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lap\excel-feladatok\"/>
    </mc:Choice>
  </mc:AlternateContent>
  <xr:revisionPtr revIDLastSave="0" documentId="13_ncr:1_{AA4FBFD1-9689-4AA1-ACAF-BC967398D746}" xr6:coauthVersionLast="45" xr6:coauthVersionMax="45" xr10:uidLastSave="{00000000-0000-0000-0000-000000000000}"/>
  <bookViews>
    <workbookView xWindow="-120" yWindow="-120" windowWidth="19440" windowHeight="14190" xr2:uid="{14CB3074-269A-43B1-9E23-ADD090BFA0A5}"/>
  </bookViews>
  <sheets>
    <sheet name="kollégák" sheetId="1" r:id="rId1"/>
    <sheet name="pénztár" sheetId="2" r:id="rId2"/>
    <sheet name="diákok" sheetId="3" r:id="rId3"/>
    <sheet name="akik maradtak" sheetId="4" r:id="rId4"/>
    <sheet name="ültetvények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01" i="1" l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G6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<sst xmlns="http://schemas.openxmlformats.org/spreadsheetml/2006/main" count="3492" uniqueCount="1582">
  <si>
    <t>munkatárs</t>
  </si>
  <si>
    <t>belépett</t>
  </si>
  <si>
    <t>fizetés</t>
  </si>
  <si>
    <t>dicséret</t>
  </si>
  <si>
    <t>emelt</t>
  </si>
  <si>
    <t>Bakos Marietta</t>
  </si>
  <si>
    <t>Sütő Kornélia</t>
  </si>
  <si>
    <t>Fonyódi Ármin</t>
  </si>
  <si>
    <t>Fejes Adalbert</t>
  </si>
  <si>
    <t>A vállalat fizetést emel. Azok jogosultak az emelésre, akik</t>
  </si>
  <si>
    <t>Erdélyi Tihamér</t>
  </si>
  <si>
    <t>Pék Salamon</t>
  </si>
  <si>
    <t>kétszáz-ötven-ezer forintnál vagy dicséretben részesültek.</t>
  </si>
  <si>
    <t>Sütő Fülöp</t>
  </si>
  <si>
    <t>Az emelés összege huszonöt-ezer Forint.</t>
  </si>
  <si>
    <t>Kulcsár Szabolcs</t>
  </si>
  <si>
    <t>Juhász István</t>
  </si>
  <si>
    <t>Számolja ki az emelt fizetéseket, tízezer forintra kerekítve!</t>
  </si>
  <si>
    <t>Füleki Magdolna</t>
  </si>
  <si>
    <t>Deák Márta</t>
  </si>
  <si>
    <t>Cigány Terézia</t>
  </si>
  <si>
    <t>Pozsgai Amália</t>
  </si>
  <si>
    <t>Mosolygó Gerda</t>
  </si>
  <si>
    <t>Füstös Liliána</t>
  </si>
  <si>
    <t>Kemény Szidónia</t>
  </si>
  <si>
    <t>Forgács Edit</t>
  </si>
  <si>
    <t>Sági Ábrahám</t>
  </si>
  <si>
    <t>Kecskés Bátor</t>
  </si>
  <si>
    <t>Blaskó Lenke</t>
  </si>
  <si>
    <t>Nádor József</t>
  </si>
  <si>
    <t>Gerencsér Imre</t>
  </si>
  <si>
    <t>Mátrai Tilda</t>
  </si>
  <si>
    <t>Cseke Alfréd</t>
  </si>
  <si>
    <t>Mosolygó Ágnes</t>
  </si>
  <si>
    <t>Szegedi Richárd</t>
  </si>
  <si>
    <t>Homoki Marietta</t>
  </si>
  <si>
    <t>Pölöskei Dénes</t>
  </si>
  <si>
    <t>Kertész Herman</t>
  </si>
  <si>
    <t>Gémes Lujza</t>
  </si>
  <si>
    <t>Szilágyi Adrienn</t>
  </si>
  <si>
    <t>Dobai Nóra</t>
  </si>
  <si>
    <t>Takács Leonóra</t>
  </si>
  <si>
    <t>Jobbágy Lilla</t>
  </si>
  <si>
    <t>Patkós Erika</t>
  </si>
  <si>
    <t>Győri Fülöp</t>
  </si>
  <si>
    <t>Fodor Bátor</t>
  </si>
  <si>
    <t>Lendvai Kolos</t>
  </si>
  <si>
    <t>Rózsa Leonóra</t>
  </si>
  <si>
    <t>Krizsán Zsuzsanna</t>
  </si>
  <si>
    <t>Somoskövi Barbara</t>
  </si>
  <si>
    <t>Harsányi Melinda</t>
  </si>
  <si>
    <t>Kállai Emese</t>
  </si>
  <si>
    <t>Czifra Berta</t>
  </si>
  <si>
    <t>Somogyvári Vendel</t>
  </si>
  <si>
    <t>Pelle Marianna</t>
  </si>
  <si>
    <t>Egyed Zsóka</t>
  </si>
  <si>
    <t>Bartos Vince</t>
  </si>
  <si>
    <t>Solymár Jusztin</t>
  </si>
  <si>
    <t>Rákoczi Amália</t>
  </si>
  <si>
    <t>Budai Leonóra</t>
  </si>
  <si>
    <t>Gyimesi Nóra</t>
  </si>
  <si>
    <t>Almási Szilveszter</t>
  </si>
  <si>
    <t>Köves Stefánia</t>
  </si>
  <si>
    <t>Sipos Magdolna</t>
  </si>
  <si>
    <t>Kende Levente</t>
  </si>
  <si>
    <t>Koncz Jakab</t>
  </si>
  <si>
    <t>Borbély Amanda</t>
  </si>
  <si>
    <t>Csordás Szabolcs</t>
  </si>
  <si>
    <t>Duka Borisz</t>
  </si>
  <si>
    <t>Kerekes Valéria</t>
  </si>
  <si>
    <t>Szőke Anita</t>
  </si>
  <si>
    <t>Fényes Albert</t>
  </si>
  <si>
    <t>Szanyi Lóránt</t>
  </si>
  <si>
    <t>Szirtes Szeréna</t>
  </si>
  <si>
    <t>Pap Miléna</t>
  </si>
  <si>
    <t>Kis Alíz</t>
  </si>
  <si>
    <t>Murányi Mária</t>
  </si>
  <si>
    <t>Poór Orsolya</t>
  </si>
  <si>
    <t>Hamar Levente</t>
  </si>
  <si>
    <t>Kárpáti Arany</t>
  </si>
  <si>
    <t>Gazsó Péter</t>
  </si>
  <si>
    <t>Lévai Sarolta</t>
  </si>
  <si>
    <t>Tasnádi Károly</t>
  </si>
  <si>
    <t>Lakos Ede</t>
  </si>
  <si>
    <t>Halasi Béla</t>
  </si>
  <si>
    <t>Csontos Edit</t>
  </si>
  <si>
    <t>Radnai János</t>
  </si>
  <si>
    <t>Pallagi Ágoston</t>
  </si>
  <si>
    <t>Duka Ágnes</t>
  </si>
  <si>
    <t>Jankovics Ágoston</t>
  </si>
  <si>
    <t>Kecskés Mózes</t>
  </si>
  <si>
    <t>Honti Móricz</t>
  </si>
  <si>
    <t>Sipos Simon</t>
  </si>
  <si>
    <t>Perlaki Viktória</t>
  </si>
  <si>
    <t>Ács Izsó</t>
  </si>
  <si>
    <t>Mészáros Natália</t>
  </si>
  <si>
    <t>Várszegi Hedvig</t>
  </si>
  <si>
    <t>Szép György</t>
  </si>
  <si>
    <t>Pécsi Simon</t>
  </si>
  <si>
    <t>Kis Rudolf</t>
  </si>
  <si>
    <t>Reményi Levente</t>
  </si>
  <si>
    <t>Gyurkovics Kelemen</t>
  </si>
  <si>
    <t>Zala Petra</t>
  </si>
  <si>
    <t>Kövér Lázár</t>
  </si>
  <si>
    <t>Padányi Bulcsú</t>
  </si>
  <si>
    <t>Sárközi Magda</t>
  </si>
  <si>
    <t>Buzsáki Lujza</t>
  </si>
  <si>
    <t>Szelei Arnold</t>
  </si>
  <si>
    <t>Halasi Kálmán</t>
  </si>
  <si>
    <t>Perger Malvin</t>
  </si>
  <si>
    <t>Kardos Herman</t>
  </si>
  <si>
    <t>Olajos Zsófia</t>
  </si>
  <si>
    <t>Jenei Orsolya</t>
  </si>
  <si>
    <t>Sutka Zétény</t>
  </si>
  <si>
    <t>Gond Frigyes</t>
  </si>
  <si>
    <t>Dömötör Attila</t>
  </si>
  <si>
    <t>Unger Kázmér</t>
  </si>
  <si>
    <t>Gyurkovics Soma</t>
  </si>
  <si>
    <t>Szoboszlai Titusz</t>
  </si>
  <si>
    <t>Fellegi Sándor</t>
  </si>
  <si>
    <t>Csonka Anikó</t>
  </si>
  <si>
    <t>Nyári Rita</t>
  </si>
  <si>
    <t>Halmai Melinda</t>
  </si>
  <si>
    <t>Orosz Titusz</t>
  </si>
  <si>
    <t>Nógrádi Marietta</t>
  </si>
  <si>
    <t>Mosolygó Jeromos</t>
  </si>
  <si>
    <t>Fazekas Fábián</t>
  </si>
  <si>
    <t>Ötvös Hunor</t>
  </si>
  <si>
    <t>Patkós Szidónia</t>
  </si>
  <si>
    <t>Szanyi Domonkos</t>
  </si>
  <si>
    <t>Pozsgai Emese</t>
  </si>
  <si>
    <t>Suba Heléna</t>
  </si>
  <si>
    <t>Kende Stefánia</t>
  </si>
  <si>
    <t>Bodrogi Evelin</t>
  </si>
  <si>
    <t>Dobos Ottó</t>
  </si>
  <si>
    <t>Huszák Amália</t>
  </si>
  <si>
    <t>Piros Rudolf</t>
  </si>
  <si>
    <t>Kovács Timót</t>
  </si>
  <si>
    <t>Kende Katalin</t>
  </si>
  <si>
    <t>Oláh Aranka</t>
  </si>
  <si>
    <t>Pete Klotild</t>
  </si>
  <si>
    <t>Kádár Márton</t>
  </si>
  <si>
    <t>Sárközi Lenke</t>
  </si>
  <si>
    <t>Sólyom Tamás</t>
  </si>
  <si>
    <t>Bolgár Iván</t>
  </si>
  <si>
    <t>Halmosi Félix</t>
  </si>
  <si>
    <t>Raffai Mihály</t>
  </si>
  <si>
    <t>Hornyák Ildikó</t>
  </si>
  <si>
    <t>Hidas Heléna</t>
  </si>
  <si>
    <t>Aradi Tilda</t>
  </si>
  <si>
    <t>Román Aranka</t>
  </si>
  <si>
    <t>Rejtő Ágota</t>
  </si>
  <si>
    <t>Hetényi Emese</t>
  </si>
  <si>
    <t>Gémes Marcell</t>
  </si>
  <si>
    <t>Oláh Dénes</t>
  </si>
  <si>
    <t>Hajnal Imre</t>
  </si>
  <si>
    <t>Engi Zita</t>
  </si>
  <si>
    <t>Radnóti Paula</t>
  </si>
  <si>
    <t>Harmat Emőd</t>
  </si>
  <si>
    <t>Somoskövi József</t>
  </si>
  <si>
    <t>Kósa Hugó</t>
  </si>
  <si>
    <t>Gerencsér Berta</t>
  </si>
  <si>
    <t>Somogyvári Izsó</t>
  </si>
  <si>
    <t>Bacsó Borbála</t>
  </si>
  <si>
    <t>Szőllősi Leonóra</t>
  </si>
  <si>
    <t>Erdei Móricz</t>
  </si>
  <si>
    <t>Garamvölgyi Tamara</t>
  </si>
  <si>
    <t>Dombi Csongor</t>
  </si>
  <si>
    <t>Reményi Lőrinc</t>
  </si>
  <si>
    <t>Kékesi Lénárd</t>
  </si>
  <si>
    <t>Dévényi Dezső</t>
  </si>
  <si>
    <t>Reményi Enikő</t>
  </si>
  <si>
    <t>Roboz Zsófia</t>
  </si>
  <si>
    <t>Hegyi Piroska</t>
  </si>
  <si>
    <t>Ujvári Ida</t>
  </si>
  <si>
    <t>Holló Violetta</t>
  </si>
  <si>
    <t>Dóczi Fanni</t>
  </si>
  <si>
    <t>Rozsnyai Bíborka</t>
  </si>
  <si>
    <t>Harmat Vilmos</t>
  </si>
  <si>
    <t>Kende Adorján</t>
  </si>
  <si>
    <t>Lugosi Viktória</t>
  </si>
  <si>
    <t>Orosz Kornél</t>
  </si>
  <si>
    <t>Nyitrai Adalbert</t>
  </si>
  <si>
    <t>Kerepesi Oszkár</t>
  </si>
  <si>
    <t>Ambrus Norbert</t>
  </si>
  <si>
    <t>Füleki Péter</t>
  </si>
  <si>
    <t>Petrányi Fülöp</t>
  </si>
  <si>
    <t>Bodrogi Farkas</t>
  </si>
  <si>
    <t>Vass Elemér</t>
  </si>
  <si>
    <t>Bihari Hermina</t>
  </si>
  <si>
    <t>Pálfi Ákos</t>
  </si>
  <si>
    <t>Korda Tiborc</t>
  </si>
  <si>
    <t>Várnai Kitti</t>
  </si>
  <si>
    <t>Zeke Szeréna</t>
  </si>
  <si>
    <t>Csaplár Mihály</t>
  </si>
  <si>
    <t>Sáfrány Gertrúd</t>
  </si>
  <si>
    <t>Csóka Gertrúd</t>
  </si>
  <si>
    <t>Lakatos Angéla</t>
  </si>
  <si>
    <t>Vágó Tünde</t>
  </si>
  <si>
    <t>Fonyódi Valentin</t>
  </si>
  <si>
    <t>Füleki Tamás</t>
  </si>
  <si>
    <t>Gazdag Szabolcs</t>
  </si>
  <si>
    <t>Kontra Zsófia</t>
  </si>
  <si>
    <t>Rozsnyai Orsolya</t>
  </si>
  <si>
    <t>Szolnoki Martina</t>
  </si>
  <si>
    <t>Szalkai Gergely</t>
  </si>
  <si>
    <t>Gáti János</t>
  </si>
  <si>
    <t>Körmendi Mátyás</t>
  </si>
  <si>
    <t>Csáki Felícia</t>
  </si>
  <si>
    <t>Stadler Júlia</t>
  </si>
  <si>
    <t>Huszár Jónás</t>
  </si>
  <si>
    <t>Pető Alfréd</t>
  </si>
  <si>
    <t>Fonyódi Ábrahám</t>
  </si>
  <si>
    <t>Szabados Benő</t>
  </si>
  <si>
    <t>Kútvölgyi Kálmán</t>
  </si>
  <si>
    <t>Simó Lajos</t>
  </si>
  <si>
    <t>Lapos Stefánia</t>
  </si>
  <si>
    <t>Goda Benő</t>
  </si>
  <si>
    <t>Fóti Dávid</t>
  </si>
  <si>
    <t>Répási Ágnes</t>
  </si>
  <si>
    <t>Karácsony Jácint</t>
  </si>
  <si>
    <t>Benkő Árpád</t>
  </si>
  <si>
    <t>Zeke Márta</t>
  </si>
  <si>
    <t>Végh Viola</t>
  </si>
  <si>
    <t>Adorján Enikő</t>
  </si>
  <si>
    <t>Köves Zsófia</t>
  </si>
  <si>
    <t>Arató Tódor</t>
  </si>
  <si>
    <t>Liptai Gedeon</t>
  </si>
  <si>
    <t>Czifra Bulcsú</t>
  </si>
  <si>
    <t>Váraljai Marietta</t>
  </si>
  <si>
    <t>Nádor Zsófia</t>
  </si>
  <si>
    <t>Mikó Emma</t>
  </si>
  <si>
    <t>Márkus Julianna</t>
  </si>
  <si>
    <t>Ligeti Olívia</t>
  </si>
  <si>
    <t>Juhász Botond</t>
  </si>
  <si>
    <t>Mocsári Katinka</t>
  </si>
  <si>
    <t>Honti Csenge</t>
  </si>
  <si>
    <t>Rózsa Heléna</t>
  </si>
  <si>
    <t>Kádár Vince</t>
  </si>
  <si>
    <t>Csóka Illés</t>
  </si>
  <si>
    <t>Bódi Elemér</t>
  </si>
  <si>
    <t>Galambos Tiborc</t>
  </si>
  <si>
    <t>Méhes Angéla</t>
  </si>
  <si>
    <t>Duka Emese</t>
  </si>
  <si>
    <t>Orosz Ottó</t>
  </si>
  <si>
    <t>Bertók Aladár</t>
  </si>
  <si>
    <t>Berkes Piroska</t>
  </si>
  <si>
    <t>Surányi Krisztián</t>
  </si>
  <si>
    <t>Polányi Erik</t>
  </si>
  <si>
    <t>Szirtes Noémi</t>
  </si>
  <si>
    <t>Kerti Ármin</t>
  </si>
  <si>
    <t>Csorba Hilda</t>
  </si>
  <si>
    <t>Blaskó Tiborc</t>
  </si>
  <si>
    <t>Sutka Gergő</t>
  </si>
  <si>
    <t>Gönci Herman</t>
  </si>
  <si>
    <t>Bolgár Katalin</t>
  </si>
  <si>
    <t>Kozák György</t>
  </si>
  <si>
    <t>Kontra Vendel</t>
  </si>
  <si>
    <t>Polyák Ilka</t>
  </si>
  <si>
    <t>Olajos Hilda</t>
  </si>
  <si>
    <t>Ocskó Győző</t>
  </si>
  <si>
    <t>Csóka Marianna</t>
  </si>
  <si>
    <t>Román Konrád</t>
  </si>
  <si>
    <t>Fitos Bódog</t>
  </si>
  <si>
    <t>Szelei Gergely</t>
  </si>
  <si>
    <t>Piller Lóránd</t>
  </si>
  <si>
    <t>Dallos Csaba</t>
  </si>
  <si>
    <t>Zentai Antal</t>
  </si>
  <si>
    <t>Zala Nándor</t>
  </si>
  <si>
    <t>Nyéki Klára</t>
  </si>
  <si>
    <t>Martos Annamária</t>
  </si>
  <si>
    <t>Selmeci Tivadar</t>
  </si>
  <si>
    <t>Krizsán Mátyás</t>
  </si>
  <si>
    <t>Ritter Sándor</t>
  </si>
  <si>
    <t>Szolnoki Antal</t>
  </si>
  <si>
    <t>Szép Bence</t>
  </si>
  <si>
    <t>Vámos Szilveszter</t>
  </si>
  <si>
    <t>Sényi Katalin</t>
  </si>
  <si>
    <t>Ormai Vilmos</t>
  </si>
  <si>
    <t>Matos Anna</t>
  </si>
  <si>
    <t>Huszák Róza</t>
  </si>
  <si>
    <t>Váradi Péter</t>
  </si>
  <si>
    <t>Gazdag Dénes</t>
  </si>
  <si>
    <t>Kósa Áron</t>
  </si>
  <si>
    <t>Ritter Örs</t>
  </si>
  <si>
    <t>Árva Klára</t>
  </si>
  <si>
    <t>Palágyi Zsófia</t>
  </si>
  <si>
    <t>Sári Lajos</t>
  </si>
  <si>
    <t>Engi Levente</t>
  </si>
  <si>
    <t>Kalmár Anita</t>
  </si>
  <si>
    <t>Rákosi Árpád</t>
  </si>
  <si>
    <t>Fekete Emma</t>
  </si>
  <si>
    <t>Dallos Nóra</t>
  </si>
  <si>
    <t>Petró Roland</t>
  </si>
  <si>
    <t>Kerepesi Szeréna</t>
  </si>
  <si>
    <t>Budai Ferenc</t>
  </si>
  <si>
    <t>Solymár Vilmos</t>
  </si>
  <si>
    <t>Eke Kálmán</t>
  </si>
  <si>
    <t>Sós Levente</t>
  </si>
  <si>
    <t>Matos Tas</t>
  </si>
  <si>
    <t>Oláh Terézia</t>
  </si>
  <si>
    <t>Pete Zétény</t>
  </si>
  <si>
    <t>Gáti Gáspár</t>
  </si>
  <si>
    <t>Nyéki Zoltán</t>
  </si>
  <si>
    <t>Kállai Mária</t>
  </si>
  <si>
    <t>Müller Ádám</t>
  </si>
  <si>
    <t>Rédei Gábor</t>
  </si>
  <si>
    <t>Kubinyi Gellért</t>
  </si>
  <si>
    <t>Csáki Elemér</t>
  </si>
  <si>
    <t>Engi Ödön</t>
  </si>
  <si>
    <t>Szigeti Mária</t>
  </si>
  <si>
    <t>Parti Júlia</t>
  </si>
  <si>
    <t>Kürti Lukács</t>
  </si>
  <si>
    <t>Kozák Pál</t>
  </si>
  <si>
    <t>Tihanyi Ibolya</t>
  </si>
  <si>
    <t>Márkus Norbert</t>
  </si>
  <si>
    <t>Fehér Szervác</t>
  </si>
  <si>
    <t>Gyarmati Rozália</t>
  </si>
  <si>
    <t>Mátyus Anita</t>
  </si>
  <si>
    <t>Rostás Bertalan</t>
  </si>
  <si>
    <t>Tar Laura</t>
  </si>
  <si>
    <t>Radnóti Frigyes</t>
  </si>
  <si>
    <t>Romhányi Petra</t>
  </si>
  <si>
    <t>Sziva Tímea</t>
  </si>
  <si>
    <t>Piros Nándor</t>
  </si>
  <si>
    <t>Dózsa Liliána</t>
  </si>
  <si>
    <t>Rigó Péter</t>
  </si>
  <si>
    <t>Zágon Szaniszló</t>
  </si>
  <si>
    <t>Takács Ernő</t>
  </si>
  <si>
    <t>Szántai Zsuzsanna</t>
  </si>
  <si>
    <t>Szebeni Márta</t>
  </si>
  <si>
    <t>Hamar Barna</t>
  </si>
  <si>
    <t>Polányi Szeréna</t>
  </si>
  <si>
    <t>Rákoczi Áron</t>
  </si>
  <si>
    <t>Szolnoki Bódog</t>
  </si>
  <si>
    <t>Bíró Andrea</t>
  </si>
  <si>
    <t>Bodó Tas</t>
  </si>
  <si>
    <t>Polyák Irén</t>
  </si>
  <si>
    <t>Hegedűs Barbara</t>
  </si>
  <si>
    <t>Ódor Alíz</t>
  </si>
  <si>
    <t>Bakonyi Beáta</t>
  </si>
  <si>
    <t>Szilágyi Richárd</t>
  </si>
  <si>
    <t>Petrás Beáta</t>
  </si>
  <si>
    <t>Csányi Zoltán</t>
  </si>
  <si>
    <t>Bolgár Zsombor</t>
  </si>
  <si>
    <t>Jenei Györgyi</t>
  </si>
  <si>
    <t>Lánczi Áron</t>
  </si>
  <si>
    <t>Cigány Kázmér</t>
  </si>
  <si>
    <t>Sós Jakab</t>
  </si>
  <si>
    <t>Diószegi Lázár</t>
  </si>
  <si>
    <t>Bobák Jolán</t>
  </si>
  <si>
    <t>Szentmiklósi Menyhért</t>
  </si>
  <si>
    <t>Porkoláb József</t>
  </si>
  <si>
    <t>Győri Amália</t>
  </si>
  <si>
    <t>Egyed Regina</t>
  </si>
  <si>
    <t>Somodi Margit</t>
  </si>
  <si>
    <t>Dobai Nelli</t>
  </si>
  <si>
    <t>Szatmári Kata</t>
  </si>
  <si>
    <t>Szántai Arany</t>
  </si>
  <si>
    <t>Unger Dénes</t>
  </si>
  <si>
    <t>Kozák Ábrahám</t>
  </si>
  <si>
    <t>Olajos Kázmér</t>
  </si>
  <si>
    <t>Bartos Bonifác</t>
  </si>
  <si>
    <t>Dóka Dóra</t>
  </si>
  <si>
    <t>Gyarmati Emese</t>
  </si>
  <si>
    <t>Barta Jácint</t>
  </si>
  <si>
    <t>Szigetvári Elvira</t>
  </si>
  <si>
    <t>Dévényi Gábor</t>
  </si>
  <si>
    <t>Egerszegi Péter</t>
  </si>
  <si>
    <t>Árva Kristóf</t>
  </si>
  <si>
    <t>Poór Noémi</t>
  </si>
  <si>
    <t>Nyitrai Gusztáv</t>
  </si>
  <si>
    <t>Prohaszka Ede</t>
  </si>
  <si>
    <t>Bobák Zsófia</t>
  </si>
  <si>
    <t>Körmendi Beatrix</t>
  </si>
  <si>
    <t>Jurányi Róza</t>
  </si>
  <si>
    <t>Porkoláb Szaniszló</t>
  </si>
  <si>
    <t>Murányi Szilveszter</t>
  </si>
  <si>
    <t>Slezák Gyöngyi</t>
  </si>
  <si>
    <t>Sárosi Mária</t>
  </si>
  <si>
    <t>Gyurkovics Vera</t>
  </si>
  <si>
    <t>Lugosi Jolán</t>
  </si>
  <si>
    <t>Bertók Roland</t>
  </si>
  <si>
    <t>Szente András</t>
  </si>
  <si>
    <t>Pesti Éva</t>
  </si>
  <si>
    <t>Jurányi Gellért</t>
  </si>
  <si>
    <t>Deli Béla</t>
  </si>
  <si>
    <t>Kútvölgyi Gyöngyi</t>
  </si>
  <si>
    <t>Asolti Kristóf</t>
  </si>
  <si>
    <t>Lapos Ágota</t>
  </si>
  <si>
    <t>Gönci Ede</t>
  </si>
  <si>
    <t>Király Petra</t>
  </si>
  <si>
    <t>Pálfi Csenger</t>
  </si>
  <si>
    <t>Somos Lőrinc</t>
  </si>
  <si>
    <t>Rajnai Boriska</t>
  </si>
  <si>
    <t>Perjés Endre</t>
  </si>
  <si>
    <t>Szűcs Gedeon</t>
  </si>
  <si>
    <t>Karsai Róbert</t>
  </si>
  <si>
    <t>Pázmány Anita</t>
  </si>
  <si>
    <t>Zeke Márk</t>
  </si>
  <si>
    <t>Sós Teréz</t>
  </si>
  <si>
    <t>Prohaszka Piroska</t>
  </si>
  <si>
    <t>Bene Emőd</t>
  </si>
  <si>
    <t>Bán Antal</t>
  </si>
  <si>
    <t>Ócsai Kornél</t>
  </si>
  <si>
    <t>Bacsó Magda</t>
  </si>
  <si>
    <t>Sólyom Györgyi</t>
  </si>
  <si>
    <t>Bán Viktória</t>
  </si>
  <si>
    <t>Budai Szabolcs</t>
  </si>
  <si>
    <t>Kövér Vince</t>
  </si>
  <si>
    <t>Várszegi Olimpia</t>
  </si>
  <si>
    <t>Karsai Gyula</t>
  </si>
  <si>
    <t>Szebeni Hugó</t>
  </si>
  <si>
    <t>Fényes Gedeon</t>
  </si>
  <si>
    <t>Sziva Kármen</t>
  </si>
  <si>
    <t>Forgács Zsuzsanna</t>
  </si>
  <si>
    <t>Enyedi Botond</t>
  </si>
  <si>
    <t>Mácsai Tibor</t>
  </si>
  <si>
    <t>Tóth Gitta</t>
  </si>
  <si>
    <t>Majoros Simon</t>
  </si>
  <si>
    <t>Vitéz Marcell</t>
  </si>
  <si>
    <t>Radványi Vince</t>
  </si>
  <si>
    <t>Szendrő Gitta</t>
  </si>
  <si>
    <t>Baranyai Tihamér</t>
  </si>
  <si>
    <t>Prohaszka Titusz</t>
  </si>
  <si>
    <t>Rácz Laura</t>
  </si>
  <si>
    <t>Agócs Emma</t>
  </si>
  <si>
    <t>Garamvölgyi Lukács</t>
  </si>
  <si>
    <t>Hagymási Vazul</t>
  </si>
  <si>
    <t>Egervári Csaba</t>
  </si>
  <si>
    <t>Balog Vanda</t>
  </si>
  <si>
    <t>Bihari Izsó</t>
  </si>
  <si>
    <t>Dévényi Tiborc</t>
  </si>
  <si>
    <t>Gond Márkó</t>
  </si>
  <si>
    <t>Sári Sarolta</t>
  </si>
  <si>
    <t>Polgár Dominika</t>
  </si>
  <si>
    <t>Ember Barbara</t>
  </si>
  <si>
    <t>Koczka Gizella</t>
  </si>
  <si>
    <t>Deák Dezső</t>
  </si>
  <si>
    <t>Körmendi Ferenc</t>
  </si>
  <si>
    <t>Bognár Gergely</t>
  </si>
  <si>
    <t>Hegyi Antónia</t>
  </si>
  <si>
    <t>Várszegi Gáspár</t>
  </si>
  <si>
    <t>Jurányi Anikó</t>
  </si>
  <si>
    <t>Szorád Irén</t>
  </si>
  <si>
    <t>Haraszti Éva</t>
  </si>
  <si>
    <t>Réti Éva</t>
  </si>
  <si>
    <t>Liptai Zsombor</t>
  </si>
  <si>
    <t>Medve Jenő</t>
  </si>
  <si>
    <t>Palotás Adél</t>
  </si>
  <si>
    <t>Harsányi Kelemen</t>
  </si>
  <si>
    <t>Sebő Gertrúd</t>
  </si>
  <si>
    <t>Puskás Zsuzsanna</t>
  </si>
  <si>
    <t>Ladányi Lóránt</t>
  </si>
  <si>
    <t>Szigetvári Szidónia</t>
  </si>
  <si>
    <t>Hagymási Bulcsú</t>
  </si>
  <si>
    <t>Kalocsai Márkus</t>
  </si>
  <si>
    <t>Sárosi János</t>
  </si>
  <si>
    <t>Csontos Bernát</t>
  </si>
  <si>
    <t>Rényi Dominika</t>
  </si>
  <si>
    <t>Maróti Ottó</t>
  </si>
  <si>
    <t>Lázár Gedeon</t>
  </si>
  <si>
    <t>Bódi Izsó</t>
  </si>
  <si>
    <t>Gyenes Gizella</t>
  </si>
  <si>
    <t>Petrányi Taksony</t>
  </si>
  <si>
    <t>Köves László</t>
  </si>
  <si>
    <t>Kis Gabriella</t>
  </si>
  <si>
    <t>Szép Lilla</t>
  </si>
  <si>
    <t>Pap Rezső</t>
  </si>
  <si>
    <t>Király Kornélia</t>
  </si>
  <si>
    <t>Mocsári Amália</t>
  </si>
  <si>
    <t>Fonyódi Zita</t>
  </si>
  <si>
    <t>Somoskövi Zsombor</t>
  </si>
  <si>
    <t>Dózsa Sarolta</t>
  </si>
  <si>
    <t>Valkó Ildikó</t>
  </si>
  <si>
    <t>Megyesi Erika</t>
  </si>
  <si>
    <t>Novák Amália</t>
  </si>
  <si>
    <t>Lázár Lenke</t>
  </si>
  <si>
    <t>Kamarás Máté</t>
  </si>
  <si>
    <t>Keleti Ákos</t>
  </si>
  <si>
    <t>Galla Zsófia</t>
  </si>
  <si>
    <t>Sólyom Flóra</t>
  </si>
  <si>
    <t>Somos Vince</t>
  </si>
  <si>
    <t>Karikás Dávid</t>
  </si>
  <si>
    <t>Zentai Dominika</t>
  </si>
  <si>
    <t>Réz Zsófia</t>
  </si>
  <si>
    <t>Lapos Barbara</t>
  </si>
  <si>
    <t>Fitos Krisztián</t>
  </si>
  <si>
    <t>Kulcsár Konrád</t>
  </si>
  <si>
    <t>Garami Gitta</t>
  </si>
  <si>
    <t>Sárvári Ármin</t>
  </si>
  <si>
    <t>Heller Vince</t>
  </si>
  <si>
    <t>Pálinkás Virág</t>
  </si>
  <si>
    <t>Mohácsi Rita</t>
  </si>
  <si>
    <t>Kondor Natália</t>
  </si>
  <si>
    <t>Bognár Menyhért</t>
  </si>
  <si>
    <t>Kárpáti Klotild</t>
  </si>
  <si>
    <t>Szebeni Arany</t>
  </si>
  <si>
    <t>Szentmiklósi Dorottya</t>
  </si>
  <si>
    <t>Sebő Tamás</t>
  </si>
  <si>
    <t>Tóth Etelka</t>
  </si>
  <si>
    <t>Székács Paulina</t>
  </si>
  <si>
    <t>Udvardi Ilka</t>
  </si>
  <si>
    <t>Sötér Konrád</t>
  </si>
  <si>
    <t>Szalai Árpád</t>
  </si>
  <si>
    <t>Süle Hedvig</t>
  </si>
  <si>
    <t>Munkácsi Hajnalka</t>
  </si>
  <si>
    <t>név</t>
  </si>
  <si>
    <t>dátum</t>
  </si>
  <si>
    <t>akció</t>
  </si>
  <si>
    <t>összeg</t>
  </si>
  <si>
    <t>egyenleg</t>
  </si>
  <si>
    <t>Készítsen táblázatot egy kisvállalat házi-pénztárának adminisztrálására!</t>
  </si>
  <si>
    <t>• Hozzon létre adatbázis-táblázatot! • Állítsa be a cella és számformátu-</t>
  </si>
  <si>
    <t xml:space="preserve">mokat! • Készítsen beviteli listát, azok neveivel, akik felvehetnek pénzt </t>
  </si>
  <si>
    <t>a kasszából (Éva, Béla, Géza. Léna)! • Hozzon létre beviteli listát az akció</t>
  </si>
  <si>
    <t>mező kitöltésére! Amikor a kolléga elviszi a pénzt az "felvétel", amikor</t>
  </si>
  <si>
    <t>vissza hozza a maradékot és a számlát, az "elszámolás" legyen! • A pénz-</t>
  </si>
  <si>
    <t>tár három millióval indul. Készítse el az egyenleg mező képletét! Az egyen-</t>
  </si>
  <si>
    <t>leg csak akkor jelenjen meg, ha a pénztáros minden mezőt kitöltött!</t>
  </si>
  <si>
    <t xml:space="preserve">A második sor akciója biztos, hogy felvétel. Tehát az egyenleg három </t>
  </si>
  <si>
    <t>millió mínusz az összeg. A további sorok akciója már felvétel és elszámolás</t>
  </si>
  <si>
    <t>is lehet...</t>
  </si>
  <si>
    <t>hallgató</t>
  </si>
  <si>
    <t>pontszám</t>
  </si>
  <si>
    <t>értékelés</t>
  </si>
  <si>
    <t>Székely Zsigmond</t>
  </si>
  <si>
    <t>Garami Szilveszter</t>
  </si>
  <si>
    <t>Értékelje a hallgatók munkáját a pontszámuk alapján! • A minősítés</t>
  </si>
  <si>
    <t>Siklósi Károly</t>
  </si>
  <si>
    <t xml:space="preserve">0-119 elégtelen, 120-139 elégséges, 140-159 közepes, 160-179 jó és </t>
  </si>
  <si>
    <t>Puskás Vazul</t>
  </si>
  <si>
    <t>180-tól jeles legyen! • A feladatot egymásba ágyazott HA függvények-</t>
  </si>
  <si>
    <t>Sós Tilda</t>
  </si>
  <si>
    <t>kel oldja meg!</t>
  </si>
  <si>
    <t>Roboz Domonkos</t>
  </si>
  <si>
    <t>Fonyódi Hugó</t>
  </si>
  <si>
    <t>Komlósi Bíborka</t>
  </si>
  <si>
    <t>Regős Csenge</t>
  </si>
  <si>
    <t>Kende Olga</t>
  </si>
  <si>
    <t>Pajor Gáspár</t>
  </si>
  <si>
    <t>Beke Kálmán</t>
  </si>
  <si>
    <t>Takács Andrea</t>
  </si>
  <si>
    <t>Rákosi Alíz</t>
  </si>
  <si>
    <t>Rejtő Pál</t>
  </si>
  <si>
    <t>Pénzes Andrea</t>
  </si>
  <si>
    <t>Bartos Veronika</t>
  </si>
  <si>
    <t>Váraljai Tivadar</t>
  </si>
  <si>
    <t>Nyitrai Medárd</t>
  </si>
  <si>
    <t>Német Jeromos</t>
  </si>
  <si>
    <t>Gál Bódog</t>
  </si>
  <si>
    <t>Sipos Mária</t>
  </si>
  <si>
    <t>Kerepesi Jolán</t>
  </si>
  <si>
    <t>Petényi Szabina</t>
  </si>
  <si>
    <t>Ács Hugó</t>
  </si>
  <si>
    <t>Petró Balázs</t>
  </si>
  <si>
    <t>Szekeres László</t>
  </si>
  <si>
    <t>Béres Elemér</t>
  </si>
  <si>
    <t>Hetényi Gergely</t>
  </si>
  <si>
    <t>Sajó Fábián</t>
  </si>
  <si>
    <t>Agócs Ambrus</t>
  </si>
  <si>
    <t>Csiszár Gedeon</t>
  </si>
  <si>
    <t>Bolgár Magdaléna</t>
  </si>
  <si>
    <t>Éles Zoltán</t>
  </si>
  <si>
    <t>Méhes Zsuzsanna</t>
  </si>
  <si>
    <t>Szalontai Leonóra</t>
  </si>
  <si>
    <t>Bacsó Annabella</t>
  </si>
  <si>
    <t>Sárközi Barnabás</t>
  </si>
  <si>
    <t>Prohaszka Ibolya</t>
  </si>
  <si>
    <t>Czifra János</t>
  </si>
  <si>
    <t>Tomcsik Hedvig</t>
  </si>
  <si>
    <t>Ravasz Olivér</t>
  </si>
  <si>
    <t>Somfai Emil</t>
  </si>
  <si>
    <t>Garamvölgyi Ernő</t>
  </si>
  <si>
    <t>Országh Zoltán</t>
  </si>
  <si>
    <t>Csáki Andrea</t>
  </si>
  <si>
    <t>Sebő Ferenc</t>
  </si>
  <si>
    <t>Sényi Ágnes</t>
  </si>
  <si>
    <t>Nyéki Izolda</t>
  </si>
  <si>
    <t>Pintér Malvin</t>
  </si>
  <si>
    <t>Lánczi Móricz</t>
  </si>
  <si>
    <t>Garamvölgyi Hunor</t>
  </si>
  <si>
    <t>Dudás János</t>
  </si>
  <si>
    <t>Dóczi Piroska</t>
  </si>
  <si>
    <t>Gyulai Ágota</t>
  </si>
  <si>
    <t>Kis Kornélia</t>
  </si>
  <si>
    <t>Tasnádi Elza</t>
  </si>
  <si>
    <t>Méhes Lóránd</t>
  </si>
  <si>
    <t>Veress Vanda</t>
  </si>
  <si>
    <t>Berkes Pál</t>
  </si>
  <si>
    <t>Lánczi Dezső</t>
  </si>
  <si>
    <t>Fonyódi György</t>
  </si>
  <si>
    <t>Pósa Lukács</t>
  </si>
  <si>
    <t>Suba Irén</t>
  </si>
  <si>
    <t>Szolnoki Ödön</t>
  </si>
  <si>
    <t>Ócsai Réka</t>
  </si>
  <si>
    <t>Gémes Vendel</t>
  </si>
  <si>
    <t>Kurucz Dénes</t>
  </si>
  <si>
    <t>Pesti Rozália</t>
  </si>
  <si>
    <t>Dobos Valéria</t>
  </si>
  <si>
    <t>Faludi Hermina</t>
  </si>
  <si>
    <t>Dudás Tamás</t>
  </si>
  <si>
    <t>Jelinek Elza</t>
  </si>
  <si>
    <t>Asztalos Jenő</t>
  </si>
  <si>
    <t>Berényi Adél</t>
  </si>
  <si>
    <t>Fejes Rozália</t>
  </si>
  <si>
    <t>Homoki Zétény</t>
  </si>
  <si>
    <t>Magyar Izolda</t>
  </si>
  <si>
    <t>Hidvégi Ede</t>
  </si>
  <si>
    <t>Székács Elza</t>
  </si>
  <si>
    <t>Lendvai Evelin</t>
  </si>
  <si>
    <t>Zala Lídia</t>
  </si>
  <si>
    <t>Olajos Bíborka</t>
  </si>
  <si>
    <t>Seres Miklós</t>
  </si>
  <si>
    <t>Sütő Iván</t>
  </si>
  <si>
    <t>Sas Vendel</t>
  </si>
  <si>
    <t>Harsányi Helga</t>
  </si>
  <si>
    <t>Szűcs Bódog</t>
  </si>
  <si>
    <t>Almási Krisztina</t>
  </si>
  <si>
    <t>Nádor Lajos</t>
  </si>
  <si>
    <t>Enyedi Lőrinc</t>
  </si>
  <si>
    <t>Hornyák Ivó</t>
  </si>
  <si>
    <t>Szebeni Patrícia</t>
  </si>
  <si>
    <t>Rádi Katinka</t>
  </si>
  <si>
    <t>Fejes Kinga</t>
  </si>
  <si>
    <t>Halász Menyhért</t>
  </si>
  <si>
    <t>Halasi Zsóka</t>
  </si>
  <si>
    <t>Dobai Ágota</t>
  </si>
  <si>
    <t>Lázár Ilona</t>
  </si>
  <si>
    <t>Szőnyi Balázs</t>
  </si>
  <si>
    <t>Kőműves Marietta</t>
  </si>
  <si>
    <t>Perger Lili</t>
  </si>
  <si>
    <t>Oláh Magdolna</t>
  </si>
  <si>
    <t>Sasvári Jeromos</t>
  </si>
  <si>
    <t>Martos Ákos</t>
  </si>
  <si>
    <t>Dallos Krisztina</t>
  </si>
  <si>
    <t>Slezák Zsombor</t>
  </si>
  <si>
    <t>Kosztolányi Liza</t>
  </si>
  <si>
    <t>Gond Annamária</t>
  </si>
  <si>
    <t>Petrovics Antal</t>
  </si>
  <si>
    <t>Palágyi Lilla</t>
  </si>
  <si>
    <t>Kertész Imola</t>
  </si>
  <si>
    <t>Szász Berta</t>
  </si>
  <si>
    <t>Király Edvin</t>
  </si>
  <si>
    <t>Pajor Annabella</t>
  </si>
  <si>
    <t>Dózsa Árpád</t>
  </si>
  <si>
    <t>Nemes Jenő</t>
  </si>
  <si>
    <t>Kemény Pálma</t>
  </si>
  <si>
    <t>Jurányi Boglárka</t>
  </si>
  <si>
    <t>Kozma Rózsa</t>
  </si>
  <si>
    <t>Szalkai Klotild</t>
  </si>
  <si>
    <t>Dudás Imre</t>
  </si>
  <si>
    <t>Dorogi Aurél</t>
  </si>
  <si>
    <t>Kerepesi Viola</t>
  </si>
  <si>
    <t>Zsoldos Bonifác</t>
  </si>
  <si>
    <t>Szentgyörgyi Márk</t>
  </si>
  <si>
    <t>Erdélyi Barna</t>
  </si>
  <si>
    <t>Duka Medárd</t>
  </si>
  <si>
    <t>Német Mátyás</t>
  </si>
  <si>
    <t>Sipos Edvin</t>
  </si>
  <si>
    <t>Halmosi Márk</t>
  </si>
  <si>
    <t>Várszegi Emma</t>
  </si>
  <si>
    <t>Perger Szervác</t>
  </si>
  <si>
    <t>Jurányi Nándor</t>
  </si>
  <si>
    <t>Czakó Fanni</t>
  </si>
  <si>
    <t>Radnai Dezső</t>
  </si>
  <si>
    <t>Gönci Vendel</t>
  </si>
  <si>
    <t>Balla Anikó</t>
  </si>
  <si>
    <t>Ligeti Ervin</t>
  </si>
  <si>
    <t>Vári Mózes</t>
  </si>
  <si>
    <t>Szappanos Helga</t>
  </si>
  <si>
    <t>Iványi Andor</t>
  </si>
  <si>
    <t>Erdélyi Rókus</t>
  </si>
  <si>
    <t>Kádár Arika</t>
  </si>
  <si>
    <t>Hajós Vazul</t>
  </si>
  <si>
    <t>Bakonyi Renáta</t>
  </si>
  <si>
    <t>Seres Martina</t>
  </si>
  <si>
    <t>Sziva Szabina</t>
  </si>
  <si>
    <t>Frank Helga</t>
  </si>
  <si>
    <t>Toldi Antal</t>
  </si>
  <si>
    <t>Szilágyi Lídia</t>
  </si>
  <si>
    <t>Lánczi Angéla</t>
  </si>
  <si>
    <t>Sényi Réka</t>
  </si>
  <si>
    <t>Kalmár Ádám</t>
  </si>
  <si>
    <t>Péli Simon</t>
  </si>
  <si>
    <t>Veress Emil</t>
  </si>
  <si>
    <t>Rácz Balázs</t>
  </si>
  <si>
    <t>Árva Tamás</t>
  </si>
  <si>
    <t>Kubinyi Liza</t>
  </si>
  <si>
    <t>Gyimesi Róbert</t>
  </si>
  <si>
    <t>Szalkai Ibolya</t>
  </si>
  <si>
    <t>Pados Péter</t>
  </si>
  <si>
    <t>Nádor Jakab</t>
  </si>
  <si>
    <t>Lázár Natália</t>
  </si>
  <si>
    <t>Ocskó Pál</t>
  </si>
  <si>
    <t>Sipos Kristóf</t>
  </si>
  <si>
    <t>Kerepesi Tilda</t>
  </si>
  <si>
    <t>Szőke Györgyi</t>
  </si>
  <si>
    <t>Pozsonyi Boriska</t>
  </si>
  <si>
    <t>Gál Csanád</t>
  </si>
  <si>
    <t>Perlaki Simon</t>
  </si>
  <si>
    <t>Várszegi Csenge</t>
  </si>
  <si>
    <t>Maróti Olivér</t>
  </si>
  <si>
    <t>Megyesi Szidónia</t>
  </si>
  <si>
    <t>Fóti Orbán</t>
  </si>
  <si>
    <t>Raffai Máté</t>
  </si>
  <si>
    <t>Lánczi Zsófia</t>
  </si>
  <si>
    <t>Szegő Boriska</t>
  </si>
  <si>
    <t>Pelle Eszter</t>
  </si>
  <si>
    <t>Mózer Magdolna</t>
  </si>
  <si>
    <t>Varga Emőke</t>
  </si>
  <si>
    <t>Rákoczi Zoltán</t>
  </si>
  <si>
    <t>Fényes Arnold</t>
  </si>
  <si>
    <t>Bajor Gedeon</t>
  </si>
  <si>
    <t>Rejtő Lukács</t>
  </si>
  <si>
    <t>Váradi Lajos</t>
  </si>
  <si>
    <t>Sebő Szabrina</t>
  </si>
  <si>
    <t>Nyitrai Emilia</t>
  </si>
  <si>
    <t>Földes Olivér</t>
  </si>
  <si>
    <t>Szamosi Ottó</t>
  </si>
  <si>
    <t>Kende Tivadar</t>
  </si>
  <si>
    <t>Bartos Natália</t>
  </si>
  <si>
    <t>Szilágyi Pál</t>
  </si>
  <si>
    <t>Ács Noémi</t>
  </si>
  <si>
    <t>Aradi Malvin</t>
  </si>
  <si>
    <t>Szakács Gedeon</t>
  </si>
  <si>
    <t>Tárnok Katinka</t>
  </si>
  <si>
    <t>Szakál Tamás</t>
  </si>
  <si>
    <t>Parti Emese</t>
  </si>
  <si>
    <t>Bolgár Vera</t>
  </si>
  <si>
    <t>Sas Zétény</t>
  </si>
  <si>
    <t>Váradi Ödön</t>
  </si>
  <si>
    <t>Rádi Brigitta</t>
  </si>
  <si>
    <t>Sós Ákos</t>
  </si>
  <si>
    <t>Hamza Gizella</t>
  </si>
  <si>
    <t>Radványi Ádám</t>
  </si>
  <si>
    <t>Kamarás Galina</t>
  </si>
  <si>
    <t>Szakál Ilka</t>
  </si>
  <si>
    <t>Kontra Liza</t>
  </si>
  <si>
    <t>Pelle Gerda</t>
  </si>
  <si>
    <t>Várszegi Vazul</t>
  </si>
  <si>
    <t>Fehérvári Zsófia</t>
  </si>
  <si>
    <t>Kőműves Szabrina</t>
  </si>
  <si>
    <t>Pajor Bíborka</t>
  </si>
  <si>
    <t>Ódor Zsuzsanna</t>
  </si>
  <si>
    <t>Dóka Taksony</t>
  </si>
  <si>
    <t>Dombi Bonifác</t>
  </si>
  <si>
    <t>Diószegi Menyhért</t>
  </si>
  <si>
    <t>Nemes Lóránt</t>
  </si>
  <si>
    <t>Kárpáti Martina</t>
  </si>
  <si>
    <t>Lengyel Gabriella</t>
  </si>
  <si>
    <t>Szepesi Terézia</t>
  </si>
  <si>
    <t>Mácsai Sarolta</t>
  </si>
  <si>
    <t>Parti Beatrix</t>
  </si>
  <si>
    <t>Fonyódi Bendegúz</t>
  </si>
  <si>
    <t>Kemény Malvin</t>
  </si>
  <si>
    <t>Szalai Arany</t>
  </si>
  <si>
    <t>Soltész Márkó</t>
  </si>
  <si>
    <t>Gerencsér Medárd</t>
  </si>
  <si>
    <t>Szőnyi Tilda</t>
  </si>
  <si>
    <t>Bobák Réka</t>
  </si>
  <si>
    <t>Komáromi Tibor</t>
  </si>
  <si>
    <t>Méhes Piroska</t>
  </si>
  <si>
    <t>Kenyeres Illés</t>
  </si>
  <si>
    <t>Tasnádi Mihály</t>
  </si>
  <si>
    <t>Radványi Mihály</t>
  </si>
  <si>
    <t>Román Flóra</t>
  </si>
  <si>
    <t>Réz Dániel</t>
  </si>
  <si>
    <t>Fekete Liliána</t>
  </si>
  <si>
    <t>Berkes Gedeon</t>
  </si>
  <si>
    <t>Sutka Berta</t>
  </si>
  <si>
    <t>Harmat Szabolcs</t>
  </si>
  <si>
    <t>Regős Izsó</t>
  </si>
  <si>
    <t>Balla Aranka</t>
  </si>
  <si>
    <t>Roboz Vanda</t>
  </si>
  <si>
    <t>Pados Gyula</t>
  </si>
  <si>
    <t>Radnóti Barna</t>
  </si>
  <si>
    <t>Sápi Emese</t>
  </si>
  <si>
    <t>Sátori Rozália</t>
  </si>
  <si>
    <t>Szebeni Dóra</t>
  </si>
  <si>
    <t>Gáti Vince</t>
  </si>
  <si>
    <t>Füstös Brigitta</t>
  </si>
  <si>
    <t>Balla Pál</t>
  </si>
  <si>
    <t>Pénzes Vajk</t>
  </si>
  <si>
    <t>Szőllősi Zoltán</t>
  </si>
  <si>
    <t>Korda Katinka</t>
  </si>
  <si>
    <t>Gulyás Luca</t>
  </si>
  <si>
    <t>Sárközi Máté</t>
  </si>
  <si>
    <t>Pákozdi Benő</t>
  </si>
  <si>
    <t>Udvardi Malvin</t>
  </si>
  <si>
    <t>Sárai Valéria</t>
  </si>
  <si>
    <t>Dallos Ferenc</t>
  </si>
  <si>
    <t>Méhes Iván</t>
  </si>
  <si>
    <t>Makai Zsolt</t>
  </si>
  <si>
    <t>Szakál Olga</t>
  </si>
  <si>
    <t>Huszár Arika</t>
  </si>
  <si>
    <t>Kun Salamon</t>
  </si>
  <si>
    <t>Nemes Tamara</t>
  </si>
  <si>
    <t>Jancsó Ferenc</t>
  </si>
  <si>
    <t>Asolti Tilda</t>
  </si>
  <si>
    <t>Lakos Paula</t>
  </si>
  <si>
    <t>Szép Ede</t>
  </si>
  <si>
    <t>Svéd Krisztián</t>
  </si>
  <si>
    <t>Rozsnyai Rókus</t>
  </si>
  <si>
    <t>Egyed Simon</t>
  </si>
  <si>
    <t>Szappanos Móricz</t>
  </si>
  <si>
    <t>Gáti Virág</t>
  </si>
  <si>
    <t>Csóka Antónia</t>
  </si>
  <si>
    <t>Sós Zsombor</t>
  </si>
  <si>
    <t>Simák Gertrúd</t>
  </si>
  <si>
    <t>Frank László</t>
  </si>
  <si>
    <t>Bobák Felícia</t>
  </si>
  <si>
    <t>Sötér Magdolna</t>
  </si>
  <si>
    <t>Harmat Tivadar</t>
  </si>
  <si>
    <t>Szalai Barbara</t>
  </si>
  <si>
    <t>Somlai Izolda</t>
  </si>
  <si>
    <t>Országh Szervác</t>
  </si>
  <si>
    <t>Zentai Frigyes</t>
  </si>
  <si>
    <t>Faludi Márkó</t>
  </si>
  <si>
    <t>Vörös Simon</t>
  </si>
  <si>
    <t>Jámbor Orbán</t>
  </si>
  <si>
    <t>Nádor Erik</t>
  </si>
  <si>
    <t>Adorján Beatrix</t>
  </si>
  <si>
    <t>Csontos Salamon</t>
  </si>
  <si>
    <t>Kozák Györgyi</t>
  </si>
  <si>
    <t>Rádi Veronika</t>
  </si>
  <si>
    <t>Dózsa Réka</t>
  </si>
  <si>
    <t>Nyári Fülöp</t>
  </si>
  <si>
    <t>Romhányi Balázs</t>
  </si>
  <si>
    <t>Sötér Miklós</t>
  </si>
  <si>
    <t>Lengyel Benedek</t>
  </si>
  <si>
    <t>Tar Márkó</t>
  </si>
  <si>
    <t>Szamosi Patrícia</t>
  </si>
  <si>
    <t>Bihari Edina</t>
  </si>
  <si>
    <t>Jenei Gitta</t>
  </si>
  <si>
    <t>Szepesi Mónika</t>
  </si>
  <si>
    <t>Slezák Boldizsár</t>
  </si>
  <si>
    <t>Honti Szabrina</t>
  </si>
  <si>
    <t>Ötvös Aladár</t>
  </si>
  <si>
    <t>Goda Károly</t>
  </si>
  <si>
    <t>Korda Berta</t>
  </si>
  <si>
    <t>Piller Aranka</t>
  </si>
  <si>
    <t>Kárpáti Heléna</t>
  </si>
  <si>
    <t>Orosz Gyula</t>
  </si>
  <si>
    <t>Sallai Kitti</t>
  </si>
  <si>
    <t>Majoros Róza</t>
  </si>
  <si>
    <t>Laczkó Katinka</t>
  </si>
  <si>
    <t>Kapás Gerzson</t>
  </si>
  <si>
    <t>Berkes Tas</t>
  </si>
  <si>
    <t>Pados Huba</t>
  </si>
  <si>
    <t>Szirtes Richárd</t>
  </si>
  <si>
    <t>Korda Anna</t>
  </si>
  <si>
    <t>Gál Elza</t>
  </si>
  <si>
    <t>Czakó Ivó</t>
  </si>
  <si>
    <t>Huber Győző</t>
  </si>
  <si>
    <t>Kerekes Laura</t>
  </si>
  <si>
    <t>Szegedi Berta</t>
  </si>
  <si>
    <t>Fekete Adél</t>
  </si>
  <si>
    <t>Szamosi Petra</t>
  </si>
  <si>
    <t>Duka Piroska</t>
  </si>
  <si>
    <t>Cseke Márkó</t>
  </si>
  <si>
    <t>Jobbágy Titusz</t>
  </si>
  <si>
    <t>Péli Vanda</t>
  </si>
  <si>
    <t>Fodor Tünde</t>
  </si>
  <si>
    <t>Zeke Zsófia</t>
  </si>
  <si>
    <t>Hajnal Lénárd</t>
  </si>
  <si>
    <t>Surányi Kitti</t>
  </si>
  <si>
    <t>Jurányi Vanda</t>
  </si>
  <si>
    <t>Boros Emma</t>
  </si>
  <si>
    <t>Suba Magdaléna</t>
  </si>
  <si>
    <t>Vida Hedvig</t>
  </si>
  <si>
    <t>Bodrogi Vendel</t>
  </si>
  <si>
    <t>Polyák Réka</t>
  </si>
  <si>
    <t>Olajos Dénes</t>
  </si>
  <si>
    <t>Pákozdi Gyöngyi</t>
  </si>
  <si>
    <t>Jenei Pálma</t>
  </si>
  <si>
    <t>Méhes Edit</t>
  </si>
  <si>
    <t>Hamar Richárd</t>
  </si>
  <si>
    <t>Hatvani Ábel</t>
  </si>
  <si>
    <t>Jávor Mária</t>
  </si>
  <si>
    <t>Kőszegi Kelemen</t>
  </si>
  <si>
    <t>Szász Mária</t>
  </si>
  <si>
    <t>Enyedi Kristóf</t>
  </si>
  <si>
    <t>Román Csanád</t>
  </si>
  <si>
    <t>Szalkai Elvira</t>
  </si>
  <si>
    <t>Radnóti Viktória</t>
  </si>
  <si>
    <t>Jámbor Szervác</t>
  </si>
  <si>
    <t>Gazsó Zsuzsanna</t>
  </si>
  <si>
    <t>Mátyus Kristóf</t>
  </si>
  <si>
    <t>Nyéki Fülöp</t>
  </si>
  <si>
    <t>Kapás Ibolya</t>
  </si>
  <si>
    <t>Hidvégi Kornél</t>
  </si>
  <si>
    <t>Osváth Jácint</t>
  </si>
  <si>
    <t>Kozma Ágnes</t>
  </si>
  <si>
    <t>Szoboszlai Flóra</t>
  </si>
  <si>
    <t>Kis Vince</t>
  </si>
  <si>
    <t>Hegedűs Tekla</t>
  </si>
  <si>
    <t>Répási Izsó</t>
  </si>
  <si>
    <t>Csergő Lívia</t>
  </si>
  <si>
    <t>Nyitrai Julianna</t>
  </si>
  <si>
    <t>Pap Anikó</t>
  </si>
  <si>
    <t>Mohácsi Anikó</t>
  </si>
  <si>
    <t>Nyári Boriska</t>
  </si>
  <si>
    <t>Erdélyi Klotild</t>
  </si>
  <si>
    <t>Martos Márton</t>
  </si>
  <si>
    <t>Kenyeres Csongor</t>
  </si>
  <si>
    <t>Borbély Dorottya</t>
  </si>
  <si>
    <t>Parádi Mónika</t>
  </si>
  <si>
    <t>Köves Norbert</t>
  </si>
  <si>
    <t>Süle Vajk</t>
  </si>
  <si>
    <t>Váraljai Hermina</t>
  </si>
  <si>
    <t>Kozma Csongor</t>
  </si>
  <si>
    <t>Zala Klára</t>
  </si>
  <si>
    <t>Szelei Menyhért</t>
  </si>
  <si>
    <t>Agócs Kornél</t>
  </si>
  <si>
    <t>Diószegi Benedek</t>
  </si>
  <si>
    <t>Hajnal Zsigmond</t>
  </si>
  <si>
    <t>Káplár András</t>
  </si>
  <si>
    <t>Szendrő Erika</t>
  </si>
  <si>
    <t>Bodrogi Bernát</t>
  </si>
  <si>
    <t>Gyimesi Ilona</t>
  </si>
  <si>
    <t>Temesi Pál</t>
  </si>
  <si>
    <t>Iványi Magdolna</t>
  </si>
  <si>
    <t>Kőszegi Aurél</t>
  </si>
  <si>
    <t>Szorád Roland</t>
  </si>
  <si>
    <t>Ráth Zita</t>
  </si>
  <si>
    <t>Solymár Lujza</t>
  </si>
  <si>
    <t>Sárkány Márta</t>
  </si>
  <si>
    <t>Bán Emil</t>
  </si>
  <si>
    <t>Palágyi Mária</t>
  </si>
  <si>
    <t>Lakatos Izabella</t>
  </si>
  <si>
    <t>Sziráki Botond</t>
  </si>
  <si>
    <t>Vajda Örs</t>
  </si>
  <si>
    <t>Ladányi Barnabás</t>
  </si>
  <si>
    <t>Somlai Stefánia</t>
  </si>
  <si>
    <t>Tihanyi Ivó</t>
  </si>
  <si>
    <t>Simák Borbála</t>
  </si>
  <si>
    <t>Ravasz Magda</t>
  </si>
  <si>
    <t>Erdei Szabina</t>
  </si>
  <si>
    <t>Petrovics Tamás</t>
  </si>
  <si>
    <t>Hajnal Elek</t>
  </si>
  <si>
    <t>Süle Bertalan</t>
  </si>
  <si>
    <t>Magyar Szabolcs</t>
  </si>
  <si>
    <t>Pongó Tekla</t>
  </si>
  <si>
    <t>Cseke Lenke</t>
  </si>
  <si>
    <t>Sárvári Evelin</t>
  </si>
  <si>
    <t>Kemény Ibolya</t>
  </si>
  <si>
    <t>Fehér György</t>
  </si>
  <si>
    <t>Erdős Csongor</t>
  </si>
  <si>
    <t>Béres Zsolt</t>
  </si>
  <si>
    <t>Osváth Tihamér</t>
  </si>
  <si>
    <t>Makai Irma</t>
  </si>
  <si>
    <t>Csergő Bernát</t>
  </si>
  <si>
    <t>Kurucz Róbert</t>
  </si>
  <si>
    <t>Holló Boglár</t>
  </si>
  <si>
    <t>Dózsa Annamária</t>
  </si>
  <si>
    <t>Balla Levente</t>
  </si>
  <si>
    <t>Boros Evelin</t>
  </si>
  <si>
    <t>Nyitrai Viola</t>
  </si>
  <si>
    <t>Hajós Magda</t>
  </si>
  <si>
    <t>Szalai Ilona</t>
  </si>
  <si>
    <t>Szepesi Csanád</t>
  </si>
  <si>
    <t>Méhes Csanád</t>
  </si>
  <si>
    <t>Polgár Vera</t>
  </si>
  <si>
    <t>Katona Fábián</t>
  </si>
  <si>
    <t>Halász Irén</t>
  </si>
  <si>
    <t>Sajó Aranka</t>
  </si>
  <si>
    <t>Mocsári Gáspár</t>
  </si>
  <si>
    <t>Szőllősi Szidónia</t>
  </si>
  <si>
    <t>Szente Bonifác</t>
  </si>
  <si>
    <t>Rudas Malvin</t>
  </si>
  <si>
    <t>Forrai Judit</t>
  </si>
  <si>
    <t>Török Lipót</t>
  </si>
  <si>
    <t>Kondor Veronika</t>
  </si>
  <si>
    <t>Pálfi Emilia</t>
  </si>
  <si>
    <t>Korda Olimpia</t>
  </si>
  <si>
    <t>Paál Emese</t>
  </si>
  <si>
    <t>Bihari Rozália</t>
  </si>
  <si>
    <t>Koczka Tivadar</t>
  </si>
  <si>
    <t>Rozsnyai Gusztáv</t>
  </si>
  <si>
    <t>Árva Taksony</t>
  </si>
  <si>
    <t>Debreceni Péter</t>
  </si>
  <si>
    <t>Zeke Etelka</t>
  </si>
  <si>
    <t>Kubinyi Herman</t>
  </si>
  <si>
    <t>Káplár Péter</t>
  </si>
  <si>
    <t>Burján Vanda</t>
  </si>
  <si>
    <t>Seres Barnabás</t>
  </si>
  <si>
    <t>Reményi György</t>
  </si>
  <si>
    <t>Kádár Sarolta</t>
  </si>
  <si>
    <t>Körmendi Miklós</t>
  </si>
  <si>
    <t>Pénzes Iván</t>
  </si>
  <si>
    <t>Bacsó Bertalan</t>
  </si>
  <si>
    <t>Kende Botond</t>
  </si>
  <si>
    <t>Piros Marietta</t>
  </si>
  <si>
    <t>Pesti Roland</t>
  </si>
  <si>
    <t>Csontos Tihamér</t>
  </si>
  <si>
    <t>Petró Csongor</t>
  </si>
  <si>
    <t>Kozma Magdolna</t>
  </si>
  <si>
    <t>Szoboszlai Gergő</t>
  </si>
  <si>
    <t>Serföző Alíz</t>
  </si>
  <si>
    <t>Dudás Zsombor</t>
  </si>
  <si>
    <t>Gulyás Bernát</t>
  </si>
  <si>
    <t>Sóti Bátor</t>
  </si>
  <si>
    <t>Orosz Bíborka</t>
  </si>
  <si>
    <t>Parádi Pálma</t>
  </si>
  <si>
    <t>Dobai Hermina</t>
  </si>
  <si>
    <t>Komáromi Anna</t>
  </si>
  <si>
    <t>Juhász Rezső</t>
  </si>
  <si>
    <t>Csáki Jácint</t>
  </si>
  <si>
    <t>Ravasz Jónás</t>
  </si>
  <si>
    <t>Bagi Szabina</t>
  </si>
  <si>
    <t>Füleki Vince</t>
  </si>
  <si>
    <t>Ódor Richárd</t>
  </si>
  <si>
    <t>Majoros Ákos</t>
  </si>
  <si>
    <t>Végh Szaniszló</t>
  </si>
  <si>
    <t>Kassai Pál</t>
  </si>
  <si>
    <t>Vári Fülöp</t>
  </si>
  <si>
    <t>Svéd Melinda</t>
  </si>
  <si>
    <t>Duka Károly</t>
  </si>
  <si>
    <t>Aradi Ibolya</t>
  </si>
  <si>
    <t>Rajnai Kolos</t>
  </si>
  <si>
    <t>Petrás Alíz</t>
  </si>
  <si>
    <t>Pataki Klotild</t>
  </si>
  <si>
    <t>Ember Sára</t>
  </si>
  <si>
    <t>Dudás Róza</t>
  </si>
  <si>
    <t>Alföldi Gusztáv</t>
  </si>
  <si>
    <t>Zentai Tamás</t>
  </si>
  <si>
    <t>Szőnyi Boglár</t>
  </si>
  <si>
    <t>Megyeri Emőke</t>
  </si>
  <si>
    <t>Szigeti Natália</t>
  </si>
  <si>
    <t>Toldi Imre</t>
  </si>
  <si>
    <t>Pálinkás Hugó</t>
  </si>
  <si>
    <t>Bobák Dorottya</t>
  </si>
  <si>
    <t>Csontos Simon</t>
  </si>
  <si>
    <t>Medve Franciska</t>
  </si>
  <si>
    <t>Virág Malvin</t>
  </si>
  <si>
    <t>Fejes Hugó</t>
  </si>
  <si>
    <t>Nyéki Frigyes</t>
  </si>
  <si>
    <t>Tárnok Veronika</t>
  </si>
  <si>
    <t>Bakos Kristóf</t>
  </si>
  <si>
    <t>Rónai Piroska</t>
  </si>
  <si>
    <t>Selényi Imola</t>
  </si>
  <si>
    <t>Méhes Tekla</t>
  </si>
  <si>
    <t>Szente Salamon</t>
  </si>
  <si>
    <t>Füstös Márkus</t>
  </si>
  <si>
    <t>Rideg Leonóra</t>
  </si>
  <si>
    <t>Szamosi Katalin</t>
  </si>
  <si>
    <t>Dudás Emőke</t>
  </si>
  <si>
    <t>Juhász Zsolt</t>
  </si>
  <si>
    <t>Majoros Boriska</t>
  </si>
  <si>
    <t>Heller Csongor</t>
  </si>
  <si>
    <t>Jancsó Ágoston</t>
  </si>
  <si>
    <t>Megyesi Vazul</t>
  </si>
  <si>
    <t>Vitéz Csanád</t>
  </si>
  <si>
    <t>Takács Hugó</t>
  </si>
  <si>
    <t>Cseke Borbála</t>
  </si>
  <si>
    <t>Frank Vince</t>
  </si>
  <si>
    <t>Majoros Zsófia</t>
  </si>
  <si>
    <t>Gerő Bernát</t>
  </si>
  <si>
    <t>Iványi Miléna</t>
  </si>
  <si>
    <t>Berényi Vanda</t>
  </si>
  <si>
    <t>Alföldi Amália</t>
  </si>
  <si>
    <t>Kun Hermina</t>
  </si>
  <si>
    <t>Szerdahelyi Károly</t>
  </si>
  <si>
    <t>Szalkai Adorján</t>
  </si>
  <si>
    <t>Svéd Dénes</t>
  </si>
  <si>
    <t>Szendrő Zita</t>
  </si>
  <si>
    <t>Lendvai Máté</t>
  </si>
  <si>
    <t>Bakos Izolda</t>
  </si>
  <si>
    <t>Korda Csaba</t>
  </si>
  <si>
    <t>Gosztonyi Ernő</t>
  </si>
  <si>
    <t>Galla Bulcsú</t>
  </si>
  <si>
    <t>Murányi Gáspár</t>
  </si>
  <si>
    <t>Káldor Szervác</t>
  </si>
  <si>
    <t>Szendrő Alfréd</t>
  </si>
  <si>
    <t>Hidas Antónia</t>
  </si>
  <si>
    <t>Sebő Kornélia</t>
  </si>
  <si>
    <t>Csiszár Bálint</t>
  </si>
  <si>
    <t>Almási Taksony</t>
  </si>
  <si>
    <t>Majoros Mihály</t>
  </si>
  <si>
    <t>Ujvári Lilla</t>
  </si>
  <si>
    <t>Koltai Rita</t>
  </si>
  <si>
    <t>Pálos Zsóka</t>
  </si>
  <si>
    <t>Német Özséb</t>
  </si>
  <si>
    <t>Nyári Oszkár</t>
  </si>
  <si>
    <t>Rényi Zsófia</t>
  </si>
  <si>
    <t>Pados Gergely</t>
  </si>
  <si>
    <t>Gerő Menyhért</t>
  </si>
  <si>
    <t>Szanyi Gertrúd</t>
  </si>
  <si>
    <t>Selmeci Ivó</t>
  </si>
  <si>
    <t>Oláh Szilárd</t>
  </si>
  <si>
    <t>Rajnai Matild</t>
  </si>
  <si>
    <t>Roboz Kelemen</t>
  </si>
  <si>
    <t>Cseke Andrea</t>
  </si>
  <si>
    <t>Orosz Zsolt</t>
  </si>
  <si>
    <t>Erdei Mózes</t>
  </si>
  <si>
    <t>Dobai Fülöp</t>
  </si>
  <si>
    <t>Szente Pálma</t>
  </si>
  <si>
    <t>Váraljai Galina</t>
  </si>
  <si>
    <t>Juhász Máté</t>
  </si>
  <si>
    <t>Sutka Júlia</t>
  </si>
  <si>
    <t>Dömötör Bence</t>
  </si>
  <si>
    <t>Rigó Györgyi</t>
  </si>
  <si>
    <t>Hernádi Katalin</t>
  </si>
  <si>
    <t>Lázár Kázmér</t>
  </si>
  <si>
    <t>Morvai Pál</t>
  </si>
  <si>
    <t>Tóth Tiborc</t>
  </si>
  <si>
    <t>születés</t>
  </si>
  <si>
    <t>születési hely</t>
  </si>
  <si>
    <t>lakhely</t>
  </si>
  <si>
    <t>Homoki Matild</t>
  </si>
  <si>
    <t>Herceghalom</t>
  </si>
  <si>
    <t>Nyáregyháza</t>
  </si>
  <si>
    <t>Pék Konrád</t>
  </si>
  <si>
    <t>Szigethalom</t>
  </si>
  <si>
    <t>Szántó Gizella</t>
  </si>
  <si>
    <t>Dunavarsány</t>
  </si>
  <si>
    <t>Süle Ida</t>
  </si>
  <si>
    <t>Szigetbecse</t>
  </si>
  <si>
    <t>Szoboszlai Szidónia</t>
  </si>
  <si>
    <t>Nagykovácsi</t>
  </si>
  <si>
    <t>Szántai Roland</t>
  </si>
  <si>
    <t>Tápiószecső</t>
  </si>
  <si>
    <t>Pusztazámor</t>
  </si>
  <si>
    <t>Pásztor Marietta</t>
  </si>
  <si>
    <t>Tahitótfalu</t>
  </si>
  <si>
    <t>Halásztelek</t>
  </si>
  <si>
    <t>Füstös Özséb</t>
  </si>
  <si>
    <t>Hajós Anita</t>
  </si>
  <si>
    <t>Felsőpakony</t>
  </si>
  <si>
    <t>Pete Lajos</t>
  </si>
  <si>
    <t>Tápiószőlős</t>
  </si>
  <si>
    <t>Szántai Brigitta</t>
  </si>
  <si>
    <t>Törökbálint</t>
  </si>
  <si>
    <t>Szőke Fanni</t>
  </si>
  <si>
    <t>Kőszegi Jónás</t>
  </si>
  <si>
    <t>Sárosi Fülöp</t>
  </si>
  <si>
    <t>Sólyom Erik</t>
  </si>
  <si>
    <t>Dunabogdány</t>
  </si>
  <si>
    <t>Fehérvári Tekla</t>
  </si>
  <si>
    <t>Szamosi Franciska</t>
  </si>
  <si>
    <t>Vámosmikola</t>
  </si>
  <si>
    <t>Füstös Kornélia</t>
  </si>
  <si>
    <t>Szántai Hajnalka</t>
  </si>
  <si>
    <t>Arató Gellért</t>
  </si>
  <si>
    <t>Tápióbicske</t>
  </si>
  <si>
    <t>Harmat Judit</t>
  </si>
  <si>
    <t>Szőke Emilia</t>
  </si>
  <si>
    <t>Réti Gyula</t>
  </si>
  <si>
    <t>Alföldi Emőd</t>
  </si>
  <si>
    <t>Kőszegi Donát</t>
  </si>
  <si>
    <t>Veresegyház</t>
  </si>
  <si>
    <t>Temesi Boglárka</t>
  </si>
  <si>
    <t>Bánki Farkas</t>
  </si>
  <si>
    <t>Végh Soma</t>
  </si>
  <si>
    <t>Ritter Boldizsár</t>
  </si>
  <si>
    <t>Poór Simon</t>
  </si>
  <si>
    <t>Pongó Helga</t>
  </si>
  <si>
    <t>Novák Gellért</t>
  </si>
  <si>
    <t>Lévai Iván</t>
  </si>
  <si>
    <t>Harsányi Lilla</t>
  </si>
  <si>
    <t>Pázmány Petra</t>
  </si>
  <si>
    <t>Nógrádi Lídia</t>
  </si>
  <si>
    <t>Orosz Nelli</t>
  </si>
  <si>
    <t>Hatvani Dávid</t>
  </si>
  <si>
    <t>Halmosi Pongrác</t>
  </si>
  <si>
    <t>Kónya Bendegúz</t>
  </si>
  <si>
    <t>Somogyvári Barna</t>
  </si>
  <si>
    <t>Toldi Jácint</t>
  </si>
  <si>
    <t>Szendrő Frigyes</t>
  </si>
  <si>
    <t>Nagy Ágnes</t>
  </si>
  <si>
    <t>Toldi Elza</t>
  </si>
  <si>
    <t>Jávor Tibor</t>
  </si>
  <si>
    <t>Nádor Hermina</t>
  </si>
  <si>
    <t>Mezei Izsó</t>
  </si>
  <si>
    <t>Kőszegi Kornél</t>
  </si>
  <si>
    <t>Pilisszántó</t>
  </si>
  <si>
    <t>Gyenes Edgár</t>
  </si>
  <si>
    <t>Galla Csilla</t>
  </si>
  <si>
    <t>Korda Róbert</t>
  </si>
  <si>
    <t>Rákosi Csaba</t>
  </si>
  <si>
    <t>Szatmári Sarolta</t>
  </si>
  <si>
    <t>Engi Barbara</t>
  </si>
  <si>
    <t>Somodi Zsófia</t>
  </si>
  <si>
    <t>Porkoláb Ambrus</t>
  </si>
  <si>
    <t>Surányi Amália</t>
  </si>
  <si>
    <t>Sütő Anna</t>
  </si>
  <si>
    <t>Székács Olga</t>
  </si>
  <si>
    <t>Palotás Adorján</t>
  </si>
  <si>
    <t>Sárközi Taksony</t>
  </si>
  <si>
    <t>Szász Rezső</t>
  </si>
  <si>
    <t>Szepesi Lilla</t>
  </si>
  <si>
    <t>Juhász Gizella</t>
  </si>
  <si>
    <t>Szabados Amália</t>
  </si>
  <si>
    <t>Kopácsi Géza</t>
  </si>
  <si>
    <t>Sárvári Rózsa</t>
  </si>
  <si>
    <t>Kovács Ágnes</t>
  </si>
  <si>
    <t>Csernus Pongrác</t>
  </si>
  <si>
    <t>Megyesi Rókus</t>
  </si>
  <si>
    <t>Balla Jácint</t>
  </si>
  <si>
    <t>Sági Beatrix</t>
  </si>
  <si>
    <t>Nemes Boglárka</t>
  </si>
  <si>
    <t>Garamvölgyi Fülöp</t>
  </si>
  <si>
    <t>Ambrus Péter</t>
  </si>
  <si>
    <t>Végh Aranka</t>
  </si>
  <si>
    <t>Perjés Kornél</t>
  </si>
  <si>
    <t>Dorogi Annabella</t>
  </si>
  <si>
    <t>Aradi Laura</t>
  </si>
  <si>
    <t>Sáfrány Béla</t>
  </si>
  <si>
    <t>Szamosi Kristóf</t>
  </si>
  <si>
    <t>Kopácsi Györgyi</t>
  </si>
  <si>
    <t>Lugosi Tivadar</t>
  </si>
  <si>
    <t>Kökény Beáta</t>
  </si>
  <si>
    <t>Bartos Lőrinc</t>
  </si>
  <si>
    <t>Perger Szabrina</t>
  </si>
  <si>
    <t>Prohaszka Ida</t>
  </si>
  <si>
    <t>Jenei Zita</t>
  </si>
  <si>
    <t>Hajdú Franciska</t>
  </si>
  <si>
    <t>Szalai Kata</t>
  </si>
  <si>
    <t>Surányi Levente</t>
  </si>
  <si>
    <t>Pölöskei Gedeon</t>
  </si>
  <si>
    <t>Majoros Tiborc</t>
  </si>
  <si>
    <t>Szebeni Ábrahám</t>
  </si>
  <si>
    <t>Hidas Bíborka</t>
  </si>
  <si>
    <t>Ujvári Timót</t>
  </si>
  <si>
    <t>Rónai Márkó</t>
  </si>
  <si>
    <t>Szirtes Domonkos</t>
  </si>
  <si>
    <t>Gáti Béla</t>
  </si>
  <si>
    <t>Dombi Zoltán</t>
  </si>
  <si>
    <t>Szép Gábor</t>
  </si>
  <si>
    <t>Aradi Bálint</t>
  </si>
  <si>
    <t>Blaskó Rozália</t>
  </si>
  <si>
    <t>Kis Sarolta</t>
  </si>
  <si>
    <t>Szebeni Márton</t>
  </si>
  <si>
    <t>Kondor József</t>
  </si>
  <si>
    <t>Diószegi Gábor</t>
  </si>
  <si>
    <t>Baranyai István</t>
  </si>
  <si>
    <t>Makra Szeréna</t>
  </si>
  <si>
    <t>Kenyeres Elemér</t>
  </si>
  <si>
    <t>Megyesi Hilda</t>
  </si>
  <si>
    <t>Pásztor Zsolt</t>
  </si>
  <si>
    <t>Szentmiklósi Viktória</t>
  </si>
  <si>
    <t>Székács Miklós</t>
  </si>
  <si>
    <t>Szalai Pál</t>
  </si>
  <si>
    <t>Szentmiklósi Nelli</t>
  </si>
  <si>
    <t>Ligeti Károly</t>
  </si>
  <si>
    <t>Petényi Gál</t>
  </si>
  <si>
    <t>Kulcsár Melinda</t>
  </si>
  <si>
    <t>Surányi Gizella</t>
  </si>
  <si>
    <t>Jelinek Vince</t>
  </si>
  <si>
    <t>Halász Judit</t>
  </si>
  <si>
    <t>Sulyok Domonkos</t>
  </si>
  <si>
    <t>Hanák Gellért</t>
  </si>
  <si>
    <t>Solymár Domonkos</t>
  </si>
  <si>
    <t>Sárkány Orsolya</t>
  </si>
  <si>
    <t>Perger Ödön</t>
  </si>
  <si>
    <t>Radnóti Regina</t>
  </si>
  <si>
    <t>Surányi Szabolcs</t>
  </si>
  <si>
    <t>Szeberényi Olivér</t>
  </si>
  <si>
    <t>Pető Hedvig</t>
  </si>
  <si>
    <t>Engi Menyhért</t>
  </si>
  <si>
    <t>Polyák Sára</t>
  </si>
  <si>
    <t>Pesti Gerzson</t>
  </si>
  <si>
    <t>Kőműves Jusztin</t>
  </si>
  <si>
    <t>Hegedűs Róbert</t>
  </si>
  <si>
    <t>Zágon Kitti</t>
  </si>
  <si>
    <t>Dombi Barnabás</t>
  </si>
  <si>
    <t>Kékesi Zoltán</t>
  </si>
  <si>
    <t>Svéd Lázár</t>
  </si>
  <si>
    <t>Bajor Felícia</t>
  </si>
  <si>
    <t>Szász Alfréd</t>
  </si>
  <si>
    <t>Medve Gedeon</t>
  </si>
  <si>
    <t>Kőműves Mária</t>
  </si>
  <si>
    <t>Kónya Zsuzsanna</t>
  </si>
  <si>
    <t>Szakács Endre</t>
  </si>
  <si>
    <t>Országh Tibor</t>
  </si>
  <si>
    <t>Somlai Balázs</t>
  </si>
  <si>
    <t>Jelinek Izabella</t>
  </si>
  <si>
    <t>Kerepesi Illés</t>
  </si>
  <si>
    <t>Erdei Regina</t>
  </si>
  <si>
    <t>Fellegi Örs</t>
  </si>
  <si>
    <t>Somogyvári Debóra</t>
  </si>
  <si>
    <t>Karsai Annamária</t>
  </si>
  <si>
    <t>Török Nelli</t>
  </si>
  <si>
    <t>Táborosi Mária</t>
  </si>
  <si>
    <t>Szemes Arika</t>
  </si>
  <si>
    <t>Pócsik Zétény</t>
  </si>
  <si>
    <t>Keszler Marietta</t>
  </si>
  <si>
    <t>Makra Réka</t>
  </si>
  <si>
    <t>Martos Tas</t>
  </si>
  <si>
    <t>Reményi Bulcsú</t>
  </si>
  <si>
    <t>Pálfi Helga</t>
  </si>
  <si>
    <t>Kalocsai Ábrahám</t>
  </si>
  <si>
    <t>Lakos Olívia</t>
  </si>
  <si>
    <t>Romhányi Ágoston</t>
  </si>
  <si>
    <t>Vajda Kitti</t>
  </si>
  <si>
    <t>Sáfrány Zsóka</t>
  </si>
  <si>
    <t>Kondor Ilka</t>
  </si>
  <si>
    <t>Balog Katalin</t>
  </si>
  <si>
    <t>Szirtes Ágota</t>
  </si>
  <si>
    <t>Surányi Réka</t>
  </si>
  <si>
    <t>Nyári Pál</t>
  </si>
  <si>
    <t>Kecskés Barbara</t>
  </si>
  <si>
    <t>Bakonyi Bátor</t>
  </si>
  <si>
    <t>Prohaszka Vince</t>
  </si>
  <si>
    <t>Csiszár Linda</t>
  </si>
  <si>
    <t>Kékesi Linda</t>
  </si>
  <si>
    <t>Nádor Ádám</t>
  </si>
  <si>
    <t>Gál Malvin</t>
  </si>
  <si>
    <t>Táborosi Ivó</t>
  </si>
  <si>
    <t>Sajó Iván</t>
  </si>
  <si>
    <t>Cseh Sebestény</t>
  </si>
  <si>
    <t>Pintér Ede</t>
  </si>
  <si>
    <t>Pete Bertalan</t>
  </si>
  <si>
    <t>Kurucz Alfréd</t>
  </si>
  <si>
    <t>Pázmány Illés</t>
  </si>
  <si>
    <t>Pázmány Ede</t>
  </si>
  <si>
    <t>Sallai Ferenc</t>
  </si>
  <si>
    <t>Kamarás Herman</t>
  </si>
  <si>
    <t>Szabó Magdolna</t>
  </si>
  <si>
    <t>Gémes Regina</t>
  </si>
  <si>
    <t>Buzsáki Olívia</t>
  </si>
  <si>
    <t>Ligeti Herman</t>
  </si>
  <si>
    <t>Csordás Lukács</t>
  </si>
  <si>
    <t>Nyerges Gyöngyi</t>
  </si>
  <si>
    <t>Tárnok Márkó</t>
  </si>
  <si>
    <t>Török Hilda</t>
  </si>
  <si>
    <t>Garamvölgyi Amália</t>
  </si>
  <si>
    <t>Temesi Matild</t>
  </si>
  <si>
    <t>Vass Mátyás</t>
  </si>
  <si>
    <t>Dudás Piroska</t>
  </si>
  <si>
    <t>Rónai Felícia</t>
  </si>
  <si>
    <t>Szentmiklósi Petra</t>
  </si>
  <si>
    <t>Sebő Katalin</t>
  </si>
  <si>
    <t>Takács Domonkos</t>
  </si>
  <si>
    <t>Perlaki Gergely</t>
  </si>
  <si>
    <t>Abonyi Salamon</t>
  </si>
  <si>
    <t>Liptai Kármen</t>
  </si>
  <si>
    <t>Csorba Judit</t>
  </si>
  <si>
    <t>Huszár Lujza</t>
  </si>
  <si>
    <t>Kis Kinga</t>
  </si>
  <si>
    <t>Szerdahelyi Melinda</t>
  </si>
  <si>
    <t>Deli Beatrix</t>
  </si>
  <si>
    <t>Kövér Domonkos</t>
  </si>
  <si>
    <t>Puskás Pál</t>
  </si>
  <si>
    <t>Hajós Magdolna</t>
  </si>
  <si>
    <t>Cigány Ádám</t>
  </si>
  <si>
    <t>Ács Mátyás</t>
  </si>
  <si>
    <t>Csáki Ildikó</t>
  </si>
  <si>
    <t>Pajor Malvin</t>
  </si>
  <si>
    <t>Frank Lipót</t>
  </si>
  <si>
    <t>Balog Balázs</t>
  </si>
  <si>
    <t>Morvai Botond</t>
  </si>
  <si>
    <t>Egervári Péter</t>
  </si>
  <si>
    <t>Hernádi Emil</t>
  </si>
  <si>
    <t>Paál Bulcsú</t>
  </si>
  <si>
    <t>Korda Miklós</t>
  </si>
  <si>
    <t>Tar Bence</t>
  </si>
  <si>
    <t>Halmosi Gellért</t>
  </si>
  <si>
    <t>Bíró Ágota</t>
  </si>
  <si>
    <t>Eke Fülöp</t>
  </si>
  <si>
    <t>Pákozdi Mária</t>
  </si>
  <si>
    <t>Füleki Ágota</t>
  </si>
  <si>
    <t>Temesi Malvin</t>
  </si>
  <si>
    <t>Káldor Galina</t>
  </si>
  <si>
    <t>Forgács Emőd</t>
  </si>
  <si>
    <t>Tomcsik Orsolya</t>
  </si>
  <si>
    <t>Mester Anna</t>
  </si>
  <si>
    <t>Pákozdi Márkus</t>
  </si>
  <si>
    <t>Enyedi Ferenc</t>
  </si>
  <si>
    <t>Hidvégi Irén</t>
  </si>
  <si>
    <t>Hajós Izabella</t>
  </si>
  <si>
    <t>Dömötör Lajos</t>
  </si>
  <si>
    <t>Kende Ottó</t>
  </si>
  <si>
    <t>Zsoldos Balázs</t>
  </si>
  <si>
    <t>Mácsai Etelka</t>
  </si>
  <si>
    <t>Rényi Orsolya</t>
  </si>
  <si>
    <t>Lugosi Szaniszló</t>
  </si>
  <si>
    <t>Regős Anita</t>
  </si>
  <si>
    <t>Váradi Benő</t>
  </si>
  <si>
    <t>Szakál László</t>
  </si>
  <si>
    <t>Körmendi Adorján</t>
  </si>
  <si>
    <t>Paál Pál</t>
  </si>
  <si>
    <t>Deli Mózes</t>
  </si>
  <si>
    <t>Padányi Valentin</t>
  </si>
  <si>
    <t>Vida Gergő</t>
  </si>
  <si>
    <t>Kovács Mónika</t>
  </si>
  <si>
    <t>Fenyvesi Szilvia</t>
  </si>
  <si>
    <t>Ligeti Szilárd</t>
  </si>
  <si>
    <t>Seres Antal</t>
  </si>
  <si>
    <t>Udvardi Orsolya</t>
  </si>
  <si>
    <t>Bihari Imre</t>
  </si>
  <si>
    <t>Mérei Franciska</t>
  </si>
  <si>
    <t>Katona Bíborka</t>
  </si>
  <si>
    <t>Kassai Vencel</t>
  </si>
  <si>
    <t>Szalontai Adorján</t>
  </si>
  <si>
    <t>Gyulai Matild</t>
  </si>
  <si>
    <t>Palágyi Kata</t>
  </si>
  <si>
    <t>Kárpáti Brigitta</t>
  </si>
  <si>
    <t>Gosztonyi Richárd</t>
  </si>
  <si>
    <t>Kovács Roland</t>
  </si>
  <si>
    <t>Hajós Teréz</t>
  </si>
  <si>
    <t>Parádi Vince</t>
  </si>
  <si>
    <t>Szakál Albert</t>
  </si>
  <si>
    <t>Ócsai Kornélia</t>
  </si>
  <si>
    <t>Szanyi Ernő</t>
  </si>
  <si>
    <t>Sós Mária</t>
  </si>
  <si>
    <t>Kardos Ede</t>
  </si>
  <si>
    <t>Parádi Valentin</t>
  </si>
  <si>
    <t>Végh Márton</t>
  </si>
  <si>
    <t>Dobai Kornélia</t>
  </si>
  <si>
    <t>Bakonyi Benő</t>
  </si>
  <si>
    <t>Fényes Antal</t>
  </si>
  <si>
    <t>Barta Liza</t>
  </si>
  <si>
    <t>Kondor Roland</t>
  </si>
  <si>
    <t>Szeberényi Lipót</t>
  </si>
  <si>
    <t>Kónya Bulcsú</t>
  </si>
  <si>
    <t>Ravasz Bálint</t>
  </si>
  <si>
    <t>Poór Gedeon</t>
  </si>
  <si>
    <t>Sólyom Dénes</t>
  </si>
  <si>
    <t>Bagi Sára</t>
  </si>
  <si>
    <t>Pataki Vajk</t>
  </si>
  <si>
    <t>Kerepesi Pál</t>
  </si>
  <si>
    <t>Csonka Antal</t>
  </si>
  <si>
    <t>Lengyel Lőrinc</t>
  </si>
  <si>
    <t>Dózsa Melinda</t>
  </si>
  <si>
    <t>Frank Ágota</t>
  </si>
  <si>
    <t>Diószegi Jusztin</t>
  </si>
  <si>
    <t>Jenei Kornélia</t>
  </si>
  <si>
    <t>Orosz Zétény</t>
  </si>
  <si>
    <t>Pataki Lenke</t>
  </si>
  <si>
    <t>Molnár Bulcsú</t>
  </si>
  <si>
    <t>Kulcsár Paula</t>
  </si>
  <si>
    <t>Szalkai Nándor</t>
  </si>
  <si>
    <t>Barta Mária</t>
  </si>
  <si>
    <t>Svéd Zsolt</t>
  </si>
  <si>
    <t>Radnóti Tamás</t>
  </si>
  <si>
    <t>Mózer Félix</t>
  </si>
  <si>
    <t>Szolnoki György</t>
  </si>
  <si>
    <t>Csordás Tímea</t>
  </si>
  <si>
    <t>Balla Anita</t>
  </si>
  <si>
    <t>Lakatos Virág</t>
  </si>
  <si>
    <t>Szarka Géza</t>
  </si>
  <si>
    <t>Szekeres Judit</t>
  </si>
  <si>
    <t>Gyenes Árpád</t>
  </si>
  <si>
    <t>Kulcsár Endre</t>
  </si>
  <si>
    <t>Pócsik Vazul</t>
  </si>
  <si>
    <t>Szalkai Ferenc</t>
  </si>
  <si>
    <t>Szente Ottó</t>
  </si>
  <si>
    <t>Lengyel Katalin</t>
  </si>
  <si>
    <t>Barta Magdolna</t>
  </si>
  <si>
    <t>Halmai Pál</t>
  </si>
  <si>
    <t>Pozsgai Ármin</t>
  </si>
  <si>
    <t>Gyurkovics Teréz</t>
  </si>
  <si>
    <t>Fekete Kriszta</t>
  </si>
  <si>
    <t>Korda Adalbert</t>
  </si>
  <si>
    <t>Győri Jenő</t>
  </si>
  <si>
    <t>Unger Ágnes</t>
  </si>
  <si>
    <t>Erdélyi Richárd</t>
  </si>
  <si>
    <t>Arató Árpád</t>
  </si>
  <si>
    <t>Poór Csongor</t>
  </si>
  <si>
    <t>Bán Özséb</t>
  </si>
  <si>
    <t>Szarka Mihály</t>
  </si>
  <si>
    <t>Osváth Vilma</t>
  </si>
  <si>
    <t>Bihari Paula</t>
  </si>
  <si>
    <t>Rónai Imola</t>
  </si>
  <si>
    <t>Dallos Bíborka</t>
  </si>
  <si>
    <t>Pálvölgyi Lujza</t>
  </si>
  <si>
    <t>Engi Lénárd</t>
  </si>
  <si>
    <t>Sóti Dávid</t>
  </si>
  <si>
    <t>Novák Dénes</t>
  </si>
  <si>
    <t>Hegyi Jakab</t>
  </si>
  <si>
    <t>Szántó Edina</t>
  </si>
  <si>
    <t>Káldor Emőd</t>
  </si>
  <si>
    <t>Ki az a legidősebb ember, aki a szülőhelyén lakik?</t>
  </si>
  <si>
    <t>borrégió</t>
  </si>
  <si>
    <t>borvidék</t>
  </si>
  <si>
    <t>fajta</t>
  </si>
  <si>
    <t>új telepítés</t>
  </si>
  <si>
    <t>terület</t>
  </si>
  <si>
    <t>Pannon</t>
  </si>
  <si>
    <t>Villányi</t>
  </si>
  <si>
    <t>Merlot</t>
  </si>
  <si>
    <t>Balaton</t>
  </si>
  <si>
    <t>Zalai</t>
  </si>
  <si>
    <t>Rizlingszilváni</t>
  </si>
  <si>
    <t>Eger</t>
  </si>
  <si>
    <t>Egri</t>
  </si>
  <si>
    <t>Bíbor kadarka</t>
  </si>
  <si>
    <t>Királyleányka</t>
  </si>
  <si>
    <t>Mennyi a nem új telepítésű Ezerjó és</t>
  </si>
  <si>
    <t>Alföld (Duna)</t>
  </si>
  <si>
    <t>Hajós-Bajai</t>
  </si>
  <si>
    <t>Kövidinka</t>
  </si>
  <si>
    <t>Juhfark ültetvények területeinek mediánja?</t>
  </si>
  <si>
    <t>Mátrai</t>
  </si>
  <si>
    <t>Bianca</t>
  </si>
  <si>
    <t>Észak-Dunántúli</t>
  </si>
  <si>
    <t>Etyek-Budai</t>
  </si>
  <si>
    <t>Zenit</t>
  </si>
  <si>
    <t>Tolnai</t>
  </si>
  <si>
    <t>Olasz rizling</t>
  </si>
  <si>
    <t>Ottonel muskotály</t>
  </si>
  <si>
    <t>Móri</t>
  </si>
  <si>
    <t>Ezerjó</t>
  </si>
  <si>
    <t>Cabernet franc</t>
  </si>
  <si>
    <t>Cserszegi fűszeres</t>
  </si>
  <si>
    <t>Cabernet sauvignon</t>
  </si>
  <si>
    <t>Balatonboglári</t>
  </si>
  <si>
    <t>Tramini</t>
  </si>
  <si>
    <t>Pécsi</t>
  </si>
  <si>
    <t>Tokaj-hegyalja</t>
  </si>
  <si>
    <t>Tokaji</t>
  </si>
  <si>
    <t>Kövérszőlő</t>
  </si>
  <si>
    <t>Rajnai rizling</t>
  </si>
  <si>
    <t>Szekszárdi</t>
  </si>
  <si>
    <t>Kunsági</t>
  </si>
  <si>
    <t>Csongrádi</t>
  </si>
  <si>
    <t>Pannonhalmi</t>
  </si>
  <si>
    <t>Szürkebarát</t>
  </si>
  <si>
    <t>Irsai Olivér</t>
  </si>
  <si>
    <t>Pinot blanc</t>
  </si>
  <si>
    <t>Zöld szilváni</t>
  </si>
  <si>
    <t>Kerner</t>
  </si>
  <si>
    <t>Zöld veltelíni</t>
  </si>
  <si>
    <t>Leányka</t>
  </si>
  <si>
    <t>Pinot noir</t>
  </si>
  <si>
    <t>Balatonfüred-Csopaki</t>
  </si>
  <si>
    <t>Zweigelt</t>
  </si>
  <si>
    <t>Zengő</t>
  </si>
  <si>
    <t>Neszmélyi</t>
  </si>
  <si>
    <t>Sauvignon blanc</t>
  </si>
  <si>
    <t>Bükki</t>
  </si>
  <si>
    <t>Syrah</t>
  </si>
  <si>
    <t>Balaton-felvidéki</t>
  </si>
  <si>
    <t>Kékfrankos</t>
  </si>
  <si>
    <t>Ezerfürtű</t>
  </si>
  <si>
    <t>Sopron</t>
  </si>
  <si>
    <t>Soproni</t>
  </si>
  <si>
    <t>Furmint</t>
  </si>
  <si>
    <t>Badacsonyi</t>
  </si>
  <si>
    <t>Kék oportó</t>
  </si>
  <si>
    <t>Gohér</t>
  </si>
  <si>
    <t>Chardonnay</t>
  </si>
  <si>
    <t>Nagy-Somlói</t>
  </si>
  <si>
    <t>Juhfark</t>
  </si>
  <si>
    <t>Hárslevelű</t>
  </si>
  <si>
    <t>Csillám</t>
  </si>
  <si>
    <t>Oraniensteiner</t>
  </si>
  <si>
    <t>Zefír</t>
  </si>
  <si>
    <t>Kadarka</t>
  </si>
  <si>
    <t>Rózsakő</t>
  </si>
  <si>
    <t>Scheurebe</t>
  </si>
  <si>
    <t>Sárga muskotály</t>
  </si>
  <si>
    <t>Turán</t>
  </si>
  <si>
    <t>Mátrai muskotály</t>
  </si>
  <si>
    <t>Zalagyöngye</t>
  </si>
  <si>
    <t>Zeus</t>
  </si>
  <si>
    <t>Vulcanus</t>
  </si>
  <si>
    <t>Pintes</t>
  </si>
  <si>
    <t>Kunleány</t>
  </si>
  <si>
    <t>Blauburger</t>
  </si>
  <si>
    <t>Nektár</t>
  </si>
  <si>
    <t>Tannat</t>
  </si>
  <si>
    <t>Cirfandli</t>
  </si>
  <si>
    <t>Dornfelder</t>
  </si>
  <si>
    <t>Menoire</t>
  </si>
  <si>
    <t>Semillon</t>
  </si>
  <si>
    <t>Jubileum 75</t>
  </si>
  <si>
    <t>Zéta</t>
  </si>
  <si>
    <t>Sagrantino</t>
  </si>
  <si>
    <t>Budai</t>
  </si>
  <si>
    <t>Rubintos</t>
  </si>
  <si>
    <t>Vértes csillaga</t>
  </si>
  <si>
    <t>Viktória gyöngye</t>
  </si>
  <si>
    <t>Gyöngyrizling</t>
  </si>
  <si>
    <t>Viognier</t>
  </si>
  <si>
    <t>Alibernet</t>
  </si>
  <si>
    <t>Csomorika</t>
  </si>
  <si>
    <t>Kéknyelű</t>
  </si>
  <si>
    <t>Karát</t>
  </si>
  <si>
    <t>Cabernet Franc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</si>
</sst>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9"/>
      <color rgb="FF0000FF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sz val="8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left" indent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D338-ED14-44D8-8385-FF00F3C3E432}">
  <dimension ref="A1:G501"/>
  <sheetViews>
    <sheetView tabSelected="1" workbookViewId="0">
      <selection activeCell="I14" sqref="I14"/>
    </sheetView>
  </sheetViews>
  <sheetFormatPr defaultRowHeight="12" x14ac:dyDescent="0.2"/>
  <cols>
    <col min="1" max="1" width="22.33203125" bestFit="1" customWidth="1"/>
    <col min="2" max="2" width="11" bestFit="1" customWidth="1"/>
    <col min="3" max="3" width="7.6640625" bestFit="1" customWidth="1"/>
    <col min="4" max="4" width="8.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spans="1:7" x14ac:dyDescent="0.2">
      <c r="A2" t="s">
        <v>5</v>
      </c>
      <c r="B2" s="3">
        <f ca="1">TODAY()-4286</f>
        <v>39846</v>
      </c>
      <c r="C2" s="4">
        <v>347000</v>
      </c>
      <c r="D2" t="b">
        <v>1</v>
      </c>
    </row>
    <row r="3" spans="1:7" x14ac:dyDescent="0.2">
      <c r="A3" t="s">
        <v>6</v>
      </c>
      <c r="B3" s="3">
        <f ca="1">TODAY()-2061</f>
        <v>42071</v>
      </c>
      <c r="C3" s="4">
        <v>234000</v>
      </c>
      <c r="D3" t="b">
        <v>0</v>
      </c>
    </row>
    <row r="4" spans="1:7" x14ac:dyDescent="0.2">
      <c r="A4" t="s">
        <v>7</v>
      </c>
      <c r="B4" s="3">
        <f ca="1">TODAY()-4441</f>
        <v>39691</v>
      </c>
      <c r="C4" s="4">
        <v>203000</v>
      </c>
      <c r="D4" t="b">
        <v>1</v>
      </c>
    </row>
    <row r="5" spans="1:7" x14ac:dyDescent="0.2">
      <c r="A5" t="s">
        <v>8</v>
      </c>
      <c r="B5" s="3">
        <f ca="1">TODAY()-189</f>
        <v>43943</v>
      </c>
      <c r="C5" s="4">
        <v>223000</v>
      </c>
      <c r="D5" t="b">
        <v>0</v>
      </c>
      <c r="G5" s="5" t="s">
        <v>9</v>
      </c>
    </row>
    <row r="6" spans="1:7" x14ac:dyDescent="0.2">
      <c r="A6" t="s">
        <v>10</v>
      </c>
      <c r="B6" s="3">
        <f ca="1">TODAY()-4361</f>
        <v>39771</v>
      </c>
      <c r="C6" s="4">
        <v>277000</v>
      </c>
      <c r="D6" t="b">
        <v>0</v>
      </c>
      <c r="G6" s="5" t="str">
        <f ca="1">TEXT(TODAY()-1800,"éééé-hh-nn")&amp;" előtt léptek be és vagy a fizetésük kisebb, mint"</f>
        <v>2015-11-24 előtt léptek be és vagy a fizetésük kisebb, mint</v>
      </c>
    </row>
    <row r="7" spans="1:7" x14ac:dyDescent="0.2">
      <c r="A7" t="s">
        <v>11</v>
      </c>
      <c r="B7" s="3">
        <f ca="1">TODAY()-505</f>
        <v>43627</v>
      </c>
      <c r="C7" s="4">
        <v>263000</v>
      </c>
      <c r="D7" t="b">
        <v>0</v>
      </c>
      <c r="G7" s="5" t="s">
        <v>12</v>
      </c>
    </row>
    <row r="8" spans="1:7" x14ac:dyDescent="0.2">
      <c r="A8" t="s">
        <v>13</v>
      </c>
      <c r="B8" s="3">
        <f ca="1">TODAY()-568</f>
        <v>43564</v>
      </c>
      <c r="C8" s="4">
        <v>238000</v>
      </c>
      <c r="D8" t="b">
        <v>1</v>
      </c>
      <c r="G8" s="5" t="s">
        <v>14</v>
      </c>
    </row>
    <row r="9" spans="1:7" x14ac:dyDescent="0.2">
      <c r="A9" t="s">
        <v>15</v>
      </c>
      <c r="B9" s="3">
        <f ca="1">TODAY()-2827</f>
        <v>41305</v>
      </c>
      <c r="C9" s="4">
        <v>262000</v>
      </c>
      <c r="D9" t="b">
        <v>1</v>
      </c>
    </row>
    <row r="10" spans="1:7" x14ac:dyDescent="0.2">
      <c r="A10" t="s">
        <v>16</v>
      </c>
      <c r="B10" s="3">
        <f ca="1">TODAY()-3168</f>
        <v>40964</v>
      </c>
      <c r="C10" s="4">
        <v>348000</v>
      </c>
      <c r="D10" t="b">
        <v>0</v>
      </c>
      <c r="G10" s="6" t="s">
        <v>17</v>
      </c>
    </row>
    <row r="11" spans="1:7" x14ac:dyDescent="0.2">
      <c r="A11" t="s">
        <v>18</v>
      </c>
      <c r="B11" s="3">
        <f ca="1">TODAY()-2510</f>
        <v>41622</v>
      </c>
      <c r="C11" s="4">
        <v>291000</v>
      </c>
      <c r="D11" t="b">
        <v>0</v>
      </c>
    </row>
    <row r="12" spans="1:7" x14ac:dyDescent="0.2">
      <c r="A12" t="s">
        <v>19</v>
      </c>
      <c r="B12" s="3">
        <f ca="1">TODAY()-2093</f>
        <v>42039</v>
      </c>
      <c r="C12" s="4">
        <v>298000</v>
      </c>
      <c r="D12" t="b">
        <v>0</v>
      </c>
    </row>
    <row r="13" spans="1:7" x14ac:dyDescent="0.2">
      <c r="A13" t="s">
        <v>20</v>
      </c>
      <c r="B13" s="3">
        <f ca="1">TODAY()-2480</f>
        <v>41652</v>
      </c>
      <c r="C13" s="4">
        <v>273000</v>
      </c>
      <c r="D13" t="b">
        <v>0</v>
      </c>
    </row>
    <row r="14" spans="1:7" x14ac:dyDescent="0.2">
      <c r="A14" t="s">
        <v>21</v>
      </c>
      <c r="B14" s="3">
        <f ca="1">TODAY()-4164</f>
        <v>39968</v>
      </c>
      <c r="C14" s="4">
        <v>297000</v>
      </c>
      <c r="D14" t="b">
        <v>1</v>
      </c>
    </row>
    <row r="15" spans="1:7" x14ac:dyDescent="0.2">
      <c r="A15" t="s">
        <v>22</v>
      </c>
      <c r="B15" s="3">
        <f ca="1">TODAY()-782</f>
        <v>43350</v>
      </c>
      <c r="C15" s="4">
        <v>265000</v>
      </c>
      <c r="D15" t="b">
        <v>0</v>
      </c>
    </row>
    <row r="16" spans="1:7" x14ac:dyDescent="0.2">
      <c r="A16" t="s">
        <v>23</v>
      </c>
      <c r="B16" s="3">
        <f ca="1">TODAY()-678</f>
        <v>43454</v>
      </c>
      <c r="C16" s="4">
        <v>334000</v>
      </c>
      <c r="D16" t="b">
        <v>0</v>
      </c>
    </row>
    <row r="17" spans="1:7" x14ac:dyDescent="0.2">
      <c r="A17" t="s">
        <v>24</v>
      </c>
      <c r="B17" s="3">
        <f ca="1">TODAY()-284</f>
        <v>43848</v>
      </c>
      <c r="C17" s="4">
        <v>305000</v>
      </c>
      <c r="D17" t="b">
        <v>1</v>
      </c>
    </row>
    <row r="18" spans="1:7" x14ac:dyDescent="0.2">
      <c r="A18" t="s">
        <v>25</v>
      </c>
      <c r="B18" s="3">
        <f ca="1">TODAY()-3732</f>
        <v>40400</v>
      </c>
      <c r="C18" s="4">
        <v>244000</v>
      </c>
      <c r="D18" t="b">
        <v>0</v>
      </c>
    </row>
    <row r="19" spans="1:7" x14ac:dyDescent="0.2">
      <c r="A19" t="s">
        <v>26</v>
      </c>
      <c r="B19" s="3">
        <f ca="1">TODAY()-592</f>
        <v>43540</v>
      </c>
      <c r="C19" s="4">
        <v>326000</v>
      </c>
      <c r="D19" t="b">
        <v>1</v>
      </c>
    </row>
    <row r="20" spans="1:7" x14ac:dyDescent="0.2">
      <c r="A20" t="s">
        <v>27</v>
      </c>
      <c r="B20" s="3">
        <f ca="1">TODAY()-105</f>
        <v>44027</v>
      </c>
      <c r="C20" s="4">
        <v>228000</v>
      </c>
      <c r="D20" t="b">
        <v>0</v>
      </c>
      <c r="G20" s="7"/>
    </row>
    <row r="21" spans="1:7" x14ac:dyDescent="0.2">
      <c r="A21" t="s">
        <v>28</v>
      </c>
      <c r="B21" s="3">
        <f ca="1">TODAY()-3588</f>
        <v>40544</v>
      </c>
      <c r="C21" s="4">
        <v>281000</v>
      </c>
      <c r="D21" t="b">
        <v>0</v>
      </c>
    </row>
    <row r="22" spans="1:7" x14ac:dyDescent="0.2">
      <c r="A22" t="s">
        <v>29</v>
      </c>
      <c r="B22" s="3">
        <f ca="1">TODAY()-1995</f>
        <v>42137</v>
      </c>
      <c r="C22" s="4">
        <v>231000</v>
      </c>
      <c r="D22" t="b">
        <v>0</v>
      </c>
    </row>
    <row r="23" spans="1:7" x14ac:dyDescent="0.2">
      <c r="A23" t="s">
        <v>30</v>
      </c>
      <c r="B23" s="3">
        <f ca="1">TODAY()-826</f>
        <v>43306</v>
      </c>
      <c r="C23" s="4">
        <v>240000</v>
      </c>
      <c r="D23" t="b">
        <v>0</v>
      </c>
    </row>
    <row r="24" spans="1:7" x14ac:dyDescent="0.2">
      <c r="A24" t="s">
        <v>31</v>
      </c>
      <c r="B24" s="3">
        <f ca="1">TODAY()-2911</f>
        <v>41221</v>
      </c>
      <c r="C24" s="4">
        <v>243000</v>
      </c>
      <c r="D24" t="b">
        <v>1</v>
      </c>
    </row>
    <row r="25" spans="1:7" x14ac:dyDescent="0.2">
      <c r="A25" t="s">
        <v>32</v>
      </c>
      <c r="B25" s="3">
        <f ca="1">TODAY()-2582</f>
        <v>41550</v>
      </c>
      <c r="C25" s="4">
        <v>214000</v>
      </c>
      <c r="D25" t="b">
        <v>0</v>
      </c>
    </row>
    <row r="26" spans="1:7" x14ac:dyDescent="0.2">
      <c r="A26" t="s">
        <v>33</v>
      </c>
      <c r="B26" s="3">
        <f ca="1">TODAY()-2932</f>
        <v>41200</v>
      </c>
      <c r="C26" s="4">
        <v>254000</v>
      </c>
      <c r="D26" t="b">
        <v>0</v>
      </c>
    </row>
    <row r="27" spans="1:7" x14ac:dyDescent="0.2">
      <c r="A27" t="s">
        <v>34</v>
      </c>
      <c r="B27" s="3">
        <f ca="1">TODAY()-2925</f>
        <v>41207</v>
      </c>
      <c r="C27" s="4">
        <v>293000</v>
      </c>
      <c r="D27" t="b">
        <v>0</v>
      </c>
    </row>
    <row r="28" spans="1:7" x14ac:dyDescent="0.2">
      <c r="A28" t="s">
        <v>35</v>
      </c>
      <c r="B28" s="3">
        <f ca="1">TODAY()-101</f>
        <v>44031</v>
      </c>
      <c r="C28" s="4">
        <v>310000</v>
      </c>
      <c r="D28" t="b">
        <v>1</v>
      </c>
    </row>
    <row r="29" spans="1:7" x14ac:dyDescent="0.2">
      <c r="A29" t="s">
        <v>36</v>
      </c>
      <c r="B29" s="3">
        <f ca="1">TODAY()-3172</f>
        <v>40960</v>
      </c>
      <c r="C29" s="4">
        <v>214000</v>
      </c>
      <c r="D29" t="b">
        <v>1</v>
      </c>
    </row>
    <row r="30" spans="1:7" x14ac:dyDescent="0.2">
      <c r="A30" t="s">
        <v>37</v>
      </c>
      <c r="B30" s="3">
        <f ca="1">TODAY()-2643</f>
        <v>41489</v>
      </c>
      <c r="C30" s="4">
        <v>320000</v>
      </c>
      <c r="D30" t="b">
        <v>1</v>
      </c>
    </row>
    <row r="31" spans="1:7" x14ac:dyDescent="0.2">
      <c r="A31" t="s">
        <v>38</v>
      </c>
      <c r="B31" s="3">
        <f ca="1">TODAY()-2102</f>
        <v>42030</v>
      </c>
      <c r="C31" s="4">
        <v>298000</v>
      </c>
      <c r="D31" t="b">
        <v>1</v>
      </c>
    </row>
    <row r="32" spans="1:7" x14ac:dyDescent="0.2">
      <c r="A32" t="s">
        <v>39</v>
      </c>
      <c r="B32" s="3">
        <f ca="1">TODAY()-1969</f>
        <v>42163</v>
      </c>
      <c r="C32" s="4">
        <v>279000</v>
      </c>
      <c r="D32" t="b">
        <v>1</v>
      </c>
    </row>
    <row r="33" spans="1:4" x14ac:dyDescent="0.2">
      <c r="A33" t="s">
        <v>40</v>
      </c>
      <c r="B33" s="3">
        <f ca="1">TODAY()-1531</f>
        <v>42601</v>
      </c>
      <c r="C33" s="4">
        <v>219000</v>
      </c>
      <c r="D33" t="b">
        <v>0</v>
      </c>
    </row>
    <row r="34" spans="1:4" x14ac:dyDescent="0.2">
      <c r="A34" t="s">
        <v>41</v>
      </c>
      <c r="B34" s="3">
        <f ca="1">TODAY()-2805</f>
        <v>41327</v>
      </c>
      <c r="C34" s="4">
        <v>238000</v>
      </c>
      <c r="D34" t="b">
        <v>0</v>
      </c>
    </row>
    <row r="35" spans="1:4" x14ac:dyDescent="0.2">
      <c r="A35" t="s">
        <v>42</v>
      </c>
      <c r="B35" s="3">
        <f ca="1">TODAY()-418</f>
        <v>43714</v>
      </c>
      <c r="C35" s="4">
        <v>216000</v>
      </c>
      <c r="D35" t="b">
        <v>0</v>
      </c>
    </row>
    <row r="36" spans="1:4" x14ac:dyDescent="0.2">
      <c r="A36" t="s">
        <v>43</v>
      </c>
      <c r="B36" s="3">
        <f ca="1">TODAY()-655</f>
        <v>43477</v>
      </c>
      <c r="C36" s="4">
        <v>324000</v>
      </c>
      <c r="D36" t="b">
        <v>0</v>
      </c>
    </row>
    <row r="37" spans="1:4" x14ac:dyDescent="0.2">
      <c r="A37" t="s">
        <v>44</v>
      </c>
      <c r="B37" s="3">
        <f ca="1">TODAY()-2382</f>
        <v>41750</v>
      </c>
      <c r="C37" s="4">
        <v>248000</v>
      </c>
      <c r="D37" t="b">
        <v>1</v>
      </c>
    </row>
    <row r="38" spans="1:4" x14ac:dyDescent="0.2">
      <c r="A38" t="s">
        <v>45</v>
      </c>
      <c r="B38" s="3">
        <f ca="1">TODAY()-2279</f>
        <v>41853</v>
      </c>
      <c r="C38" s="4">
        <v>328000</v>
      </c>
      <c r="D38" t="b">
        <v>0</v>
      </c>
    </row>
    <row r="39" spans="1:4" x14ac:dyDescent="0.2">
      <c r="A39" t="s">
        <v>46</v>
      </c>
      <c r="B39" s="3">
        <f ca="1">TODAY()-3121</f>
        <v>41011</v>
      </c>
      <c r="C39" s="4">
        <v>346000</v>
      </c>
      <c r="D39" t="b">
        <v>0</v>
      </c>
    </row>
    <row r="40" spans="1:4" x14ac:dyDescent="0.2">
      <c r="A40" t="s">
        <v>47</v>
      </c>
      <c r="B40" s="3">
        <f ca="1">TODAY()-2477</f>
        <v>41655</v>
      </c>
      <c r="C40" s="4">
        <v>281000</v>
      </c>
      <c r="D40" t="b">
        <v>0</v>
      </c>
    </row>
    <row r="41" spans="1:4" x14ac:dyDescent="0.2">
      <c r="A41" t="s">
        <v>48</v>
      </c>
      <c r="B41" s="3">
        <f ca="1">TODAY()-1201</f>
        <v>42931</v>
      </c>
      <c r="C41" s="4">
        <v>302000</v>
      </c>
      <c r="D41" t="b">
        <v>1</v>
      </c>
    </row>
    <row r="42" spans="1:4" x14ac:dyDescent="0.2">
      <c r="A42" t="s">
        <v>49</v>
      </c>
      <c r="B42" s="3">
        <f ca="1">TODAY()-1248</f>
        <v>42884</v>
      </c>
      <c r="C42" s="4">
        <v>320000</v>
      </c>
      <c r="D42" t="b">
        <v>1</v>
      </c>
    </row>
    <row r="43" spans="1:4" x14ac:dyDescent="0.2">
      <c r="A43" t="s">
        <v>50</v>
      </c>
      <c r="B43" s="3">
        <f ca="1">TODAY()-600</f>
        <v>43532</v>
      </c>
      <c r="C43" s="4">
        <v>201000</v>
      </c>
      <c r="D43" t="b">
        <v>0</v>
      </c>
    </row>
    <row r="44" spans="1:4" x14ac:dyDescent="0.2">
      <c r="A44" t="s">
        <v>51</v>
      </c>
      <c r="B44" s="3">
        <f ca="1">TODAY()-4095</f>
        <v>40037</v>
      </c>
      <c r="C44" s="4">
        <v>320000</v>
      </c>
      <c r="D44" t="b">
        <v>1</v>
      </c>
    </row>
    <row r="45" spans="1:4" x14ac:dyDescent="0.2">
      <c r="A45" t="s">
        <v>52</v>
      </c>
      <c r="B45" s="3">
        <f ca="1">TODAY()-1791</f>
        <v>42341</v>
      </c>
      <c r="C45" s="4">
        <v>300000</v>
      </c>
      <c r="D45" t="b">
        <v>0</v>
      </c>
    </row>
    <row r="46" spans="1:4" x14ac:dyDescent="0.2">
      <c r="A46" t="s">
        <v>53</v>
      </c>
      <c r="B46" s="3">
        <f ca="1">TODAY()-2376</f>
        <v>41756</v>
      </c>
      <c r="C46" s="4">
        <v>219000</v>
      </c>
      <c r="D46" t="b">
        <v>0</v>
      </c>
    </row>
    <row r="47" spans="1:4" x14ac:dyDescent="0.2">
      <c r="A47" t="s">
        <v>54</v>
      </c>
      <c r="B47" s="3">
        <f ca="1">TODAY()-3623</f>
        <v>40509</v>
      </c>
      <c r="C47" s="4">
        <v>260000</v>
      </c>
      <c r="D47" t="b">
        <v>1</v>
      </c>
    </row>
    <row r="48" spans="1:4" x14ac:dyDescent="0.2">
      <c r="A48" t="s">
        <v>55</v>
      </c>
      <c r="B48" s="3">
        <f ca="1">TODAY()-3500</f>
        <v>40632</v>
      </c>
      <c r="C48" s="4">
        <v>261000</v>
      </c>
      <c r="D48" t="b">
        <v>1</v>
      </c>
    </row>
    <row r="49" spans="1:4" x14ac:dyDescent="0.2">
      <c r="A49" t="s">
        <v>56</v>
      </c>
      <c r="B49" s="3">
        <f ca="1">TODAY()-3135</f>
        <v>40997</v>
      </c>
      <c r="C49" s="4">
        <v>255000</v>
      </c>
      <c r="D49" t="b">
        <v>0</v>
      </c>
    </row>
    <row r="50" spans="1:4" x14ac:dyDescent="0.2">
      <c r="A50" t="s">
        <v>57</v>
      </c>
      <c r="B50" s="3">
        <f ca="1">TODAY()-2729</f>
        <v>41403</v>
      </c>
      <c r="C50" s="4">
        <v>255000</v>
      </c>
      <c r="D50" t="b">
        <v>1</v>
      </c>
    </row>
    <row r="51" spans="1:4" x14ac:dyDescent="0.2">
      <c r="A51" t="s">
        <v>58</v>
      </c>
      <c r="B51" s="3">
        <f ca="1">TODAY()-4234</f>
        <v>39898</v>
      </c>
      <c r="C51" s="4">
        <v>223000</v>
      </c>
      <c r="D51" t="b">
        <v>1</v>
      </c>
    </row>
    <row r="52" spans="1:4" x14ac:dyDescent="0.2">
      <c r="A52" t="s">
        <v>59</v>
      </c>
      <c r="B52" s="3">
        <f ca="1">TODAY()-2911</f>
        <v>41221</v>
      </c>
      <c r="C52" s="4">
        <v>334000</v>
      </c>
      <c r="D52" t="b">
        <v>1</v>
      </c>
    </row>
    <row r="53" spans="1:4" x14ac:dyDescent="0.2">
      <c r="A53" t="s">
        <v>60</v>
      </c>
      <c r="B53" s="3">
        <f ca="1">TODAY()-1573</f>
        <v>42559</v>
      </c>
      <c r="C53" s="4">
        <v>300000</v>
      </c>
      <c r="D53" t="b">
        <v>1</v>
      </c>
    </row>
    <row r="54" spans="1:4" x14ac:dyDescent="0.2">
      <c r="A54" t="s">
        <v>61</v>
      </c>
      <c r="B54" s="3">
        <f ca="1">TODAY()-1728</f>
        <v>42404</v>
      </c>
      <c r="C54" s="4">
        <v>244000</v>
      </c>
      <c r="D54" t="b">
        <v>0</v>
      </c>
    </row>
    <row r="55" spans="1:4" x14ac:dyDescent="0.2">
      <c r="A55" t="s">
        <v>62</v>
      </c>
      <c r="B55" s="3">
        <f ca="1">TODAY()-1284</f>
        <v>42848</v>
      </c>
      <c r="C55" s="4">
        <v>281000</v>
      </c>
      <c r="D55" t="b">
        <v>1</v>
      </c>
    </row>
    <row r="56" spans="1:4" x14ac:dyDescent="0.2">
      <c r="A56" t="s">
        <v>63</v>
      </c>
      <c r="B56" s="3">
        <f ca="1">TODAY()-3443</f>
        <v>40689</v>
      </c>
      <c r="C56" s="4">
        <v>214000</v>
      </c>
      <c r="D56" t="b">
        <v>0</v>
      </c>
    </row>
    <row r="57" spans="1:4" x14ac:dyDescent="0.2">
      <c r="A57" t="s">
        <v>64</v>
      </c>
      <c r="B57" s="3">
        <f ca="1">TODAY()-2346</f>
        <v>41786</v>
      </c>
      <c r="C57" s="4">
        <v>348000</v>
      </c>
      <c r="D57" t="b">
        <v>0</v>
      </c>
    </row>
    <row r="58" spans="1:4" x14ac:dyDescent="0.2">
      <c r="A58" t="s">
        <v>65</v>
      </c>
      <c r="B58" s="3">
        <f ca="1">TODAY()-3873</f>
        <v>40259</v>
      </c>
      <c r="C58" s="4">
        <v>287000</v>
      </c>
      <c r="D58" t="b">
        <v>0</v>
      </c>
    </row>
    <row r="59" spans="1:4" x14ac:dyDescent="0.2">
      <c r="A59" t="s">
        <v>66</v>
      </c>
      <c r="B59" s="3">
        <f ca="1">TODAY()-785</f>
        <v>43347</v>
      </c>
      <c r="C59" s="4">
        <v>204000</v>
      </c>
      <c r="D59" t="b">
        <v>0</v>
      </c>
    </row>
    <row r="60" spans="1:4" x14ac:dyDescent="0.2">
      <c r="A60" t="s">
        <v>67</v>
      </c>
      <c r="B60" s="3">
        <f ca="1">TODAY()-3939</f>
        <v>40193</v>
      </c>
      <c r="C60" s="4">
        <v>242000</v>
      </c>
      <c r="D60" t="b">
        <v>0</v>
      </c>
    </row>
    <row r="61" spans="1:4" x14ac:dyDescent="0.2">
      <c r="A61" t="s">
        <v>68</v>
      </c>
      <c r="B61" s="3">
        <f ca="1">TODAY()-3300</f>
        <v>40832</v>
      </c>
      <c r="C61" s="4">
        <v>247000</v>
      </c>
      <c r="D61" t="b">
        <v>0</v>
      </c>
    </row>
    <row r="62" spans="1:4" x14ac:dyDescent="0.2">
      <c r="A62" t="s">
        <v>69</v>
      </c>
      <c r="B62" s="3">
        <f ca="1">TODAY()-119</f>
        <v>44013</v>
      </c>
      <c r="C62" s="4">
        <v>336000</v>
      </c>
      <c r="D62" t="b">
        <v>0</v>
      </c>
    </row>
    <row r="63" spans="1:4" x14ac:dyDescent="0.2">
      <c r="A63" t="s">
        <v>70</v>
      </c>
      <c r="B63" s="3">
        <f ca="1">TODAY()-1031</f>
        <v>43101</v>
      </c>
      <c r="C63" s="4">
        <v>209000</v>
      </c>
      <c r="D63" t="b">
        <v>0</v>
      </c>
    </row>
    <row r="64" spans="1:4" x14ac:dyDescent="0.2">
      <c r="A64" t="s">
        <v>71</v>
      </c>
      <c r="B64" s="3">
        <f ca="1">TODAY()-2764</f>
        <v>41368</v>
      </c>
      <c r="C64" s="4">
        <v>283000</v>
      </c>
      <c r="D64" t="b">
        <v>1</v>
      </c>
    </row>
    <row r="65" spans="1:4" x14ac:dyDescent="0.2">
      <c r="A65" t="s">
        <v>72</v>
      </c>
      <c r="B65" s="3">
        <f ca="1">TODAY()-4488</f>
        <v>39644</v>
      </c>
      <c r="C65" s="4">
        <v>274000</v>
      </c>
      <c r="D65" t="b">
        <v>1</v>
      </c>
    </row>
    <row r="66" spans="1:4" x14ac:dyDescent="0.2">
      <c r="A66" t="s">
        <v>73</v>
      </c>
      <c r="B66" s="3">
        <f ca="1">TODAY()-1324</f>
        <v>42808</v>
      </c>
      <c r="C66" s="4">
        <v>255000</v>
      </c>
      <c r="D66" t="b">
        <v>0</v>
      </c>
    </row>
    <row r="67" spans="1:4" x14ac:dyDescent="0.2">
      <c r="A67" t="s">
        <v>74</v>
      </c>
      <c r="B67" s="3">
        <f ca="1">TODAY()-280</f>
        <v>43852</v>
      </c>
      <c r="C67" s="4">
        <v>246000</v>
      </c>
      <c r="D67" t="b">
        <v>0</v>
      </c>
    </row>
    <row r="68" spans="1:4" x14ac:dyDescent="0.2">
      <c r="A68" t="s">
        <v>75</v>
      </c>
      <c r="B68" s="3">
        <f ca="1">TODAY()-961</f>
        <v>43171</v>
      </c>
      <c r="C68" s="4">
        <v>324000</v>
      </c>
      <c r="D68" t="b">
        <v>0</v>
      </c>
    </row>
    <row r="69" spans="1:4" x14ac:dyDescent="0.2">
      <c r="A69" t="s">
        <v>76</v>
      </c>
      <c r="B69" s="3">
        <f ca="1">TODAY()-3635</f>
        <v>40497</v>
      </c>
      <c r="C69" s="4">
        <v>324000</v>
      </c>
      <c r="D69" t="b">
        <v>0</v>
      </c>
    </row>
    <row r="70" spans="1:4" x14ac:dyDescent="0.2">
      <c r="A70" t="s">
        <v>77</v>
      </c>
      <c r="B70" s="3">
        <f ca="1">TODAY()-3852</f>
        <v>40280</v>
      </c>
      <c r="C70" s="4">
        <v>313000</v>
      </c>
      <c r="D70" t="b">
        <v>1</v>
      </c>
    </row>
    <row r="71" spans="1:4" x14ac:dyDescent="0.2">
      <c r="A71" t="s">
        <v>78</v>
      </c>
      <c r="B71" s="3">
        <f ca="1">TODAY()-571</f>
        <v>43561</v>
      </c>
      <c r="C71" s="4">
        <v>238000</v>
      </c>
      <c r="D71" t="b">
        <v>0</v>
      </c>
    </row>
    <row r="72" spans="1:4" x14ac:dyDescent="0.2">
      <c r="A72" t="s">
        <v>79</v>
      </c>
      <c r="B72" s="3">
        <f ca="1">TODAY()-134</f>
        <v>43998</v>
      </c>
      <c r="C72" s="4">
        <v>328000</v>
      </c>
      <c r="D72" t="b">
        <v>0</v>
      </c>
    </row>
    <row r="73" spans="1:4" x14ac:dyDescent="0.2">
      <c r="A73" t="s">
        <v>80</v>
      </c>
      <c r="B73" s="3">
        <f ca="1">TODAY()-594</f>
        <v>43538</v>
      </c>
      <c r="C73" s="4">
        <v>204000</v>
      </c>
      <c r="D73" t="b">
        <v>1</v>
      </c>
    </row>
    <row r="74" spans="1:4" x14ac:dyDescent="0.2">
      <c r="A74" t="s">
        <v>81</v>
      </c>
      <c r="B74" s="3">
        <f ca="1">TODAY()-3571</f>
        <v>40561</v>
      </c>
      <c r="C74" s="4">
        <v>312000</v>
      </c>
      <c r="D74" t="b">
        <v>0</v>
      </c>
    </row>
    <row r="75" spans="1:4" x14ac:dyDescent="0.2">
      <c r="A75" t="s">
        <v>82</v>
      </c>
      <c r="B75" s="3">
        <f ca="1">TODAY()-3363</f>
        <v>40769</v>
      </c>
      <c r="C75" s="4">
        <v>335000</v>
      </c>
      <c r="D75" t="b">
        <v>1</v>
      </c>
    </row>
    <row r="76" spans="1:4" x14ac:dyDescent="0.2">
      <c r="A76" t="s">
        <v>83</v>
      </c>
      <c r="B76" s="3">
        <f ca="1">TODAY()-3274</f>
        <v>40858</v>
      </c>
      <c r="C76" s="4">
        <v>298000</v>
      </c>
      <c r="D76" t="b">
        <v>1</v>
      </c>
    </row>
    <row r="77" spans="1:4" x14ac:dyDescent="0.2">
      <c r="A77" t="s">
        <v>84</v>
      </c>
      <c r="B77" s="3">
        <f ca="1">TODAY()-3198</f>
        <v>40934</v>
      </c>
      <c r="C77" s="4">
        <v>215000</v>
      </c>
      <c r="D77" t="b">
        <v>0</v>
      </c>
    </row>
    <row r="78" spans="1:4" x14ac:dyDescent="0.2">
      <c r="A78" t="s">
        <v>85</v>
      </c>
      <c r="B78" s="3">
        <f ca="1">TODAY()-2206</f>
        <v>41926</v>
      </c>
      <c r="C78" s="4">
        <v>296000</v>
      </c>
      <c r="D78" t="b">
        <v>0</v>
      </c>
    </row>
    <row r="79" spans="1:4" x14ac:dyDescent="0.2">
      <c r="A79" t="s">
        <v>86</v>
      </c>
      <c r="B79" s="3">
        <f ca="1">TODAY()-1923</f>
        <v>42209</v>
      </c>
      <c r="C79" s="4">
        <v>232000</v>
      </c>
      <c r="D79" t="b">
        <v>0</v>
      </c>
    </row>
    <row r="80" spans="1:4" x14ac:dyDescent="0.2">
      <c r="A80" t="s">
        <v>87</v>
      </c>
      <c r="B80" s="3">
        <f ca="1">TODAY()-153</f>
        <v>43979</v>
      </c>
      <c r="C80" s="4">
        <v>324000</v>
      </c>
      <c r="D80" t="b">
        <v>0</v>
      </c>
    </row>
    <row r="81" spans="1:4" x14ac:dyDescent="0.2">
      <c r="A81" t="s">
        <v>88</v>
      </c>
      <c r="B81" s="3">
        <f ca="1">TODAY()-4204</f>
        <v>39928</v>
      </c>
      <c r="C81" s="4">
        <v>236000</v>
      </c>
      <c r="D81" t="b">
        <v>1</v>
      </c>
    </row>
    <row r="82" spans="1:4" x14ac:dyDescent="0.2">
      <c r="A82" t="s">
        <v>89</v>
      </c>
      <c r="B82" s="3">
        <f ca="1">TODAY()-3887</f>
        <v>40245</v>
      </c>
      <c r="C82" s="4">
        <v>255000</v>
      </c>
      <c r="D82" t="b">
        <v>0</v>
      </c>
    </row>
    <row r="83" spans="1:4" x14ac:dyDescent="0.2">
      <c r="A83" t="s">
        <v>90</v>
      </c>
      <c r="B83" s="3">
        <f ca="1">TODAY()-1522</f>
        <v>42610</v>
      </c>
      <c r="C83" s="4">
        <v>248000</v>
      </c>
      <c r="D83" t="b">
        <v>0</v>
      </c>
    </row>
    <row r="84" spans="1:4" x14ac:dyDescent="0.2">
      <c r="A84" t="s">
        <v>91</v>
      </c>
      <c r="B84" s="3">
        <f ca="1">TODAY()-2243</f>
        <v>41889</v>
      </c>
      <c r="C84" s="4">
        <v>218000</v>
      </c>
      <c r="D84" t="b">
        <v>0</v>
      </c>
    </row>
    <row r="85" spans="1:4" x14ac:dyDescent="0.2">
      <c r="A85" t="s">
        <v>92</v>
      </c>
      <c r="B85" s="3">
        <f ca="1">TODAY()-3192</f>
        <v>40940</v>
      </c>
      <c r="C85" s="4">
        <v>349000</v>
      </c>
      <c r="D85" t="b">
        <v>1</v>
      </c>
    </row>
    <row r="86" spans="1:4" x14ac:dyDescent="0.2">
      <c r="A86" t="s">
        <v>93</v>
      </c>
      <c r="B86" s="3">
        <f ca="1">TODAY()-3828</f>
        <v>40304</v>
      </c>
      <c r="C86" s="4">
        <v>223000</v>
      </c>
      <c r="D86" t="b">
        <v>1</v>
      </c>
    </row>
    <row r="87" spans="1:4" x14ac:dyDescent="0.2">
      <c r="A87" t="s">
        <v>94</v>
      </c>
      <c r="B87" s="3">
        <f ca="1">TODAY()-1694</f>
        <v>42438</v>
      </c>
      <c r="C87" s="4">
        <v>209000</v>
      </c>
      <c r="D87" t="b">
        <v>0</v>
      </c>
    </row>
    <row r="88" spans="1:4" x14ac:dyDescent="0.2">
      <c r="A88" t="s">
        <v>95</v>
      </c>
      <c r="B88" s="3">
        <f ca="1">TODAY()-3162</f>
        <v>40970</v>
      </c>
      <c r="C88" s="4">
        <v>335000</v>
      </c>
      <c r="D88" t="b">
        <v>0</v>
      </c>
    </row>
    <row r="89" spans="1:4" x14ac:dyDescent="0.2">
      <c r="A89" t="s">
        <v>96</v>
      </c>
      <c r="B89" s="3">
        <f ca="1">TODAY()-2660</f>
        <v>41472</v>
      </c>
      <c r="C89" s="4">
        <v>251000</v>
      </c>
      <c r="D89" t="b">
        <v>1</v>
      </c>
    </row>
    <row r="90" spans="1:4" x14ac:dyDescent="0.2">
      <c r="A90" t="s">
        <v>97</v>
      </c>
      <c r="B90" s="3">
        <f ca="1">TODAY()-2083</f>
        <v>42049</v>
      </c>
      <c r="C90" s="4">
        <v>240000</v>
      </c>
      <c r="D90" t="b">
        <v>0</v>
      </c>
    </row>
    <row r="91" spans="1:4" x14ac:dyDescent="0.2">
      <c r="A91" t="s">
        <v>98</v>
      </c>
      <c r="B91" s="3">
        <f ca="1">TODAY()-1549</f>
        <v>42583</v>
      </c>
      <c r="C91" s="4">
        <v>347000</v>
      </c>
      <c r="D91" t="b">
        <v>0</v>
      </c>
    </row>
    <row r="92" spans="1:4" x14ac:dyDescent="0.2">
      <c r="A92" t="s">
        <v>99</v>
      </c>
      <c r="B92" s="3">
        <f ca="1">TODAY()-3490</f>
        <v>40642</v>
      </c>
      <c r="C92" s="4">
        <v>289000</v>
      </c>
      <c r="D92" t="b">
        <v>0</v>
      </c>
    </row>
    <row r="93" spans="1:4" x14ac:dyDescent="0.2">
      <c r="A93" t="s">
        <v>100</v>
      </c>
      <c r="B93" s="3">
        <f ca="1">TODAY()-535</f>
        <v>43597</v>
      </c>
      <c r="C93" s="4">
        <v>344000</v>
      </c>
      <c r="D93" t="b">
        <v>0</v>
      </c>
    </row>
    <row r="94" spans="1:4" x14ac:dyDescent="0.2">
      <c r="A94" t="s">
        <v>101</v>
      </c>
      <c r="B94" s="3">
        <f ca="1">TODAY()-349</f>
        <v>43783</v>
      </c>
      <c r="C94" s="4">
        <v>275000</v>
      </c>
      <c r="D94" t="b">
        <v>1</v>
      </c>
    </row>
    <row r="95" spans="1:4" x14ac:dyDescent="0.2">
      <c r="A95" t="s">
        <v>102</v>
      </c>
      <c r="B95" s="3">
        <f ca="1">TODAY()-2419</f>
        <v>41713</v>
      </c>
      <c r="C95" s="4">
        <v>331000</v>
      </c>
      <c r="D95" t="b">
        <v>0</v>
      </c>
    </row>
    <row r="96" spans="1:4" x14ac:dyDescent="0.2">
      <c r="A96" t="s">
        <v>103</v>
      </c>
      <c r="B96" s="3">
        <f ca="1">TODAY()-3170</f>
        <v>40962</v>
      </c>
      <c r="C96" s="4">
        <v>242000</v>
      </c>
      <c r="D96" t="b">
        <v>0</v>
      </c>
    </row>
    <row r="97" spans="1:4" x14ac:dyDescent="0.2">
      <c r="A97" t="s">
        <v>104</v>
      </c>
      <c r="B97" s="3">
        <f ca="1">TODAY()-1305</f>
        <v>42827</v>
      </c>
      <c r="C97" s="4">
        <v>308000</v>
      </c>
      <c r="D97" t="b">
        <v>0</v>
      </c>
    </row>
    <row r="98" spans="1:4" x14ac:dyDescent="0.2">
      <c r="A98" t="s">
        <v>105</v>
      </c>
      <c r="B98" s="3">
        <f ca="1">TODAY()-4278</f>
        <v>39854</v>
      </c>
      <c r="C98" s="4">
        <v>307000</v>
      </c>
      <c r="D98" t="b">
        <v>0</v>
      </c>
    </row>
    <row r="99" spans="1:4" x14ac:dyDescent="0.2">
      <c r="A99" t="s">
        <v>106</v>
      </c>
      <c r="B99" s="3">
        <f ca="1">TODAY()-1728</f>
        <v>42404</v>
      </c>
      <c r="C99" s="4">
        <v>277000</v>
      </c>
      <c r="D99" t="b">
        <v>0</v>
      </c>
    </row>
    <row r="100" spans="1:4" x14ac:dyDescent="0.2">
      <c r="A100" t="s">
        <v>107</v>
      </c>
      <c r="B100" s="3">
        <f ca="1">TODAY()-2119</f>
        <v>42013</v>
      </c>
      <c r="C100" s="4">
        <v>260000</v>
      </c>
      <c r="D100" t="b">
        <v>0</v>
      </c>
    </row>
    <row r="101" spans="1:4" x14ac:dyDescent="0.2">
      <c r="A101" t="s">
        <v>108</v>
      </c>
      <c r="B101" s="3">
        <f ca="1">TODAY()-2040</f>
        <v>42092</v>
      </c>
      <c r="C101" s="4">
        <v>256000</v>
      </c>
      <c r="D101" t="b">
        <v>0</v>
      </c>
    </row>
    <row r="102" spans="1:4" x14ac:dyDescent="0.2">
      <c r="A102" t="s">
        <v>109</v>
      </c>
      <c r="B102" s="3">
        <f ca="1">TODAY()-500</f>
        <v>43632</v>
      </c>
      <c r="C102" s="4">
        <v>278000</v>
      </c>
      <c r="D102" t="b">
        <v>0</v>
      </c>
    </row>
    <row r="103" spans="1:4" x14ac:dyDescent="0.2">
      <c r="A103" t="s">
        <v>110</v>
      </c>
      <c r="B103" s="3">
        <f ca="1">TODAY()-4006</f>
        <v>40126</v>
      </c>
      <c r="C103" s="4">
        <v>237000</v>
      </c>
      <c r="D103" t="b">
        <v>0</v>
      </c>
    </row>
    <row r="104" spans="1:4" x14ac:dyDescent="0.2">
      <c r="A104" t="s">
        <v>111</v>
      </c>
      <c r="B104" s="3">
        <f ca="1">TODAY()-327</f>
        <v>43805</v>
      </c>
      <c r="C104" s="4">
        <v>279000</v>
      </c>
      <c r="D104" t="b">
        <v>0</v>
      </c>
    </row>
    <row r="105" spans="1:4" x14ac:dyDescent="0.2">
      <c r="A105" t="s">
        <v>112</v>
      </c>
      <c r="B105" s="3">
        <f ca="1">TODAY()-666</f>
        <v>43466</v>
      </c>
      <c r="C105" s="4">
        <v>217000</v>
      </c>
      <c r="D105" t="b">
        <v>0</v>
      </c>
    </row>
    <row r="106" spans="1:4" x14ac:dyDescent="0.2">
      <c r="A106" t="s">
        <v>113</v>
      </c>
      <c r="B106" s="3">
        <f ca="1">TODAY()-3052</f>
        <v>41080</v>
      </c>
      <c r="C106" s="4">
        <v>256000</v>
      </c>
      <c r="D106" t="b">
        <v>1</v>
      </c>
    </row>
    <row r="107" spans="1:4" x14ac:dyDescent="0.2">
      <c r="A107" t="s">
        <v>114</v>
      </c>
      <c r="B107" s="3">
        <f ca="1">TODAY()-1453</f>
        <v>42679</v>
      </c>
      <c r="C107" s="4">
        <v>347000</v>
      </c>
      <c r="D107" t="b">
        <v>1</v>
      </c>
    </row>
    <row r="108" spans="1:4" x14ac:dyDescent="0.2">
      <c r="A108" t="s">
        <v>115</v>
      </c>
      <c r="B108" s="3">
        <f ca="1">TODAY()-4430</f>
        <v>39702</v>
      </c>
      <c r="C108" s="4">
        <v>318000</v>
      </c>
      <c r="D108" t="b">
        <v>0</v>
      </c>
    </row>
    <row r="109" spans="1:4" x14ac:dyDescent="0.2">
      <c r="A109" t="s">
        <v>116</v>
      </c>
      <c r="B109" s="3">
        <f ca="1">TODAY()-2699</f>
        <v>41433</v>
      </c>
      <c r="C109" s="4">
        <v>313000</v>
      </c>
      <c r="D109" t="b">
        <v>0</v>
      </c>
    </row>
    <row r="110" spans="1:4" x14ac:dyDescent="0.2">
      <c r="A110" t="s">
        <v>117</v>
      </c>
      <c r="B110" s="3">
        <f ca="1">TODAY()-358</f>
        <v>43774</v>
      </c>
      <c r="C110" s="4">
        <v>203000</v>
      </c>
      <c r="D110" t="b">
        <v>0</v>
      </c>
    </row>
    <row r="111" spans="1:4" x14ac:dyDescent="0.2">
      <c r="A111" t="s">
        <v>118</v>
      </c>
      <c r="B111" s="3">
        <f ca="1">TODAY()-1615</f>
        <v>42517</v>
      </c>
      <c r="C111" s="4">
        <v>252000</v>
      </c>
      <c r="D111" t="b">
        <v>0</v>
      </c>
    </row>
    <row r="112" spans="1:4" x14ac:dyDescent="0.2">
      <c r="A112" t="s">
        <v>119</v>
      </c>
      <c r="B112" s="3">
        <f ca="1">TODAY()-955</f>
        <v>43177</v>
      </c>
      <c r="C112" s="4">
        <v>325000</v>
      </c>
      <c r="D112" t="b">
        <v>0</v>
      </c>
    </row>
    <row r="113" spans="1:4" x14ac:dyDescent="0.2">
      <c r="A113" t="s">
        <v>120</v>
      </c>
      <c r="B113" s="3">
        <f ca="1">TODAY()-527</f>
        <v>43605</v>
      </c>
      <c r="C113" s="4">
        <v>337000</v>
      </c>
      <c r="D113" t="b">
        <v>1</v>
      </c>
    </row>
    <row r="114" spans="1:4" x14ac:dyDescent="0.2">
      <c r="A114" t="s">
        <v>121</v>
      </c>
      <c r="B114" s="3">
        <f ca="1">TODAY()-1795</f>
        <v>42337</v>
      </c>
      <c r="C114" s="4">
        <v>286000</v>
      </c>
      <c r="D114" t="b">
        <v>0</v>
      </c>
    </row>
    <row r="115" spans="1:4" x14ac:dyDescent="0.2">
      <c r="A115" t="s">
        <v>122</v>
      </c>
      <c r="B115" s="3">
        <f ca="1">TODAY()-792</f>
        <v>43340</v>
      </c>
      <c r="C115" s="4">
        <v>263000</v>
      </c>
      <c r="D115" t="b">
        <v>1</v>
      </c>
    </row>
    <row r="116" spans="1:4" x14ac:dyDescent="0.2">
      <c r="A116" t="s">
        <v>123</v>
      </c>
      <c r="B116" s="3">
        <f ca="1">TODAY()-2921</f>
        <v>41211</v>
      </c>
      <c r="C116" s="4">
        <v>269000</v>
      </c>
      <c r="D116" t="b">
        <v>0</v>
      </c>
    </row>
    <row r="117" spans="1:4" x14ac:dyDescent="0.2">
      <c r="A117" t="s">
        <v>124</v>
      </c>
      <c r="B117" s="3">
        <f ca="1">TODAY()-3069</f>
        <v>41063</v>
      </c>
      <c r="C117" s="4">
        <v>217000</v>
      </c>
      <c r="D117" t="b">
        <v>1</v>
      </c>
    </row>
    <row r="118" spans="1:4" x14ac:dyDescent="0.2">
      <c r="A118" t="s">
        <v>125</v>
      </c>
      <c r="B118" s="3">
        <f ca="1">TODAY()-2990</f>
        <v>41142</v>
      </c>
      <c r="C118" s="4">
        <v>248000</v>
      </c>
      <c r="D118" t="b">
        <v>0</v>
      </c>
    </row>
    <row r="119" spans="1:4" x14ac:dyDescent="0.2">
      <c r="A119" t="s">
        <v>126</v>
      </c>
      <c r="B119" s="3">
        <f ca="1">TODAY()-1653</f>
        <v>42479</v>
      </c>
      <c r="C119" s="4">
        <v>335000</v>
      </c>
      <c r="D119" t="b">
        <v>1</v>
      </c>
    </row>
    <row r="120" spans="1:4" x14ac:dyDescent="0.2">
      <c r="A120" t="s">
        <v>127</v>
      </c>
      <c r="B120" s="3">
        <f ca="1">TODAY()-2168</f>
        <v>41964</v>
      </c>
      <c r="C120" s="4">
        <v>287000</v>
      </c>
      <c r="D120" t="b">
        <v>0</v>
      </c>
    </row>
    <row r="121" spans="1:4" x14ac:dyDescent="0.2">
      <c r="A121" t="s">
        <v>128</v>
      </c>
      <c r="B121" s="3">
        <f ca="1">TODAY()-2896</f>
        <v>41236</v>
      </c>
      <c r="C121" s="4">
        <v>307000</v>
      </c>
      <c r="D121" t="b">
        <v>0</v>
      </c>
    </row>
    <row r="122" spans="1:4" x14ac:dyDescent="0.2">
      <c r="A122" t="s">
        <v>129</v>
      </c>
      <c r="B122" s="3">
        <f ca="1">TODAY()-4495</f>
        <v>39637</v>
      </c>
      <c r="C122" s="4">
        <v>297000</v>
      </c>
      <c r="D122" t="b">
        <v>0</v>
      </c>
    </row>
    <row r="123" spans="1:4" x14ac:dyDescent="0.2">
      <c r="A123" t="s">
        <v>130</v>
      </c>
      <c r="B123" s="3">
        <f ca="1">TODAY()-3457</f>
        <v>40675</v>
      </c>
      <c r="C123" s="4">
        <v>286000</v>
      </c>
      <c r="D123" t="b">
        <v>0</v>
      </c>
    </row>
    <row r="124" spans="1:4" x14ac:dyDescent="0.2">
      <c r="A124" t="s">
        <v>131</v>
      </c>
      <c r="B124" s="3">
        <f ca="1">TODAY()-3760</f>
        <v>40372</v>
      </c>
      <c r="C124" s="4">
        <v>257000</v>
      </c>
      <c r="D124" t="b">
        <v>1</v>
      </c>
    </row>
    <row r="125" spans="1:4" x14ac:dyDescent="0.2">
      <c r="A125" t="s">
        <v>132</v>
      </c>
      <c r="B125" s="3">
        <f ca="1">TODAY()-1701</f>
        <v>42431</v>
      </c>
      <c r="C125" s="4">
        <v>221000</v>
      </c>
      <c r="D125" t="b">
        <v>1</v>
      </c>
    </row>
    <row r="126" spans="1:4" x14ac:dyDescent="0.2">
      <c r="A126" t="s">
        <v>133</v>
      </c>
      <c r="B126" s="3">
        <f ca="1">TODAY()-3568</f>
        <v>40564</v>
      </c>
      <c r="C126" s="4">
        <v>271000</v>
      </c>
      <c r="D126" t="b">
        <v>1</v>
      </c>
    </row>
    <row r="127" spans="1:4" x14ac:dyDescent="0.2">
      <c r="A127" t="s">
        <v>134</v>
      </c>
      <c r="B127" s="3">
        <f ca="1">TODAY()-2491</f>
        <v>41641</v>
      </c>
      <c r="C127" s="4">
        <v>308000</v>
      </c>
      <c r="D127" t="b">
        <v>0</v>
      </c>
    </row>
    <row r="128" spans="1:4" x14ac:dyDescent="0.2">
      <c r="A128" t="s">
        <v>135</v>
      </c>
      <c r="B128" s="3">
        <f ca="1">TODAY()-4498</f>
        <v>39634</v>
      </c>
      <c r="C128" s="4">
        <v>214000</v>
      </c>
      <c r="D128" t="b">
        <v>0</v>
      </c>
    </row>
    <row r="129" spans="1:4" x14ac:dyDescent="0.2">
      <c r="A129" t="s">
        <v>136</v>
      </c>
      <c r="B129" s="3">
        <f ca="1">TODAY()-4108</f>
        <v>40024</v>
      </c>
      <c r="C129" s="4">
        <v>292000</v>
      </c>
      <c r="D129" t="b">
        <v>1</v>
      </c>
    </row>
    <row r="130" spans="1:4" x14ac:dyDescent="0.2">
      <c r="A130" t="s">
        <v>137</v>
      </c>
      <c r="B130" s="3">
        <f ca="1">TODAY()-3874</f>
        <v>40258</v>
      </c>
      <c r="C130" s="4">
        <v>324000</v>
      </c>
      <c r="D130" t="b">
        <v>0</v>
      </c>
    </row>
    <row r="131" spans="1:4" x14ac:dyDescent="0.2">
      <c r="A131" t="s">
        <v>138</v>
      </c>
      <c r="B131" s="3">
        <f ca="1">TODAY()-1936</f>
        <v>42196</v>
      </c>
      <c r="C131" s="4">
        <v>272000</v>
      </c>
      <c r="D131" t="b">
        <v>0</v>
      </c>
    </row>
    <row r="132" spans="1:4" x14ac:dyDescent="0.2">
      <c r="A132" t="s">
        <v>139</v>
      </c>
      <c r="B132" s="3">
        <f ca="1">TODAY()-23</f>
        <v>44109</v>
      </c>
      <c r="C132" s="4">
        <v>318000</v>
      </c>
      <c r="D132" t="b">
        <v>0</v>
      </c>
    </row>
    <row r="133" spans="1:4" x14ac:dyDescent="0.2">
      <c r="A133" t="s">
        <v>140</v>
      </c>
      <c r="B133" s="3">
        <f ca="1">TODAY()-847</f>
        <v>43285</v>
      </c>
      <c r="C133" s="4">
        <v>306000</v>
      </c>
      <c r="D133" t="b">
        <v>1</v>
      </c>
    </row>
    <row r="134" spans="1:4" x14ac:dyDescent="0.2">
      <c r="A134" t="s">
        <v>141</v>
      </c>
      <c r="B134" s="3">
        <f ca="1">TODAY()-1029</f>
        <v>43103</v>
      </c>
      <c r="C134" s="4">
        <v>216000</v>
      </c>
      <c r="D134" t="b">
        <v>0</v>
      </c>
    </row>
    <row r="135" spans="1:4" x14ac:dyDescent="0.2">
      <c r="A135" t="s">
        <v>142</v>
      </c>
      <c r="B135" s="3">
        <f ca="1">TODAY()-3963</f>
        <v>40169</v>
      </c>
      <c r="C135" s="4">
        <v>322000</v>
      </c>
      <c r="D135" t="b">
        <v>1</v>
      </c>
    </row>
    <row r="136" spans="1:4" x14ac:dyDescent="0.2">
      <c r="A136" t="s">
        <v>143</v>
      </c>
      <c r="B136" s="3">
        <f ca="1">TODAY()-2999</f>
        <v>41133</v>
      </c>
      <c r="C136" s="4">
        <v>302000</v>
      </c>
      <c r="D136" t="b">
        <v>0</v>
      </c>
    </row>
    <row r="137" spans="1:4" x14ac:dyDescent="0.2">
      <c r="A137" t="s">
        <v>144</v>
      </c>
      <c r="B137" s="3">
        <f ca="1">TODAY()-876</f>
        <v>43256</v>
      </c>
      <c r="C137" s="4">
        <v>246000</v>
      </c>
      <c r="D137" t="b">
        <v>0</v>
      </c>
    </row>
    <row r="138" spans="1:4" x14ac:dyDescent="0.2">
      <c r="A138" t="s">
        <v>145</v>
      </c>
      <c r="B138" s="3">
        <f ca="1">TODAY()-1990</f>
        <v>42142</v>
      </c>
      <c r="C138" s="4">
        <v>283000</v>
      </c>
      <c r="D138" t="b">
        <v>0</v>
      </c>
    </row>
    <row r="139" spans="1:4" x14ac:dyDescent="0.2">
      <c r="A139" t="s">
        <v>146</v>
      </c>
      <c r="B139" s="3">
        <f ca="1">TODAY()-142</f>
        <v>43990</v>
      </c>
      <c r="C139" s="4">
        <v>269000</v>
      </c>
      <c r="D139" t="b">
        <v>0</v>
      </c>
    </row>
    <row r="140" spans="1:4" x14ac:dyDescent="0.2">
      <c r="A140" t="s">
        <v>147</v>
      </c>
      <c r="B140" s="3">
        <f ca="1">TODAY()-704</f>
        <v>43428</v>
      </c>
      <c r="C140" s="4">
        <v>342000</v>
      </c>
      <c r="D140" t="b">
        <v>0</v>
      </c>
    </row>
    <row r="141" spans="1:4" x14ac:dyDescent="0.2">
      <c r="A141" t="s">
        <v>148</v>
      </c>
      <c r="B141" s="3">
        <f ca="1">TODAY()-2458</f>
        <v>41674</v>
      </c>
      <c r="C141" s="4">
        <v>327000</v>
      </c>
      <c r="D141" t="b">
        <v>0</v>
      </c>
    </row>
    <row r="142" spans="1:4" x14ac:dyDescent="0.2">
      <c r="A142" t="s">
        <v>149</v>
      </c>
      <c r="B142" s="3">
        <f ca="1">TODAY()-300</f>
        <v>43832</v>
      </c>
      <c r="C142" s="4">
        <v>227000</v>
      </c>
      <c r="D142" t="b">
        <v>1</v>
      </c>
    </row>
    <row r="143" spans="1:4" x14ac:dyDescent="0.2">
      <c r="A143" t="s">
        <v>150</v>
      </c>
      <c r="B143" s="3">
        <f ca="1">TODAY()-1256</f>
        <v>42876</v>
      </c>
      <c r="C143" s="4">
        <v>332000</v>
      </c>
      <c r="D143" t="b">
        <v>0</v>
      </c>
    </row>
    <row r="144" spans="1:4" x14ac:dyDescent="0.2">
      <c r="A144" t="s">
        <v>151</v>
      </c>
      <c r="B144" s="3">
        <f ca="1">TODAY()-654</f>
        <v>43478</v>
      </c>
      <c r="C144" s="4">
        <v>255000</v>
      </c>
      <c r="D144" t="b">
        <v>0</v>
      </c>
    </row>
    <row r="145" spans="1:4" x14ac:dyDescent="0.2">
      <c r="A145" t="s">
        <v>152</v>
      </c>
      <c r="B145" s="3">
        <f ca="1">TODAY()-860</f>
        <v>43272</v>
      </c>
      <c r="C145" s="4">
        <v>316000</v>
      </c>
      <c r="D145" t="b">
        <v>0</v>
      </c>
    </row>
    <row r="146" spans="1:4" x14ac:dyDescent="0.2">
      <c r="A146" t="s">
        <v>153</v>
      </c>
      <c r="B146" s="3">
        <f ca="1">TODAY()-4263</f>
        <v>39869</v>
      </c>
      <c r="C146" s="4">
        <v>223000</v>
      </c>
      <c r="D146" t="b">
        <v>0</v>
      </c>
    </row>
    <row r="147" spans="1:4" x14ac:dyDescent="0.2">
      <c r="A147" t="s">
        <v>154</v>
      </c>
      <c r="B147" s="3">
        <f ca="1">TODAY()-1287</f>
        <v>42845</v>
      </c>
      <c r="C147" s="4">
        <v>322000</v>
      </c>
      <c r="D147" t="b">
        <v>0</v>
      </c>
    </row>
    <row r="148" spans="1:4" x14ac:dyDescent="0.2">
      <c r="A148" t="s">
        <v>155</v>
      </c>
      <c r="B148" s="3">
        <f ca="1">TODAY()-1480</f>
        <v>42652</v>
      </c>
      <c r="C148" s="4">
        <v>339000</v>
      </c>
      <c r="D148" t="b">
        <v>0</v>
      </c>
    </row>
    <row r="149" spans="1:4" x14ac:dyDescent="0.2">
      <c r="A149" t="s">
        <v>156</v>
      </c>
      <c r="B149" s="3">
        <f ca="1">TODAY()-20</f>
        <v>44112</v>
      </c>
      <c r="C149" s="4">
        <v>257000</v>
      </c>
      <c r="D149" t="b">
        <v>0</v>
      </c>
    </row>
    <row r="150" spans="1:4" x14ac:dyDescent="0.2">
      <c r="A150" t="s">
        <v>157</v>
      </c>
      <c r="B150" s="3">
        <f ca="1">TODAY()-3119</f>
        <v>41013</v>
      </c>
      <c r="C150" s="4">
        <v>255000</v>
      </c>
      <c r="D150" t="b">
        <v>1</v>
      </c>
    </row>
    <row r="151" spans="1:4" x14ac:dyDescent="0.2">
      <c r="A151" t="s">
        <v>158</v>
      </c>
      <c r="B151" s="3">
        <f ca="1">TODAY()-3837</f>
        <v>40295</v>
      </c>
      <c r="C151" s="4">
        <v>258000</v>
      </c>
      <c r="D151" t="b">
        <v>1</v>
      </c>
    </row>
    <row r="152" spans="1:4" x14ac:dyDescent="0.2">
      <c r="A152" t="s">
        <v>159</v>
      </c>
      <c r="B152" s="3">
        <f ca="1">TODAY()-4030</f>
        <v>40102</v>
      </c>
      <c r="C152" s="4">
        <v>259000</v>
      </c>
      <c r="D152" t="b">
        <v>0</v>
      </c>
    </row>
    <row r="153" spans="1:4" x14ac:dyDescent="0.2">
      <c r="A153" t="s">
        <v>160</v>
      </c>
      <c r="B153" s="3">
        <f ca="1">TODAY()-3642</f>
        <v>40490</v>
      </c>
      <c r="C153" s="4">
        <v>345000</v>
      </c>
      <c r="D153" t="b">
        <v>1</v>
      </c>
    </row>
    <row r="154" spans="1:4" x14ac:dyDescent="0.2">
      <c r="A154" t="s">
        <v>161</v>
      </c>
      <c r="B154" s="3">
        <f ca="1">TODAY()-2170</f>
        <v>41962</v>
      </c>
      <c r="C154" s="4">
        <v>343000</v>
      </c>
      <c r="D154" t="b">
        <v>0</v>
      </c>
    </row>
    <row r="155" spans="1:4" x14ac:dyDescent="0.2">
      <c r="A155" t="s">
        <v>162</v>
      </c>
      <c r="B155" s="3">
        <f ca="1">TODAY()-1693</f>
        <v>42439</v>
      </c>
      <c r="C155" s="4">
        <v>205000</v>
      </c>
      <c r="D155" t="b">
        <v>0</v>
      </c>
    </row>
    <row r="156" spans="1:4" x14ac:dyDescent="0.2">
      <c r="A156" t="s">
        <v>163</v>
      </c>
      <c r="B156" s="3">
        <f ca="1">TODAY()-2316</f>
        <v>41816</v>
      </c>
      <c r="C156" s="4">
        <v>346000</v>
      </c>
      <c r="D156" t="b">
        <v>0</v>
      </c>
    </row>
    <row r="157" spans="1:4" x14ac:dyDescent="0.2">
      <c r="A157" t="s">
        <v>164</v>
      </c>
      <c r="B157" s="3">
        <f ca="1">TODAY()-2895</f>
        <v>41237</v>
      </c>
      <c r="C157" s="4">
        <v>246000</v>
      </c>
      <c r="D157" t="b">
        <v>0</v>
      </c>
    </row>
    <row r="158" spans="1:4" x14ac:dyDescent="0.2">
      <c r="A158" t="s">
        <v>165</v>
      </c>
      <c r="B158" s="3">
        <f ca="1">TODAY()-3910</f>
        <v>40222</v>
      </c>
      <c r="C158" s="4">
        <v>277000</v>
      </c>
      <c r="D158" t="b">
        <v>0</v>
      </c>
    </row>
    <row r="159" spans="1:4" x14ac:dyDescent="0.2">
      <c r="A159" t="s">
        <v>166</v>
      </c>
      <c r="B159" s="3">
        <f ca="1">TODAY()-2668</f>
        <v>41464</v>
      </c>
      <c r="C159" s="4">
        <v>259000</v>
      </c>
      <c r="D159" t="b">
        <v>0</v>
      </c>
    </row>
    <row r="160" spans="1:4" x14ac:dyDescent="0.2">
      <c r="A160" t="s">
        <v>167</v>
      </c>
      <c r="B160" s="3">
        <f ca="1">TODAY()-2801</f>
        <v>41331</v>
      </c>
      <c r="C160" s="4">
        <v>348000</v>
      </c>
      <c r="D160" t="b">
        <v>0</v>
      </c>
    </row>
    <row r="161" spans="1:4" x14ac:dyDescent="0.2">
      <c r="A161" t="s">
        <v>168</v>
      </c>
      <c r="B161" s="3">
        <f ca="1">TODAY()-1758</f>
        <v>42374</v>
      </c>
      <c r="C161" s="4">
        <v>314000</v>
      </c>
      <c r="D161" t="b">
        <v>0</v>
      </c>
    </row>
    <row r="162" spans="1:4" x14ac:dyDescent="0.2">
      <c r="A162" t="s">
        <v>169</v>
      </c>
      <c r="B162" s="3">
        <f ca="1">TODAY()-2507</f>
        <v>41625</v>
      </c>
      <c r="C162" s="4">
        <v>315000</v>
      </c>
      <c r="D162" t="b">
        <v>0</v>
      </c>
    </row>
    <row r="163" spans="1:4" x14ac:dyDescent="0.2">
      <c r="A163" t="s">
        <v>170</v>
      </c>
      <c r="B163" s="3">
        <f ca="1">TODAY()-59</f>
        <v>44073</v>
      </c>
      <c r="C163" s="4">
        <v>280000</v>
      </c>
      <c r="D163" t="b">
        <v>0</v>
      </c>
    </row>
    <row r="164" spans="1:4" x14ac:dyDescent="0.2">
      <c r="A164" t="s">
        <v>171</v>
      </c>
      <c r="B164" s="3">
        <f ca="1">TODAY()-876</f>
        <v>43256</v>
      </c>
      <c r="C164" s="4">
        <v>350000</v>
      </c>
      <c r="D164" t="b">
        <v>1</v>
      </c>
    </row>
    <row r="165" spans="1:4" x14ac:dyDescent="0.2">
      <c r="A165" t="s">
        <v>172</v>
      </c>
      <c r="B165" s="3">
        <f ca="1">TODAY()-3972</f>
        <v>40160</v>
      </c>
      <c r="C165" s="4">
        <v>283000</v>
      </c>
      <c r="D165" t="b">
        <v>0</v>
      </c>
    </row>
    <row r="166" spans="1:4" x14ac:dyDescent="0.2">
      <c r="A166" t="s">
        <v>173</v>
      </c>
      <c r="B166" s="3">
        <f ca="1">TODAY()-507</f>
        <v>43625</v>
      </c>
      <c r="C166" s="4">
        <v>337000</v>
      </c>
      <c r="D166" t="b">
        <v>0</v>
      </c>
    </row>
    <row r="167" spans="1:4" x14ac:dyDescent="0.2">
      <c r="A167" t="s">
        <v>174</v>
      </c>
      <c r="B167" s="3">
        <f ca="1">TODAY()-3696</f>
        <v>40436</v>
      </c>
      <c r="C167" s="4">
        <v>203000</v>
      </c>
      <c r="D167" t="b">
        <v>0</v>
      </c>
    </row>
    <row r="168" spans="1:4" x14ac:dyDescent="0.2">
      <c r="A168" t="s">
        <v>175</v>
      </c>
      <c r="B168" s="3">
        <f ca="1">TODAY()-2485</f>
        <v>41647</v>
      </c>
      <c r="C168" s="4">
        <v>222000</v>
      </c>
      <c r="D168" t="b">
        <v>1</v>
      </c>
    </row>
    <row r="169" spans="1:4" x14ac:dyDescent="0.2">
      <c r="A169" t="s">
        <v>176</v>
      </c>
      <c r="B169" s="3">
        <f ca="1">TODAY()-1732</f>
        <v>42400</v>
      </c>
      <c r="C169" s="4">
        <v>256000</v>
      </c>
      <c r="D169" t="b">
        <v>0</v>
      </c>
    </row>
    <row r="170" spans="1:4" x14ac:dyDescent="0.2">
      <c r="A170" t="s">
        <v>177</v>
      </c>
      <c r="B170" s="3">
        <f ca="1">TODAY()-655</f>
        <v>43477</v>
      </c>
      <c r="C170" s="4">
        <v>296000</v>
      </c>
      <c r="D170" t="b">
        <v>0</v>
      </c>
    </row>
    <row r="171" spans="1:4" x14ac:dyDescent="0.2">
      <c r="A171" t="s">
        <v>178</v>
      </c>
      <c r="B171" s="3">
        <f ca="1">TODAY()-1859</f>
        <v>42273</v>
      </c>
      <c r="C171" s="4">
        <v>275000</v>
      </c>
      <c r="D171" t="b">
        <v>1</v>
      </c>
    </row>
    <row r="172" spans="1:4" x14ac:dyDescent="0.2">
      <c r="A172" t="s">
        <v>179</v>
      </c>
      <c r="B172" s="3">
        <f ca="1">TODAY()-2352</f>
        <v>41780</v>
      </c>
      <c r="C172" s="4">
        <v>292000</v>
      </c>
      <c r="D172" t="b">
        <v>0</v>
      </c>
    </row>
    <row r="173" spans="1:4" x14ac:dyDescent="0.2">
      <c r="A173" t="s">
        <v>180</v>
      </c>
      <c r="B173" s="3">
        <f ca="1">TODAY()-4062</f>
        <v>40070</v>
      </c>
      <c r="C173" s="4">
        <v>316000</v>
      </c>
      <c r="D173" t="b">
        <v>1</v>
      </c>
    </row>
    <row r="174" spans="1:4" x14ac:dyDescent="0.2">
      <c r="A174" t="s">
        <v>181</v>
      </c>
      <c r="B174" s="3">
        <f ca="1">TODAY()-2351</f>
        <v>41781</v>
      </c>
      <c r="C174" s="4">
        <v>262000</v>
      </c>
      <c r="D174" t="b">
        <v>1</v>
      </c>
    </row>
    <row r="175" spans="1:4" x14ac:dyDescent="0.2">
      <c r="A175" t="s">
        <v>182</v>
      </c>
      <c r="B175" s="3">
        <f ca="1">TODAY()-90</f>
        <v>44042</v>
      </c>
      <c r="C175" s="4">
        <v>274000</v>
      </c>
      <c r="D175" t="b">
        <v>1</v>
      </c>
    </row>
    <row r="176" spans="1:4" x14ac:dyDescent="0.2">
      <c r="A176" t="s">
        <v>183</v>
      </c>
      <c r="B176" s="3">
        <f ca="1">TODAY()-992</f>
        <v>43140</v>
      </c>
      <c r="C176" s="4">
        <v>282000</v>
      </c>
      <c r="D176" t="b">
        <v>1</v>
      </c>
    </row>
    <row r="177" spans="1:4" x14ac:dyDescent="0.2">
      <c r="A177" t="s">
        <v>184</v>
      </c>
      <c r="B177" s="3">
        <f ca="1">TODAY()-447</f>
        <v>43685</v>
      </c>
      <c r="C177" s="4">
        <v>312000</v>
      </c>
      <c r="D177" t="b">
        <v>0</v>
      </c>
    </row>
    <row r="178" spans="1:4" x14ac:dyDescent="0.2">
      <c r="A178" t="s">
        <v>185</v>
      </c>
      <c r="B178" s="3">
        <f ca="1">TODAY()-1773</f>
        <v>42359</v>
      </c>
      <c r="C178" s="4">
        <v>250000</v>
      </c>
      <c r="D178" t="b">
        <v>1</v>
      </c>
    </row>
    <row r="179" spans="1:4" x14ac:dyDescent="0.2">
      <c r="A179" t="s">
        <v>186</v>
      </c>
      <c r="B179" s="3">
        <f ca="1">TODAY()-2068</f>
        <v>42064</v>
      </c>
      <c r="C179" s="4">
        <v>246000</v>
      </c>
      <c r="D179" t="b">
        <v>0</v>
      </c>
    </row>
    <row r="180" spans="1:4" x14ac:dyDescent="0.2">
      <c r="A180" t="s">
        <v>187</v>
      </c>
      <c r="B180" s="3">
        <f ca="1">TODAY()-3339</f>
        <v>40793</v>
      </c>
      <c r="C180" s="4">
        <v>213000</v>
      </c>
      <c r="D180" t="b">
        <v>1</v>
      </c>
    </row>
    <row r="181" spans="1:4" x14ac:dyDescent="0.2">
      <c r="A181" t="s">
        <v>188</v>
      </c>
      <c r="B181" s="3">
        <f ca="1">TODAY()-1573</f>
        <v>42559</v>
      </c>
      <c r="C181" s="4">
        <v>220000</v>
      </c>
      <c r="D181" t="b">
        <v>0</v>
      </c>
    </row>
    <row r="182" spans="1:4" x14ac:dyDescent="0.2">
      <c r="A182" t="s">
        <v>189</v>
      </c>
      <c r="B182" s="3">
        <f ca="1">TODAY()-3765</f>
        <v>40367</v>
      </c>
      <c r="C182" s="4">
        <v>338000</v>
      </c>
      <c r="D182" t="b">
        <v>0</v>
      </c>
    </row>
    <row r="183" spans="1:4" x14ac:dyDescent="0.2">
      <c r="A183" t="s">
        <v>190</v>
      </c>
      <c r="B183" s="3">
        <f ca="1">TODAY()-1536</f>
        <v>42596</v>
      </c>
      <c r="C183" s="4">
        <v>338000</v>
      </c>
      <c r="D183" t="b">
        <v>0</v>
      </c>
    </row>
    <row r="184" spans="1:4" x14ac:dyDescent="0.2">
      <c r="A184" t="s">
        <v>191</v>
      </c>
      <c r="B184" s="3">
        <f ca="1">TODAY()-1894</f>
        <v>42238</v>
      </c>
      <c r="C184" s="4">
        <v>221000</v>
      </c>
      <c r="D184" t="b">
        <v>0</v>
      </c>
    </row>
    <row r="185" spans="1:4" x14ac:dyDescent="0.2">
      <c r="A185" t="s">
        <v>192</v>
      </c>
      <c r="B185" s="3">
        <f ca="1">TODAY()-1256</f>
        <v>42876</v>
      </c>
      <c r="C185" s="4">
        <v>225000</v>
      </c>
      <c r="D185" t="b">
        <v>1</v>
      </c>
    </row>
    <row r="186" spans="1:4" x14ac:dyDescent="0.2">
      <c r="A186" t="s">
        <v>193</v>
      </c>
      <c r="B186" s="3">
        <f ca="1">TODAY()-3899</f>
        <v>40233</v>
      </c>
      <c r="C186" s="4">
        <v>207000</v>
      </c>
      <c r="D186" t="b">
        <v>1</v>
      </c>
    </row>
    <row r="187" spans="1:4" x14ac:dyDescent="0.2">
      <c r="A187" t="s">
        <v>194</v>
      </c>
      <c r="B187" s="3">
        <f ca="1">TODAY()-4110</f>
        <v>40022</v>
      </c>
      <c r="C187" s="4">
        <v>261000</v>
      </c>
      <c r="D187" t="b">
        <v>0</v>
      </c>
    </row>
    <row r="188" spans="1:4" x14ac:dyDescent="0.2">
      <c r="A188" t="s">
        <v>195</v>
      </c>
      <c r="B188" s="3">
        <f ca="1">TODAY()-2305</f>
        <v>41827</v>
      </c>
      <c r="C188" s="4">
        <v>324000</v>
      </c>
      <c r="D188" t="b">
        <v>0</v>
      </c>
    </row>
    <row r="189" spans="1:4" x14ac:dyDescent="0.2">
      <c r="A189" t="s">
        <v>196</v>
      </c>
      <c r="B189" s="3">
        <f ca="1">TODAY()-848</f>
        <v>43284</v>
      </c>
      <c r="C189" s="4">
        <v>289000</v>
      </c>
      <c r="D189" t="b">
        <v>0</v>
      </c>
    </row>
    <row r="190" spans="1:4" x14ac:dyDescent="0.2">
      <c r="A190" t="s">
        <v>197</v>
      </c>
      <c r="B190" s="3">
        <f ca="1">TODAY()-2359</f>
        <v>41773</v>
      </c>
      <c r="C190" s="4">
        <v>300000</v>
      </c>
      <c r="D190" t="b">
        <v>0</v>
      </c>
    </row>
    <row r="191" spans="1:4" x14ac:dyDescent="0.2">
      <c r="A191" t="s">
        <v>198</v>
      </c>
      <c r="B191" s="3">
        <f ca="1">TODAY()-4033</f>
        <v>40099</v>
      </c>
      <c r="C191" s="4">
        <v>255000</v>
      </c>
      <c r="D191" t="b">
        <v>1</v>
      </c>
    </row>
    <row r="192" spans="1:4" x14ac:dyDescent="0.2">
      <c r="A192" t="s">
        <v>199</v>
      </c>
      <c r="B192" s="3">
        <f ca="1">TODAY()-1129</f>
        <v>43003</v>
      </c>
      <c r="C192" s="4">
        <v>200000</v>
      </c>
      <c r="D192" t="b">
        <v>1</v>
      </c>
    </row>
    <row r="193" spans="1:4" x14ac:dyDescent="0.2">
      <c r="A193" t="s">
        <v>200</v>
      </c>
      <c r="B193" s="3">
        <f ca="1">TODAY()-2169</f>
        <v>41963</v>
      </c>
      <c r="C193" s="4">
        <v>348000</v>
      </c>
      <c r="D193" t="b">
        <v>0</v>
      </c>
    </row>
    <row r="194" spans="1:4" x14ac:dyDescent="0.2">
      <c r="A194" t="s">
        <v>201</v>
      </c>
      <c r="B194" s="3">
        <f ca="1">TODAY()-3229</f>
        <v>40903</v>
      </c>
      <c r="C194" s="4">
        <v>328000</v>
      </c>
      <c r="D194" t="b">
        <v>0</v>
      </c>
    </row>
    <row r="195" spans="1:4" x14ac:dyDescent="0.2">
      <c r="A195" t="s">
        <v>202</v>
      </c>
      <c r="B195" s="3">
        <f ca="1">TODAY()-979</f>
        <v>43153</v>
      </c>
      <c r="C195" s="4">
        <v>272000</v>
      </c>
      <c r="D195" t="b">
        <v>0</v>
      </c>
    </row>
    <row r="196" spans="1:4" x14ac:dyDescent="0.2">
      <c r="A196" t="s">
        <v>203</v>
      </c>
      <c r="B196" s="3">
        <f ca="1">TODAY()-1600</f>
        <v>42532</v>
      </c>
      <c r="C196" s="4">
        <v>340000</v>
      </c>
      <c r="D196" t="b">
        <v>1</v>
      </c>
    </row>
    <row r="197" spans="1:4" x14ac:dyDescent="0.2">
      <c r="A197" t="s">
        <v>204</v>
      </c>
      <c r="B197" s="3">
        <f ca="1">TODAY()-2163</f>
        <v>41969</v>
      </c>
      <c r="C197" s="4">
        <v>320000</v>
      </c>
      <c r="D197" t="b">
        <v>0</v>
      </c>
    </row>
    <row r="198" spans="1:4" x14ac:dyDescent="0.2">
      <c r="A198" t="s">
        <v>205</v>
      </c>
      <c r="B198" s="3">
        <f ca="1">TODAY()-1006</f>
        <v>43126</v>
      </c>
      <c r="C198" s="4">
        <v>331000</v>
      </c>
      <c r="D198" t="b">
        <v>0</v>
      </c>
    </row>
    <row r="199" spans="1:4" x14ac:dyDescent="0.2">
      <c r="A199" t="s">
        <v>206</v>
      </c>
      <c r="B199" s="3">
        <f ca="1">TODAY()-901</f>
        <v>43231</v>
      </c>
      <c r="C199" s="4">
        <v>225000</v>
      </c>
      <c r="D199" t="b">
        <v>1</v>
      </c>
    </row>
    <row r="200" spans="1:4" x14ac:dyDescent="0.2">
      <c r="A200" t="s">
        <v>207</v>
      </c>
      <c r="B200" s="3">
        <f ca="1">TODAY()-1198</f>
        <v>42934</v>
      </c>
      <c r="C200" s="4">
        <v>210000</v>
      </c>
      <c r="D200" t="b">
        <v>0</v>
      </c>
    </row>
    <row r="201" spans="1:4" x14ac:dyDescent="0.2">
      <c r="A201" t="s">
        <v>208</v>
      </c>
      <c r="B201" s="3">
        <f ca="1">TODAY()-2225</f>
        <v>41907</v>
      </c>
      <c r="C201" s="4">
        <v>287000</v>
      </c>
      <c r="D201" t="b">
        <v>0</v>
      </c>
    </row>
    <row r="202" spans="1:4" x14ac:dyDescent="0.2">
      <c r="A202" t="s">
        <v>209</v>
      </c>
      <c r="B202" s="3">
        <f ca="1">TODAY()-612</f>
        <v>43520</v>
      </c>
      <c r="C202" s="4">
        <v>329000</v>
      </c>
      <c r="D202" t="b">
        <v>1</v>
      </c>
    </row>
    <row r="203" spans="1:4" x14ac:dyDescent="0.2">
      <c r="A203" t="s">
        <v>210</v>
      </c>
      <c r="B203" s="3">
        <f ca="1">TODAY()-1945</f>
        <v>42187</v>
      </c>
      <c r="C203" s="4">
        <v>329000</v>
      </c>
      <c r="D203" t="b">
        <v>0</v>
      </c>
    </row>
    <row r="204" spans="1:4" x14ac:dyDescent="0.2">
      <c r="A204" t="s">
        <v>211</v>
      </c>
      <c r="B204" s="3">
        <f ca="1">TODAY()-1810</f>
        <v>42322</v>
      </c>
      <c r="C204" s="4">
        <v>222000</v>
      </c>
      <c r="D204" t="b">
        <v>1</v>
      </c>
    </row>
    <row r="205" spans="1:4" x14ac:dyDescent="0.2">
      <c r="A205" t="s">
        <v>212</v>
      </c>
      <c r="B205" s="3">
        <f ca="1">TODAY()-1562</f>
        <v>42570</v>
      </c>
      <c r="C205" s="4">
        <v>324000</v>
      </c>
      <c r="D205" t="b">
        <v>0</v>
      </c>
    </row>
    <row r="206" spans="1:4" x14ac:dyDescent="0.2">
      <c r="A206" t="s">
        <v>213</v>
      </c>
      <c r="B206" s="3">
        <f ca="1">TODAY()-685</f>
        <v>43447</v>
      </c>
      <c r="C206" s="4">
        <v>263000</v>
      </c>
      <c r="D206" t="b">
        <v>0</v>
      </c>
    </row>
    <row r="207" spans="1:4" x14ac:dyDescent="0.2">
      <c r="A207" t="s">
        <v>214</v>
      </c>
      <c r="B207" s="3">
        <f ca="1">TODAY()-1114</f>
        <v>43018</v>
      </c>
      <c r="C207" s="4">
        <v>290000</v>
      </c>
      <c r="D207" t="b">
        <v>1</v>
      </c>
    </row>
    <row r="208" spans="1:4" x14ac:dyDescent="0.2">
      <c r="A208" t="s">
        <v>215</v>
      </c>
      <c r="B208" s="3">
        <f ca="1">TODAY()-3846</f>
        <v>40286</v>
      </c>
      <c r="C208" s="4">
        <v>244000</v>
      </c>
      <c r="D208" t="b">
        <v>0</v>
      </c>
    </row>
    <row r="209" spans="1:4" x14ac:dyDescent="0.2">
      <c r="A209" t="s">
        <v>216</v>
      </c>
      <c r="B209" s="3">
        <f ca="1">TODAY()-2312</f>
        <v>41820</v>
      </c>
      <c r="C209" s="4">
        <v>314000</v>
      </c>
      <c r="D209" t="b">
        <v>1</v>
      </c>
    </row>
    <row r="210" spans="1:4" x14ac:dyDescent="0.2">
      <c r="A210" t="s">
        <v>217</v>
      </c>
      <c r="B210" s="3">
        <f ca="1">TODAY()-3938</f>
        <v>40194</v>
      </c>
      <c r="C210" s="4">
        <v>277000</v>
      </c>
      <c r="D210" t="b">
        <v>1</v>
      </c>
    </row>
    <row r="211" spans="1:4" x14ac:dyDescent="0.2">
      <c r="A211" t="s">
        <v>218</v>
      </c>
      <c r="B211" s="3">
        <f ca="1">TODAY()-671</f>
        <v>43461</v>
      </c>
      <c r="C211" s="4">
        <v>234000</v>
      </c>
      <c r="D211" t="b">
        <v>0</v>
      </c>
    </row>
    <row r="212" spans="1:4" x14ac:dyDescent="0.2">
      <c r="A212" t="s">
        <v>219</v>
      </c>
      <c r="B212" s="3">
        <f ca="1">TODAY()-284</f>
        <v>43848</v>
      </c>
      <c r="C212" s="4">
        <v>256000</v>
      </c>
      <c r="D212" t="b">
        <v>0</v>
      </c>
    </row>
    <row r="213" spans="1:4" x14ac:dyDescent="0.2">
      <c r="A213" t="s">
        <v>220</v>
      </c>
      <c r="B213" s="3">
        <f ca="1">TODAY()-1767</f>
        <v>42365</v>
      </c>
      <c r="C213" s="4">
        <v>271000</v>
      </c>
      <c r="D213" t="b">
        <v>0</v>
      </c>
    </row>
    <row r="214" spans="1:4" x14ac:dyDescent="0.2">
      <c r="A214" t="s">
        <v>221</v>
      </c>
      <c r="B214" s="3">
        <f ca="1">TODAY()-2063</f>
        <v>42069</v>
      </c>
      <c r="C214" s="4">
        <v>254000</v>
      </c>
      <c r="D214" t="b">
        <v>0</v>
      </c>
    </row>
    <row r="215" spans="1:4" x14ac:dyDescent="0.2">
      <c r="A215" t="s">
        <v>222</v>
      </c>
      <c r="B215" s="3">
        <f ca="1">TODAY()-3959</f>
        <v>40173</v>
      </c>
      <c r="C215" s="4">
        <v>223000</v>
      </c>
      <c r="D215" t="b">
        <v>1</v>
      </c>
    </row>
    <row r="216" spans="1:4" x14ac:dyDescent="0.2">
      <c r="A216" t="s">
        <v>223</v>
      </c>
      <c r="B216" s="3">
        <f ca="1">TODAY()-3990</f>
        <v>40142</v>
      </c>
      <c r="C216" s="4">
        <v>319000</v>
      </c>
      <c r="D216" t="b">
        <v>1</v>
      </c>
    </row>
    <row r="217" spans="1:4" x14ac:dyDescent="0.2">
      <c r="A217" t="s">
        <v>224</v>
      </c>
      <c r="B217" s="3">
        <f ca="1">TODAY()-2654</f>
        <v>41478</v>
      </c>
      <c r="C217" s="4">
        <v>264000</v>
      </c>
      <c r="D217" t="b">
        <v>0</v>
      </c>
    </row>
    <row r="218" spans="1:4" x14ac:dyDescent="0.2">
      <c r="A218" t="s">
        <v>225</v>
      </c>
      <c r="B218" s="3">
        <f ca="1">TODAY()-1320</f>
        <v>42812</v>
      </c>
      <c r="C218" s="4">
        <v>327000</v>
      </c>
      <c r="D218" t="b">
        <v>0</v>
      </c>
    </row>
    <row r="219" spans="1:4" x14ac:dyDescent="0.2">
      <c r="A219" t="s">
        <v>226</v>
      </c>
      <c r="B219" s="3">
        <f ca="1">TODAY()-489</f>
        <v>43643</v>
      </c>
      <c r="C219" s="4">
        <v>229000</v>
      </c>
      <c r="D219" t="b">
        <v>0</v>
      </c>
    </row>
    <row r="220" spans="1:4" x14ac:dyDescent="0.2">
      <c r="A220" t="s">
        <v>227</v>
      </c>
      <c r="B220" s="3">
        <f ca="1">TODAY()-4184</f>
        <v>39948</v>
      </c>
      <c r="C220" s="4">
        <v>288000</v>
      </c>
      <c r="D220" t="b">
        <v>0</v>
      </c>
    </row>
    <row r="221" spans="1:4" x14ac:dyDescent="0.2">
      <c r="A221" t="s">
        <v>228</v>
      </c>
      <c r="B221" s="3">
        <f ca="1">TODAY()-3011</f>
        <v>41121</v>
      </c>
      <c r="C221" s="4">
        <v>223000</v>
      </c>
      <c r="D221" t="b">
        <v>1</v>
      </c>
    </row>
    <row r="222" spans="1:4" x14ac:dyDescent="0.2">
      <c r="A222" t="s">
        <v>229</v>
      </c>
      <c r="B222" s="3">
        <f ca="1">TODAY()-1367</f>
        <v>42765</v>
      </c>
      <c r="C222" s="4">
        <v>296000</v>
      </c>
      <c r="D222" t="b">
        <v>0</v>
      </c>
    </row>
    <row r="223" spans="1:4" x14ac:dyDescent="0.2">
      <c r="A223" t="s">
        <v>230</v>
      </c>
      <c r="B223" s="3">
        <f ca="1">TODAY()-130</f>
        <v>44002</v>
      </c>
      <c r="C223" s="4">
        <v>288000</v>
      </c>
      <c r="D223" t="b">
        <v>0</v>
      </c>
    </row>
    <row r="224" spans="1:4" x14ac:dyDescent="0.2">
      <c r="A224" t="s">
        <v>231</v>
      </c>
      <c r="B224" s="3">
        <f ca="1">TODAY()-2195</f>
        <v>41937</v>
      </c>
      <c r="C224" s="4">
        <v>292000</v>
      </c>
      <c r="D224" t="b">
        <v>1</v>
      </c>
    </row>
    <row r="225" spans="1:4" x14ac:dyDescent="0.2">
      <c r="A225" t="s">
        <v>232</v>
      </c>
      <c r="B225" s="3">
        <f ca="1">TODAY()-3502</f>
        <v>40630</v>
      </c>
      <c r="C225" s="4">
        <v>340000</v>
      </c>
      <c r="D225" t="b">
        <v>1</v>
      </c>
    </row>
    <row r="226" spans="1:4" x14ac:dyDescent="0.2">
      <c r="A226" t="s">
        <v>233</v>
      </c>
      <c r="B226" s="3">
        <f ca="1">TODAY()-3721</f>
        <v>40411</v>
      </c>
      <c r="C226" s="4">
        <v>260000</v>
      </c>
      <c r="D226" t="b">
        <v>0</v>
      </c>
    </row>
    <row r="227" spans="1:4" x14ac:dyDescent="0.2">
      <c r="A227" t="s">
        <v>234</v>
      </c>
      <c r="B227" s="3">
        <f ca="1">TODAY()-1905</f>
        <v>42227</v>
      </c>
      <c r="C227" s="4">
        <v>327000</v>
      </c>
      <c r="D227" t="b">
        <v>0</v>
      </c>
    </row>
    <row r="228" spans="1:4" x14ac:dyDescent="0.2">
      <c r="A228" t="s">
        <v>235</v>
      </c>
      <c r="B228" s="3">
        <f ca="1">TODAY()-3637</f>
        <v>40495</v>
      </c>
      <c r="C228" s="4">
        <v>330000</v>
      </c>
      <c r="D228" t="b">
        <v>0</v>
      </c>
    </row>
    <row r="229" spans="1:4" x14ac:dyDescent="0.2">
      <c r="A229" t="s">
        <v>236</v>
      </c>
      <c r="B229" s="3">
        <f ca="1">TODAY()-815</f>
        <v>43317</v>
      </c>
      <c r="C229" s="4">
        <v>341000</v>
      </c>
      <c r="D229" t="b">
        <v>0</v>
      </c>
    </row>
    <row r="230" spans="1:4" x14ac:dyDescent="0.2">
      <c r="A230" t="s">
        <v>237</v>
      </c>
      <c r="B230" s="3">
        <f ca="1">TODAY()-4010</f>
        <v>40122</v>
      </c>
      <c r="C230" s="4">
        <v>288000</v>
      </c>
      <c r="D230" t="b">
        <v>1</v>
      </c>
    </row>
    <row r="231" spans="1:4" x14ac:dyDescent="0.2">
      <c r="A231" t="s">
        <v>238</v>
      </c>
      <c r="B231" s="3">
        <f ca="1">TODAY()-3521</f>
        <v>40611</v>
      </c>
      <c r="C231" s="4">
        <v>240000</v>
      </c>
      <c r="D231" t="b">
        <v>1</v>
      </c>
    </row>
    <row r="232" spans="1:4" x14ac:dyDescent="0.2">
      <c r="A232" t="s">
        <v>239</v>
      </c>
      <c r="B232" s="3">
        <f ca="1">TODAY()-1224</f>
        <v>42908</v>
      </c>
      <c r="C232" s="4">
        <v>240000</v>
      </c>
      <c r="D232" t="b">
        <v>0</v>
      </c>
    </row>
    <row r="233" spans="1:4" x14ac:dyDescent="0.2">
      <c r="A233" t="s">
        <v>240</v>
      </c>
      <c r="B233" s="3">
        <f ca="1">TODAY()-3579</f>
        <v>40553</v>
      </c>
      <c r="C233" s="4">
        <v>217000</v>
      </c>
      <c r="D233" t="b">
        <v>0</v>
      </c>
    </row>
    <row r="234" spans="1:4" x14ac:dyDescent="0.2">
      <c r="A234" t="s">
        <v>241</v>
      </c>
      <c r="B234" s="3">
        <f ca="1">TODAY()-2071</f>
        <v>42061</v>
      </c>
      <c r="C234" s="4">
        <v>214000</v>
      </c>
      <c r="D234" t="b">
        <v>1</v>
      </c>
    </row>
    <row r="235" spans="1:4" x14ac:dyDescent="0.2">
      <c r="A235" t="s">
        <v>242</v>
      </c>
      <c r="B235" s="3">
        <f ca="1">TODAY()-549</f>
        <v>43583</v>
      </c>
      <c r="C235" s="4">
        <v>338000</v>
      </c>
      <c r="D235" t="b">
        <v>0</v>
      </c>
    </row>
    <row r="236" spans="1:4" x14ac:dyDescent="0.2">
      <c r="A236" t="s">
        <v>243</v>
      </c>
      <c r="B236" s="3">
        <f ca="1">TODAY()-4395</f>
        <v>39737</v>
      </c>
      <c r="C236" s="4">
        <v>220000</v>
      </c>
      <c r="D236" t="b">
        <v>1</v>
      </c>
    </row>
    <row r="237" spans="1:4" x14ac:dyDescent="0.2">
      <c r="A237" t="s">
        <v>244</v>
      </c>
      <c r="B237" s="3">
        <f ca="1">TODAY()-3572</f>
        <v>40560</v>
      </c>
      <c r="C237" s="4">
        <v>338000</v>
      </c>
      <c r="D237" t="b">
        <v>0</v>
      </c>
    </row>
    <row r="238" spans="1:4" x14ac:dyDescent="0.2">
      <c r="A238" t="s">
        <v>245</v>
      </c>
      <c r="B238" s="3">
        <f ca="1">TODAY()-1870</f>
        <v>42262</v>
      </c>
      <c r="C238" s="4">
        <v>333000</v>
      </c>
      <c r="D238" t="b">
        <v>1</v>
      </c>
    </row>
    <row r="239" spans="1:4" x14ac:dyDescent="0.2">
      <c r="A239" t="s">
        <v>246</v>
      </c>
      <c r="B239" s="3">
        <f ca="1">TODAY()-1673</f>
        <v>42459</v>
      </c>
      <c r="C239" s="4">
        <v>223000</v>
      </c>
      <c r="D239" t="b">
        <v>0</v>
      </c>
    </row>
    <row r="240" spans="1:4" x14ac:dyDescent="0.2">
      <c r="A240" t="s">
        <v>247</v>
      </c>
      <c r="B240" s="3">
        <f ca="1">TODAY()-2828</f>
        <v>41304</v>
      </c>
      <c r="C240" s="4">
        <v>307000</v>
      </c>
      <c r="D240" t="b">
        <v>0</v>
      </c>
    </row>
    <row r="241" spans="1:4" x14ac:dyDescent="0.2">
      <c r="A241" t="s">
        <v>248</v>
      </c>
      <c r="B241" s="3">
        <f ca="1">TODAY()-1698</f>
        <v>42434</v>
      </c>
      <c r="C241" s="4">
        <v>262000</v>
      </c>
      <c r="D241" t="b">
        <v>0</v>
      </c>
    </row>
    <row r="242" spans="1:4" x14ac:dyDescent="0.2">
      <c r="A242" t="s">
        <v>249</v>
      </c>
      <c r="B242" s="3">
        <f ca="1">TODAY()-384</f>
        <v>43748</v>
      </c>
      <c r="C242" s="4">
        <v>315000</v>
      </c>
      <c r="D242" t="b">
        <v>0</v>
      </c>
    </row>
    <row r="243" spans="1:4" x14ac:dyDescent="0.2">
      <c r="A243" t="s">
        <v>250</v>
      </c>
      <c r="B243" s="3">
        <f ca="1">TODAY()-744</f>
        <v>43388</v>
      </c>
      <c r="C243" s="4">
        <v>316000</v>
      </c>
      <c r="D243" t="b">
        <v>0</v>
      </c>
    </row>
    <row r="244" spans="1:4" x14ac:dyDescent="0.2">
      <c r="A244" t="s">
        <v>251</v>
      </c>
      <c r="B244" s="3">
        <f ca="1">TODAY()-817</f>
        <v>43315</v>
      </c>
      <c r="C244" s="4">
        <v>314000</v>
      </c>
      <c r="D244" t="b">
        <v>0</v>
      </c>
    </row>
    <row r="245" spans="1:4" x14ac:dyDescent="0.2">
      <c r="A245" t="s">
        <v>252</v>
      </c>
      <c r="B245" s="3">
        <f ca="1">TODAY()-2672</f>
        <v>41460</v>
      </c>
      <c r="C245" s="4">
        <v>345000</v>
      </c>
      <c r="D245" t="b">
        <v>1</v>
      </c>
    </row>
    <row r="246" spans="1:4" x14ac:dyDescent="0.2">
      <c r="A246" t="s">
        <v>253</v>
      </c>
      <c r="B246" s="3">
        <f ca="1">TODAY()-3175</f>
        <v>40957</v>
      </c>
      <c r="C246" s="4">
        <v>276000</v>
      </c>
      <c r="D246" t="b">
        <v>0</v>
      </c>
    </row>
    <row r="247" spans="1:4" x14ac:dyDescent="0.2">
      <c r="A247" t="s">
        <v>254</v>
      </c>
      <c r="B247" s="3">
        <f ca="1">TODAY()-4110</f>
        <v>40022</v>
      </c>
      <c r="C247" s="4">
        <v>308000</v>
      </c>
      <c r="D247" t="b">
        <v>1</v>
      </c>
    </row>
    <row r="248" spans="1:4" x14ac:dyDescent="0.2">
      <c r="A248" t="s">
        <v>255</v>
      </c>
      <c r="B248" s="3">
        <f ca="1">TODAY()-3237</f>
        <v>40895</v>
      </c>
      <c r="C248" s="4">
        <v>286000</v>
      </c>
      <c r="D248" t="b">
        <v>0</v>
      </c>
    </row>
    <row r="249" spans="1:4" x14ac:dyDescent="0.2">
      <c r="A249" t="s">
        <v>256</v>
      </c>
      <c r="B249" s="3">
        <f ca="1">TODAY()-4417</f>
        <v>39715</v>
      </c>
      <c r="C249" s="4">
        <v>328000</v>
      </c>
      <c r="D249" t="b">
        <v>0</v>
      </c>
    </row>
    <row r="250" spans="1:4" x14ac:dyDescent="0.2">
      <c r="A250" t="s">
        <v>257</v>
      </c>
      <c r="B250" s="3">
        <f ca="1">TODAY()-1603</f>
        <v>42529</v>
      </c>
      <c r="C250" s="4">
        <v>256000</v>
      </c>
      <c r="D250" t="b">
        <v>1</v>
      </c>
    </row>
    <row r="251" spans="1:4" x14ac:dyDescent="0.2">
      <c r="A251" t="s">
        <v>258</v>
      </c>
      <c r="B251" s="3">
        <f ca="1">TODAY()-2621</f>
        <v>41511</v>
      </c>
      <c r="C251" s="4">
        <v>337000</v>
      </c>
      <c r="D251" t="b">
        <v>0</v>
      </c>
    </row>
    <row r="252" spans="1:4" x14ac:dyDescent="0.2">
      <c r="A252" t="s">
        <v>259</v>
      </c>
      <c r="B252" s="3">
        <f ca="1">TODAY()-1385</f>
        <v>42747</v>
      </c>
      <c r="C252" s="4">
        <v>277000</v>
      </c>
      <c r="D252" t="b">
        <v>1</v>
      </c>
    </row>
    <row r="253" spans="1:4" x14ac:dyDescent="0.2">
      <c r="A253" t="s">
        <v>260</v>
      </c>
      <c r="B253" s="3">
        <f ca="1">TODAY()-1361</f>
        <v>42771</v>
      </c>
      <c r="C253" s="4">
        <v>312000</v>
      </c>
      <c r="D253" t="b">
        <v>0</v>
      </c>
    </row>
    <row r="254" spans="1:4" x14ac:dyDescent="0.2">
      <c r="A254" t="s">
        <v>261</v>
      </c>
      <c r="B254" s="3">
        <f ca="1">TODAY()-1885</f>
        <v>42247</v>
      </c>
      <c r="C254" s="4">
        <v>325000</v>
      </c>
      <c r="D254" t="b">
        <v>0</v>
      </c>
    </row>
    <row r="255" spans="1:4" x14ac:dyDescent="0.2">
      <c r="A255" t="s">
        <v>262</v>
      </c>
      <c r="B255" s="3">
        <f ca="1">TODAY()-1320</f>
        <v>42812</v>
      </c>
      <c r="C255" s="4">
        <v>246000</v>
      </c>
      <c r="D255" t="b">
        <v>0</v>
      </c>
    </row>
    <row r="256" spans="1:4" x14ac:dyDescent="0.2">
      <c r="A256" t="s">
        <v>263</v>
      </c>
      <c r="B256" s="3">
        <f ca="1">TODAY()-4429</f>
        <v>39703</v>
      </c>
      <c r="C256" s="4">
        <v>225000</v>
      </c>
      <c r="D256" t="b">
        <v>1</v>
      </c>
    </row>
    <row r="257" spans="1:4" x14ac:dyDescent="0.2">
      <c r="A257" t="s">
        <v>264</v>
      </c>
      <c r="B257" s="3">
        <f ca="1">TODAY()-1627</f>
        <v>42505</v>
      </c>
      <c r="C257" s="4">
        <v>218000</v>
      </c>
      <c r="D257" t="b">
        <v>0</v>
      </c>
    </row>
    <row r="258" spans="1:4" x14ac:dyDescent="0.2">
      <c r="A258" t="s">
        <v>265</v>
      </c>
      <c r="B258" s="3">
        <f ca="1">TODAY()-3555</f>
        <v>40577</v>
      </c>
      <c r="C258" s="4">
        <v>279000</v>
      </c>
      <c r="D258" t="b">
        <v>0</v>
      </c>
    </row>
    <row r="259" spans="1:4" x14ac:dyDescent="0.2">
      <c r="A259" t="s">
        <v>266</v>
      </c>
      <c r="B259" s="3">
        <f ca="1">TODAY()-3636</f>
        <v>40496</v>
      </c>
      <c r="C259" s="4">
        <v>208000</v>
      </c>
      <c r="D259" t="b">
        <v>1</v>
      </c>
    </row>
    <row r="260" spans="1:4" x14ac:dyDescent="0.2">
      <c r="A260" t="s">
        <v>267</v>
      </c>
      <c r="B260" s="3">
        <f ca="1">TODAY()-69</f>
        <v>44063</v>
      </c>
      <c r="C260" s="4">
        <v>260000</v>
      </c>
      <c r="D260" t="b">
        <v>0</v>
      </c>
    </row>
    <row r="261" spans="1:4" x14ac:dyDescent="0.2">
      <c r="A261" t="s">
        <v>268</v>
      </c>
      <c r="B261" s="3">
        <f ca="1">TODAY()-654</f>
        <v>43478</v>
      </c>
      <c r="C261" s="4">
        <v>261000</v>
      </c>
      <c r="D261" t="b">
        <v>1</v>
      </c>
    </row>
    <row r="262" spans="1:4" x14ac:dyDescent="0.2">
      <c r="A262" t="s">
        <v>269</v>
      </c>
      <c r="B262" s="3">
        <f ca="1">TODAY()-4183</f>
        <v>39949</v>
      </c>
      <c r="C262" s="4">
        <v>307000</v>
      </c>
      <c r="D262" t="b">
        <v>0</v>
      </c>
    </row>
    <row r="263" spans="1:4" x14ac:dyDescent="0.2">
      <c r="A263" t="s">
        <v>270</v>
      </c>
      <c r="B263" s="3">
        <f ca="1">TODAY()-2072</f>
        <v>42060</v>
      </c>
      <c r="C263" s="4">
        <v>243000</v>
      </c>
      <c r="D263" t="b">
        <v>0</v>
      </c>
    </row>
    <row r="264" spans="1:4" x14ac:dyDescent="0.2">
      <c r="A264" t="s">
        <v>271</v>
      </c>
      <c r="B264" s="3">
        <f ca="1">TODAY()-879</f>
        <v>43253</v>
      </c>
      <c r="C264" s="4">
        <v>349000</v>
      </c>
      <c r="D264" t="b">
        <v>0</v>
      </c>
    </row>
    <row r="265" spans="1:4" x14ac:dyDescent="0.2">
      <c r="A265" t="s">
        <v>272</v>
      </c>
      <c r="B265" s="3">
        <f ca="1">TODAY()-4038</f>
        <v>40094</v>
      </c>
      <c r="C265" s="4">
        <v>344000</v>
      </c>
      <c r="D265" t="b">
        <v>1</v>
      </c>
    </row>
    <row r="266" spans="1:4" x14ac:dyDescent="0.2">
      <c r="A266" t="s">
        <v>273</v>
      </c>
      <c r="B266" s="3">
        <f ca="1">TODAY()-4197</f>
        <v>39935</v>
      </c>
      <c r="C266" s="4">
        <v>251000</v>
      </c>
      <c r="D266" t="b">
        <v>1</v>
      </c>
    </row>
    <row r="267" spans="1:4" x14ac:dyDescent="0.2">
      <c r="A267" t="s">
        <v>274</v>
      </c>
      <c r="B267" s="3">
        <f ca="1">TODAY()-1970</f>
        <v>42162</v>
      </c>
      <c r="C267" s="4">
        <v>307000</v>
      </c>
      <c r="D267" t="b">
        <v>0</v>
      </c>
    </row>
    <row r="268" spans="1:4" x14ac:dyDescent="0.2">
      <c r="A268" t="s">
        <v>208</v>
      </c>
      <c r="B268" s="3">
        <f ca="1">TODAY()-1502</f>
        <v>42630</v>
      </c>
      <c r="C268" s="4">
        <v>293000</v>
      </c>
      <c r="D268" t="b">
        <v>0</v>
      </c>
    </row>
    <row r="269" spans="1:4" x14ac:dyDescent="0.2">
      <c r="A269" t="s">
        <v>275</v>
      </c>
      <c r="B269" s="3">
        <f ca="1">TODAY()-1154</f>
        <v>42978</v>
      </c>
      <c r="C269" s="4">
        <v>246000</v>
      </c>
      <c r="D269" t="b">
        <v>0</v>
      </c>
    </row>
    <row r="270" spans="1:4" x14ac:dyDescent="0.2">
      <c r="A270" t="s">
        <v>276</v>
      </c>
      <c r="B270" s="3">
        <f ca="1">TODAY()-2585</f>
        <v>41547</v>
      </c>
      <c r="C270" s="4">
        <v>314000</v>
      </c>
      <c r="D270" t="b">
        <v>1</v>
      </c>
    </row>
    <row r="271" spans="1:4" x14ac:dyDescent="0.2">
      <c r="A271" t="s">
        <v>277</v>
      </c>
      <c r="B271" s="3">
        <f ca="1">TODAY()-96</f>
        <v>44036</v>
      </c>
      <c r="C271" s="4">
        <v>258000</v>
      </c>
      <c r="D271" t="b">
        <v>0</v>
      </c>
    </row>
    <row r="272" spans="1:4" x14ac:dyDescent="0.2">
      <c r="A272" t="s">
        <v>278</v>
      </c>
      <c r="B272" s="3">
        <f ca="1">TODAY()-3944</f>
        <v>40188</v>
      </c>
      <c r="C272" s="4">
        <v>262000</v>
      </c>
      <c r="D272" t="b">
        <v>0</v>
      </c>
    </row>
    <row r="273" spans="1:4" x14ac:dyDescent="0.2">
      <c r="A273" t="s">
        <v>279</v>
      </c>
      <c r="B273" s="3">
        <f ca="1">TODAY()-3757</f>
        <v>40375</v>
      </c>
      <c r="C273" s="4">
        <v>294000</v>
      </c>
      <c r="D273" t="b">
        <v>0</v>
      </c>
    </row>
    <row r="274" spans="1:4" x14ac:dyDescent="0.2">
      <c r="A274" t="s">
        <v>280</v>
      </c>
      <c r="B274" s="3">
        <f ca="1">TODAY()-4420</f>
        <v>39712</v>
      </c>
      <c r="C274" s="4">
        <v>252000</v>
      </c>
      <c r="D274" t="b">
        <v>0</v>
      </c>
    </row>
    <row r="275" spans="1:4" x14ac:dyDescent="0.2">
      <c r="A275" t="s">
        <v>281</v>
      </c>
      <c r="B275" s="3">
        <f ca="1">TODAY()-402</f>
        <v>43730</v>
      </c>
      <c r="C275" s="4">
        <v>291000</v>
      </c>
      <c r="D275" t="b">
        <v>0</v>
      </c>
    </row>
    <row r="276" spans="1:4" x14ac:dyDescent="0.2">
      <c r="A276" t="s">
        <v>282</v>
      </c>
      <c r="B276" s="3">
        <f ca="1">TODAY()-1998</f>
        <v>42134</v>
      </c>
      <c r="C276" s="4">
        <v>220000</v>
      </c>
      <c r="D276" t="b">
        <v>1</v>
      </c>
    </row>
    <row r="277" spans="1:4" x14ac:dyDescent="0.2">
      <c r="A277" t="s">
        <v>283</v>
      </c>
      <c r="B277" s="3">
        <f ca="1">TODAY()-484</f>
        <v>43648</v>
      </c>
      <c r="C277" s="4">
        <v>254000</v>
      </c>
      <c r="D277" t="b">
        <v>1</v>
      </c>
    </row>
    <row r="278" spans="1:4" x14ac:dyDescent="0.2">
      <c r="A278" t="s">
        <v>284</v>
      </c>
      <c r="B278" s="3">
        <f ca="1">TODAY()-2723</f>
        <v>41409</v>
      </c>
      <c r="C278" s="4">
        <v>340000</v>
      </c>
      <c r="D278" t="b">
        <v>0</v>
      </c>
    </row>
    <row r="279" spans="1:4" x14ac:dyDescent="0.2">
      <c r="A279" t="s">
        <v>285</v>
      </c>
      <c r="B279" s="3">
        <f ca="1">TODAY()-2540</f>
        <v>41592</v>
      </c>
      <c r="C279" s="4">
        <v>223000</v>
      </c>
      <c r="D279" t="b">
        <v>0</v>
      </c>
    </row>
    <row r="280" spans="1:4" x14ac:dyDescent="0.2">
      <c r="A280" t="s">
        <v>286</v>
      </c>
      <c r="B280" s="3">
        <f ca="1">TODAY()-3254</f>
        <v>40878</v>
      </c>
      <c r="C280" s="4">
        <v>282000</v>
      </c>
      <c r="D280" t="b">
        <v>1</v>
      </c>
    </row>
    <row r="281" spans="1:4" x14ac:dyDescent="0.2">
      <c r="A281" t="s">
        <v>287</v>
      </c>
      <c r="B281" s="3">
        <f ca="1">TODAY()-2533</f>
        <v>41599</v>
      </c>
      <c r="C281" s="4">
        <v>336000</v>
      </c>
      <c r="D281" t="b">
        <v>1</v>
      </c>
    </row>
    <row r="282" spans="1:4" x14ac:dyDescent="0.2">
      <c r="A282" t="s">
        <v>288</v>
      </c>
      <c r="B282" s="3">
        <f ca="1">TODAY()-3501</f>
        <v>40631</v>
      </c>
      <c r="C282" s="4">
        <v>293000</v>
      </c>
      <c r="D282" t="b">
        <v>0</v>
      </c>
    </row>
    <row r="283" spans="1:4" x14ac:dyDescent="0.2">
      <c r="A283" t="s">
        <v>289</v>
      </c>
      <c r="B283" s="3">
        <f ca="1">TODAY()-1834</f>
        <v>42298</v>
      </c>
      <c r="C283" s="4">
        <v>295000</v>
      </c>
      <c r="D283" t="b">
        <v>0</v>
      </c>
    </row>
    <row r="284" spans="1:4" x14ac:dyDescent="0.2">
      <c r="A284" t="s">
        <v>290</v>
      </c>
      <c r="B284" s="3">
        <f ca="1">TODAY()-3557</f>
        <v>40575</v>
      </c>
      <c r="C284" s="4">
        <v>223000</v>
      </c>
      <c r="D284" t="b">
        <v>1</v>
      </c>
    </row>
    <row r="285" spans="1:4" x14ac:dyDescent="0.2">
      <c r="A285" t="s">
        <v>291</v>
      </c>
      <c r="B285" s="3">
        <f ca="1">TODAY()-2438</f>
        <v>41694</v>
      </c>
      <c r="C285" s="4">
        <v>285000</v>
      </c>
      <c r="D285" t="b">
        <v>1</v>
      </c>
    </row>
    <row r="286" spans="1:4" x14ac:dyDescent="0.2">
      <c r="A286" t="s">
        <v>292</v>
      </c>
      <c r="B286" s="3">
        <f ca="1">TODAY()-1495</f>
        <v>42637</v>
      </c>
      <c r="C286" s="4">
        <v>256000</v>
      </c>
      <c r="D286" t="b">
        <v>1</v>
      </c>
    </row>
    <row r="287" spans="1:4" x14ac:dyDescent="0.2">
      <c r="A287" t="s">
        <v>293</v>
      </c>
      <c r="B287" s="3">
        <f ca="1">TODAY()-388</f>
        <v>43744</v>
      </c>
      <c r="C287" s="4">
        <v>219000</v>
      </c>
      <c r="D287" t="b">
        <v>1</v>
      </c>
    </row>
    <row r="288" spans="1:4" x14ac:dyDescent="0.2">
      <c r="A288" t="s">
        <v>204</v>
      </c>
      <c r="B288" s="3">
        <f ca="1">TODAY()-1877</f>
        <v>42255</v>
      </c>
      <c r="C288" s="4">
        <v>280000</v>
      </c>
      <c r="D288" t="b">
        <v>0</v>
      </c>
    </row>
    <row r="289" spans="1:4" x14ac:dyDescent="0.2">
      <c r="A289" t="s">
        <v>294</v>
      </c>
      <c r="B289" s="3">
        <f ca="1">TODAY()-1945</f>
        <v>42187</v>
      </c>
      <c r="C289" s="4">
        <v>207000</v>
      </c>
      <c r="D289" t="b">
        <v>0</v>
      </c>
    </row>
    <row r="290" spans="1:4" x14ac:dyDescent="0.2">
      <c r="A290" t="s">
        <v>295</v>
      </c>
      <c r="B290" s="3">
        <f ca="1">TODAY()-1586</f>
        <v>42546</v>
      </c>
      <c r="C290" s="4">
        <v>222000</v>
      </c>
      <c r="D290" t="b">
        <v>0</v>
      </c>
    </row>
    <row r="291" spans="1:4" x14ac:dyDescent="0.2">
      <c r="A291" t="s">
        <v>296</v>
      </c>
      <c r="B291" s="3">
        <f ca="1">TODAY()-4476</f>
        <v>39656</v>
      </c>
      <c r="C291" s="4">
        <v>327000</v>
      </c>
      <c r="D291" t="b">
        <v>1</v>
      </c>
    </row>
    <row r="292" spans="1:4" x14ac:dyDescent="0.2">
      <c r="A292" t="s">
        <v>297</v>
      </c>
      <c r="B292" s="3">
        <f ca="1">TODAY()-4023</f>
        <v>40109</v>
      </c>
      <c r="C292" s="4">
        <v>239000</v>
      </c>
      <c r="D292" t="b">
        <v>0</v>
      </c>
    </row>
    <row r="293" spans="1:4" x14ac:dyDescent="0.2">
      <c r="A293" t="s">
        <v>298</v>
      </c>
      <c r="B293" s="3">
        <f ca="1">TODAY()-4443</f>
        <v>39689</v>
      </c>
      <c r="C293" s="4">
        <v>217000</v>
      </c>
      <c r="D293" t="b">
        <v>0</v>
      </c>
    </row>
    <row r="294" spans="1:4" x14ac:dyDescent="0.2">
      <c r="A294" t="s">
        <v>299</v>
      </c>
      <c r="B294" s="3">
        <f ca="1">TODAY()-3846</f>
        <v>40286</v>
      </c>
      <c r="C294" s="4">
        <v>238000</v>
      </c>
      <c r="D294" t="b">
        <v>1</v>
      </c>
    </row>
    <row r="295" spans="1:4" x14ac:dyDescent="0.2">
      <c r="A295" t="s">
        <v>300</v>
      </c>
      <c r="B295" s="3">
        <f ca="1">TODAY()-3403</f>
        <v>40729</v>
      </c>
      <c r="C295" s="4">
        <v>310000</v>
      </c>
      <c r="D295" t="b">
        <v>0</v>
      </c>
    </row>
    <row r="296" spans="1:4" x14ac:dyDescent="0.2">
      <c r="A296" t="s">
        <v>301</v>
      </c>
      <c r="B296" s="3">
        <f ca="1">TODAY()-1910</f>
        <v>42222</v>
      </c>
      <c r="C296" s="4">
        <v>281000</v>
      </c>
      <c r="D296" t="b">
        <v>0</v>
      </c>
    </row>
    <row r="297" spans="1:4" x14ac:dyDescent="0.2">
      <c r="A297" t="s">
        <v>302</v>
      </c>
      <c r="B297" s="3">
        <f ca="1">TODAY()-2215</f>
        <v>41917</v>
      </c>
      <c r="C297" s="4">
        <v>343000</v>
      </c>
      <c r="D297" t="b">
        <v>0</v>
      </c>
    </row>
    <row r="298" spans="1:4" x14ac:dyDescent="0.2">
      <c r="A298" t="s">
        <v>303</v>
      </c>
      <c r="B298" s="3">
        <f ca="1">TODAY()-2927</f>
        <v>41205</v>
      </c>
      <c r="C298" s="4">
        <v>228000</v>
      </c>
      <c r="D298" t="b">
        <v>0</v>
      </c>
    </row>
    <row r="299" spans="1:4" x14ac:dyDescent="0.2">
      <c r="A299" t="s">
        <v>304</v>
      </c>
      <c r="B299" s="3">
        <f ca="1">TODAY()-2004</f>
        <v>42128</v>
      </c>
      <c r="C299" s="4">
        <v>222000</v>
      </c>
      <c r="D299" t="b">
        <v>1</v>
      </c>
    </row>
    <row r="300" spans="1:4" x14ac:dyDescent="0.2">
      <c r="A300" t="s">
        <v>305</v>
      </c>
      <c r="B300" s="3">
        <f ca="1">TODAY()-2555</f>
        <v>41577</v>
      </c>
      <c r="C300" s="4">
        <v>282000</v>
      </c>
      <c r="D300" t="b">
        <v>0</v>
      </c>
    </row>
    <row r="301" spans="1:4" x14ac:dyDescent="0.2">
      <c r="A301" t="s">
        <v>306</v>
      </c>
      <c r="B301" s="3">
        <f ca="1">TODAY()-2206</f>
        <v>41926</v>
      </c>
      <c r="C301" s="4">
        <v>215000</v>
      </c>
      <c r="D301" t="b">
        <v>1</v>
      </c>
    </row>
    <row r="302" spans="1:4" x14ac:dyDescent="0.2">
      <c r="A302" t="s">
        <v>307</v>
      </c>
      <c r="B302" s="3">
        <f ca="1">TODAY()-1496</f>
        <v>42636</v>
      </c>
      <c r="C302" s="4">
        <v>335000</v>
      </c>
      <c r="D302" t="b">
        <v>0</v>
      </c>
    </row>
    <row r="303" spans="1:4" x14ac:dyDescent="0.2">
      <c r="A303" t="s">
        <v>308</v>
      </c>
      <c r="B303" s="3">
        <f ca="1">TODAY()-1954</f>
        <v>42178</v>
      </c>
      <c r="C303" s="4">
        <v>260000</v>
      </c>
      <c r="D303" t="b">
        <v>0</v>
      </c>
    </row>
    <row r="304" spans="1:4" x14ac:dyDescent="0.2">
      <c r="A304" t="s">
        <v>309</v>
      </c>
      <c r="B304" s="3">
        <f ca="1">TODAY()-3823</f>
        <v>40309</v>
      </c>
      <c r="C304" s="4">
        <v>260000</v>
      </c>
      <c r="D304" t="b">
        <v>1</v>
      </c>
    </row>
    <row r="305" spans="1:4" x14ac:dyDescent="0.2">
      <c r="A305" t="s">
        <v>310</v>
      </c>
      <c r="B305" s="3">
        <f ca="1">TODAY()-4399</f>
        <v>39733</v>
      </c>
      <c r="C305" s="4">
        <v>282000</v>
      </c>
      <c r="D305" t="b">
        <v>1</v>
      </c>
    </row>
    <row r="306" spans="1:4" x14ac:dyDescent="0.2">
      <c r="A306" t="s">
        <v>311</v>
      </c>
      <c r="B306" s="3">
        <f ca="1">TODAY()-1288</f>
        <v>42844</v>
      </c>
      <c r="C306" s="4">
        <v>348000</v>
      </c>
      <c r="D306" t="b">
        <v>0</v>
      </c>
    </row>
    <row r="307" spans="1:4" x14ac:dyDescent="0.2">
      <c r="A307" t="s">
        <v>312</v>
      </c>
      <c r="B307" s="3">
        <f ca="1">TODAY()-1959</f>
        <v>42173</v>
      </c>
      <c r="C307" s="4">
        <v>292000</v>
      </c>
      <c r="D307" t="b">
        <v>0</v>
      </c>
    </row>
    <row r="308" spans="1:4" x14ac:dyDescent="0.2">
      <c r="A308" t="s">
        <v>313</v>
      </c>
      <c r="B308" s="3">
        <f ca="1">TODAY()-4480</f>
        <v>39652</v>
      </c>
      <c r="C308" s="4">
        <v>260000</v>
      </c>
      <c r="D308" t="b">
        <v>0</v>
      </c>
    </row>
    <row r="309" spans="1:4" x14ac:dyDescent="0.2">
      <c r="A309" t="s">
        <v>314</v>
      </c>
      <c r="B309" s="3">
        <f ca="1">TODAY()-1923</f>
        <v>42209</v>
      </c>
      <c r="C309" s="4">
        <v>299000</v>
      </c>
      <c r="D309" t="b">
        <v>1</v>
      </c>
    </row>
    <row r="310" spans="1:4" x14ac:dyDescent="0.2">
      <c r="A310" t="s">
        <v>315</v>
      </c>
      <c r="B310" s="3">
        <f ca="1">TODAY()-4448</f>
        <v>39684</v>
      </c>
      <c r="C310" s="4">
        <v>249000</v>
      </c>
      <c r="D310" t="b">
        <v>0</v>
      </c>
    </row>
    <row r="311" spans="1:4" x14ac:dyDescent="0.2">
      <c r="A311" t="s">
        <v>316</v>
      </c>
      <c r="B311" s="3">
        <f ca="1">TODAY()-2671</f>
        <v>41461</v>
      </c>
      <c r="C311" s="4">
        <v>341000</v>
      </c>
      <c r="D311" t="b">
        <v>0</v>
      </c>
    </row>
    <row r="312" spans="1:4" x14ac:dyDescent="0.2">
      <c r="A312" t="s">
        <v>317</v>
      </c>
      <c r="B312" s="3">
        <f ca="1">TODAY()-1266</f>
        <v>42866</v>
      </c>
      <c r="C312" s="4">
        <v>259000</v>
      </c>
      <c r="D312" t="b">
        <v>0</v>
      </c>
    </row>
    <row r="313" spans="1:4" x14ac:dyDescent="0.2">
      <c r="A313" t="s">
        <v>318</v>
      </c>
      <c r="B313" s="3">
        <f ca="1">TODAY()-3563</f>
        <v>40569</v>
      </c>
      <c r="C313" s="4">
        <v>329000</v>
      </c>
      <c r="D313" t="b">
        <v>0</v>
      </c>
    </row>
    <row r="314" spans="1:4" x14ac:dyDescent="0.2">
      <c r="A314" t="s">
        <v>319</v>
      </c>
      <c r="B314" s="3">
        <f ca="1">TODAY()-786</f>
        <v>43346</v>
      </c>
      <c r="C314" s="4">
        <v>233000</v>
      </c>
      <c r="D314" t="b">
        <v>1</v>
      </c>
    </row>
    <row r="315" spans="1:4" x14ac:dyDescent="0.2">
      <c r="A315" t="s">
        <v>320</v>
      </c>
      <c r="B315" s="3">
        <f ca="1">TODAY()-131</f>
        <v>44001</v>
      </c>
      <c r="C315" s="4">
        <v>345000</v>
      </c>
      <c r="D315" t="b">
        <v>1</v>
      </c>
    </row>
    <row r="316" spans="1:4" x14ac:dyDescent="0.2">
      <c r="A316" t="s">
        <v>321</v>
      </c>
      <c r="B316" s="3">
        <f ca="1">TODAY()-2824</f>
        <v>41308</v>
      </c>
      <c r="C316" s="4">
        <v>248000</v>
      </c>
      <c r="D316" t="b">
        <v>1</v>
      </c>
    </row>
    <row r="317" spans="1:4" x14ac:dyDescent="0.2">
      <c r="A317" t="s">
        <v>322</v>
      </c>
      <c r="B317" s="3">
        <f ca="1">TODAY()-1679</f>
        <v>42453</v>
      </c>
      <c r="C317" s="4">
        <v>327000</v>
      </c>
      <c r="D317" t="b">
        <v>0</v>
      </c>
    </row>
    <row r="318" spans="1:4" x14ac:dyDescent="0.2">
      <c r="A318" t="s">
        <v>323</v>
      </c>
      <c r="B318" s="3">
        <f ca="1">TODAY()-3594</f>
        <v>40538</v>
      </c>
      <c r="C318" s="4">
        <v>282000</v>
      </c>
      <c r="D318" t="b">
        <v>1</v>
      </c>
    </row>
    <row r="319" spans="1:4" x14ac:dyDescent="0.2">
      <c r="A319" t="s">
        <v>324</v>
      </c>
      <c r="B319" s="3">
        <f ca="1">TODAY()-606</f>
        <v>43526</v>
      </c>
      <c r="C319" s="4">
        <v>262000</v>
      </c>
      <c r="D319" t="b">
        <v>0</v>
      </c>
    </row>
    <row r="320" spans="1:4" x14ac:dyDescent="0.2">
      <c r="A320" t="s">
        <v>325</v>
      </c>
      <c r="B320" s="3">
        <f ca="1">TODAY()-331</f>
        <v>43801</v>
      </c>
      <c r="C320" s="4">
        <v>310000</v>
      </c>
      <c r="D320" t="b">
        <v>0</v>
      </c>
    </row>
    <row r="321" spans="1:4" x14ac:dyDescent="0.2">
      <c r="A321" t="s">
        <v>326</v>
      </c>
      <c r="B321" s="3">
        <f ca="1">TODAY()-2481</f>
        <v>41651</v>
      </c>
      <c r="C321" s="4">
        <v>338000</v>
      </c>
      <c r="D321" t="b">
        <v>1</v>
      </c>
    </row>
    <row r="322" spans="1:4" x14ac:dyDescent="0.2">
      <c r="A322" t="s">
        <v>327</v>
      </c>
      <c r="B322" s="3">
        <f ca="1">TODAY()-1984</f>
        <v>42148</v>
      </c>
      <c r="C322" s="4">
        <v>260000</v>
      </c>
      <c r="D322" t="b">
        <v>0</v>
      </c>
    </row>
    <row r="323" spans="1:4" x14ac:dyDescent="0.2">
      <c r="A323" t="s">
        <v>328</v>
      </c>
      <c r="B323" s="3">
        <f ca="1">TODAY()-2377</f>
        <v>41755</v>
      </c>
      <c r="C323" s="4">
        <v>220000</v>
      </c>
      <c r="D323" t="b">
        <v>0</v>
      </c>
    </row>
    <row r="324" spans="1:4" x14ac:dyDescent="0.2">
      <c r="A324" t="s">
        <v>329</v>
      </c>
      <c r="B324" s="3">
        <f ca="1">TODAY()-2200</f>
        <v>41932</v>
      </c>
      <c r="C324" s="4">
        <v>301000</v>
      </c>
      <c r="D324" t="b">
        <v>0</v>
      </c>
    </row>
    <row r="325" spans="1:4" x14ac:dyDescent="0.2">
      <c r="A325" t="s">
        <v>330</v>
      </c>
      <c r="B325" s="3">
        <f ca="1">TODAY()-3633</f>
        <v>40499</v>
      </c>
      <c r="C325" s="4">
        <v>229000</v>
      </c>
      <c r="D325" t="b">
        <v>0</v>
      </c>
    </row>
    <row r="326" spans="1:4" x14ac:dyDescent="0.2">
      <c r="A326" t="s">
        <v>331</v>
      </c>
      <c r="B326" s="3">
        <f ca="1">TODAY()-2258</f>
        <v>41874</v>
      </c>
      <c r="C326" s="4">
        <v>269000</v>
      </c>
      <c r="D326" t="b">
        <v>1</v>
      </c>
    </row>
    <row r="327" spans="1:4" x14ac:dyDescent="0.2">
      <c r="A327" t="s">
        <v>332</v>
      </c>
      <c r="B327" s="3">
        <f ca="1">TODAY()-4298</f>
        <v>39834</v>
      </c>
      <c r="C327" s="4">
        <v>280000</v>
      </c>
      <c r="D327" t="b">
        <v>0</v>
      </c>
    </row>
    <row r="328" spans="1:4" x14ac:dyDescent="0.2">
      <c r="A328" t="s">
        <v>333</v>
      </c>
      <c r="B328" s="3">
        <f ca="1">TODAY()-3631</f>
        <v>40501</v>
      </c>
      <c r="C328" s="4">
        <v>276000</v>
      </c>
      <c r="D328" t="b">
        <v>1</v>
      </c>
    </row>
    <row r="329" spans="1:4" x14ac:dyDescent="0.2">
      <c r="A329" t="s">
        <v>334</v>
      </c>
      <c r="B329" s="3">
        <f ca="1">TODAY()-890</f>
        <v>43242</v>
      </c>
      <c r="C329" s="4">
        <v>291000</v>
      </c>
      <c r="D329" t="b">
        <v>0</v>
      </c>
    </row>
    <row r="330" spans="1:4" x14ac:dyDescent="0.2">
      <c r="A330" t="s">
        <v>335</v>
      </c>
      <c r="B330" s="3">
        <f ca="1">TODAY()-2188</f>
        <v>41944</v>
      </c>
      <c r="C330" s="4">
        <v>332000</v>
      </c>
      <c r="D330" t="b">
        <v>0</v>
      </c>
    </row>
    <row r="331" spans="1:4" x14ac:dyDescent="0.2">
      <c r="A331" t="s">
        <v>336</v>
      </c>
      <c r="B331" s="3">
        <f ca="1">TODAY()-3646</f>
        <v>40486</v>
      </c>
      <c r="C331" s="4">
        <v>317000</v>
      </c>
      <c r="D331" t="b">
        <v>0</v>
      </c>
    </row>
    <row r="332" spans="1:4" x14ac:dyDescent="0.2">
      <c r="A332" t="s">
        <v>337</v>
      </c>
      <c r="B332" s="3">
        <f ca="1">TODAY()-1028</f>
        <v>43104</v>
      </c>
      <c r="C332" s="4">
        <v>215000</v>
      </c>
      <c r="D332" t="b">
        <v>0</v>
      </c>
    </row>
    <row r="333" spans="1:4" x14ac:dyDescent="0.2">
      <c r="A333" t="s">
        <v>338</v>
      </c>
      <c r="B333" s="3">
        <f ca="1">TODAY()-1609</f>
        <v>42523</v>
      </c>
      <c r="C333" s="4">
        <v>280000</v>
      </c>
      <c r="D333" t="b">
        <v>1</v>
      </c>
    </row>
    <row r="334" spans="1:4" x14ac:dyDescent="0.2">
      <c r="A334" t="s">
        <v>339</v>
      </c>
      <c r="B334" s="3">
        <f ca="1">TODAY()-145</f>
        <v>43987</v>
      </c>
      <c r="C334" s="4">
        <v>245000</v>
      </c>
      <c r="D334" t="b">
        <v>0</v>
      </c>
    </row>
    <row r="335" spans="1:4" x14ac:dyDescent="0.2">
      <c r="A335" t="s">
        <v>340</v>
      </c>
      <c r="B335" s="3">
        <f ca="1">TODAY()-1916</f>
        <v>42216</v>
      </c>
      <c r="C335" s="4">
        <v>204000</v>
      </c>
      <c r="D335" t="b">
        <v>0</v>
      </c>
    </row>
    <row r="336" spans="1:4" x14ac:dyDescent="0.2">
      <c r="A336" t="s">
        <v>341</v>
      </c>
      <c r="B336" s="3">
        <f ca="1">TODAY()-1191</f>
        <v>42941</v>
      </c>
      <c r="C336" s="4">
        <v>272000</v>
      </c>
      <c r="D336" t="b">
        <v>0</v>
      </c>
    </row>
    <row r="337" spans="1:4" x14ac:dyDescent="0.2">
      <c r="A337" t="s">
        <v>342</v>
      </c>
      <c r="B337" s="3">
        <f ca="1">TODAY()-1044</f>
        <v>43088</v>
      </c>
      <c r="C337" s="4">
        <v>263000</v>
      </c>
      <c r="D337" t="b">
        <v>1</v>
      </c>
    </row>
    <row r="338" spans="1:4" x14ac:dyDescent="0.2">
      <c r="A338" t="s">
        <v>343</v>
      </c>
      <c r="B338" s="3">
        <f ca="1">TODAY()-830</f>
        <v>43302</v>
      </c>
      <c r="C338" s="4">
        <v>307000</v>
      </c>
      <c r="D338" t="b">
        <v>0</v>
      </c>
    </row>
    <row r="339" spans="1:4" x14ac:dyDescent="0.2">
      <c r="A339" t="s">
        <v>344</v>
      </c>
      <c r="B339" s="3">
        <f ca="1">TODAY()-3982</f>
        <v>40150</v>
      </c>
      <c r="C339" s="4">
        <v>293000</v>
      </c>
      <c r="D339" t="b">
        <v>1</v>
      </c>
    </row>
    <row r="340" spans="1:4" x14ac:dyDescent="0.2">
      <c r="A340" t="s">
        <v>345</v>
      </c>
      <c r="B340" s="3">
        <f ca="1">TODAY()-3432</f>
        <v>40700</v>
      </c>
      <c r="C340" s="4">
        <v>333000</v>
      </c>
      <c r="D340" t="b">
        <v>0</v>
      </c>
    </row>
    <row r="341" spans="1:4" x14ac:dyDescent="0.2">
      <c r="A341" t="s">
        <v>346</v>
      </c>
      <c r="B341" s="3">
        <f ca="1">TODAY()-4426</f>
        <v>39706</v>
      </c>
      <c r="C341" s="4">
        <v>263000</v>
      </c>
      <c r="D341" t="b">
        <v>1</v>
      </c>
    </row>
    <row r="342" spans="1:4" x14ac:dyDescent="0.2">
      <c r="A342" t="s">
        <v>347</v>
      </c>
      <c r="B342" s="3">
        <f ca="1">TODAY()-1151</f>
        <v>42981</v>
      </c>
      <c r="C342" s="4">
        <v>200000</v>
      </c>
      <c r="D342" t="b">
        <v>0</v>
      </c>
    </row>
    <row r="343" spans="1:4" x14ac:dyDescent="0.2">
      <c r="A343" t="s">
        <v>348</v>
      </c>
      <c r="B343" s="3">
        <f ca="1">TODAY()-3223</f>
        <v>40909</v>
      </c>
      <c r="C343" s="4">
        <v>327000</v>
      </c>
      <c r="D343" t="b">
        <v>0</v>
      </c>
    </row>
    <row r="344" spans="1:4" x14ac:dyDescent="0.2">
      <c r="A344" t="s">
        <v>349</v>
      </c>
      <c r="B344" s="3">
        <f ca="1">TODAY()-2788</f>
        <v>41344</v>
      </c>
      <c r="C344" s="4">
        <v>332000</v>
      </c>
      <c r="D344" t="b">
        <v>1</v>
      </c>
    </row>
    <row r="345" spans="1:4" x14ac:dyDescent="0.2">
      <c r="A345" t="s">
        <v>350</v>
      </c>
      <c r="B345" s="3">
        <f ca="1">TODAY()-2535</f>
        <v>41597</v>
      </c>
      <c r="C345" s="4">
        <v>314000</v>
      </c>
      <c r="D345" t="b">
        <v>1</v>
      </c>
    </row>
    <row r="346" spans="1:4" x14ac:dyDescent="0.2">
      <c r="A346" t="s">
        <v>351</v>
      </c>
      <c r="B346" s="3">
        <f ca="1">TODAY()-1526</f>
        <v>42606</v>
      </c>
      <c r="C346" s="4">
        <v>219000</v>
      </c>
      <c r="D346" t="b">
        <v>0</v>
      </c>
    </row>
    <row r="347" spans="1:4" x14ac:dyDescent="0.2">
      <c r="A347" t="s">
        <v>352</v>
      </c>
      <c r="B347" s="3">
        <f ca="1">TODAY()-2576</f>
        <v>41556</v>
      </c>
      <c r="C347" s="4">
        <v>290000</v>
      </c>
      <c r="D347" t="b">
        <v>1</v>
      </c>
    </row>
    <row r="348" spans="1:4" x14ac:dyDescent="0.2">
      <c r="A348" t="s">
        <v>353</v>
      </c>
      <c r="B348" s="3">
        <f ca="1">TODAY()-3993</f>
        <v>40139</v>
      </c>
      <c r="C348" s="4">
        <v>217000</v>
      </c>
      <c r="D348" t="b">
        <v>0</v>
      </c>
    </row>
    <row r="349" spans="1:4" x14ac:dyDescent="0.2">
      <c r="A349" t="s">
        <v>354</v>
      </c>
      <c r="B349" s="3">
        <f ca="1">TODAY()-2359</f>
        <v>41773</v>
      </c>
      <c r="C349" s="4">
        <v>343000</v>
      </c>
      <c r="D349" t="b">
        <v>1</v>
      </c>
    </row>
    <row r="350" spans="1:4" x14ac:dyDescent="0.2">
      <c r="A350" t="s">
        <v>355</v>
      </c>
      <c r="B350" s="3">
        <f ca="1">TODAY()-1047</f>
        <v>43085</v>
      </c>
      <c r="C350" s="4">
        <v>329000</v>
      </c>
      <c r="D350" t="b">
        <v>1</v>
      </c>
    </row>
    <row r="351" spans="1:4" x14ac:dyDescent="0.2">
      <c r="A351" t="s">
        <v>356</v>
      </c>
      <c r="B351" s="3">
        <f ca="1">TODAY()-3986</f>
        <v>40146</v>
      </c>
      <c r="C351" s="4">
        <v>235000</v>
      </c>
      <c r="D351" t="b">
        <v>0</v>
      </c>
    </row>
    <row r="352" spans="1:4" x14ac:dyDescent="0.2">
      <c r="A352" t="s">
        <v>357</v>
      </c>
      <c r="B352" s="3">
        <f ca="1">TODAY()-192</f>
        <v>43940</v>
      </c>
      <c r="C352" s="4">
        <v>317000</v>
      </c>
      <c r="D352" t="b">
        <v>0</v>
      </c>
    </row>
    <row r="353" spans="1:4" x14ac:dyDescent="0.2">
      <c r="A353" t="s">
        <v>358</v>
      </c>
      <c r="B353" s="3">
        <f ca="1">TODAY()-3588</f>
        <v>40544</v>
      </c>
      <c r="C353" s="4">
        <v>335000</v>
      </c>
      <c r="D353" t="b">
        <v>1</v>
      </c>
    </row>
    <row r="354" spans="1:4" x14ac:dyDescent="0.2">
      <c r="A354" t="s">
        <v>359</v>
      </c>
      <c r="B354" s="3">
        <f ca="1">TODAY()-2984</f>
        <v>41148</v>
      </c>
      <c r="C354" s="4">
        <v>246000</v>
      </c>
      <c r="D354" t="b">
        <v>0</v>
      </c>
    </row>
    <row r="355" spans="1:4" x14ac:dyDescent="0.2">
      <c r="A355" t="s">
        <v>360</v>
      </c>
      <c r="B355" s="3">
        <f ca="1">TODAY()-1005</f>
        <v>43127</v>
      </c>
      <c r="C355" s="4">
        <v>249000</v>
      </c>
      <c r="D355" t="b">
        <v>0</v>
      </c>
    </row>
    <row r="356" spans="1:4" x14ac:dyDescent="0.2">
      <c r="A356" t="s">
        <v>361</v>
      </c>
      <c r="B356" s="3">
        <f ca="1">TODAY()-2489</f>
        <v>41643</v>
      </c>
      <c r="C356" s="4">
        <v>300000</v>
      </c>
      <c r="D356" t="b">
        <v>1</v>
      </c>
    </row>
    <row r="357" spans="1:4" x14ac:dyDescent="0.2">
      <c r="A357" t="s">
        <v>362</v>
      </c>
      <c r="B357" s="3">
        <f ca="1">TODAY()-3441</f>
        <v>40691</v>
      </c>
      <c r="C357" s="4">
        <v>330000</v>
      </c>
      <c r="D357" t="b">
        <v>0</v>
      </c>
    </row>
    <row r="358" spans="1:4" x14ac:dyDescent="0.2">
      <c r="A358" t="s">
        <v>363</v>
      </c>
      <c r="B358" s="3">
        <f ca="1">TODAY()-4247</f>
        <v>39885</v>
      </c>
      <c r="C358" s="4">
        <v>317000</v>
      </c>
      <c r="D358" t="b">
        <v>0</v>
      </c>
    </row>
    <row r="359" spans="1:4" x14ac:dyDescent="0.2">
      <c r="A359" t="s">
        <v>364</v>
      </c>
      <c r="B359" s="3">
        <f ca="1">TODAY()-3156</f>
        <v>40976</v>
      </c>
      <c r="C359" s="4">
        <v>286000</v>
      </c>
      <c r="D359" t="b">
        <v>0</v>
      </c>
    </row>
    <row r="360" spans="1:4" x14ac:dyDescent="0.2">
      <c r="A360" t="s">
        <v>365</v>
      </c>
      <c r="B360" s="3">
        <f ca="1">TODAY()-2257</f>
        <v>41875</v>
      </c>
      <c r="C360" s="4">
        <v>330000</v>
      </c>
      <c r="D360" t="b">
        <v>0</v>
      </c>
    </row>
    <row r="361" spans="1:4" x14ac:dyDescent="0.2">
      <c r="A361" t="s">
        <v>366</v>
      </c>
      <c r="B361" s="3">
        <f ca="1">TODAY()-2718</f>
        <v>41414</v>
      </c>
      <c r="C361" s="4">
        <v>210000</v>
      </c>
      <c r="D361" t="b">
        <v>0</v>
      </c>
    </row>
    <row r="362" spans="1:4" x14ac:dyDescent="0.2">
      <c r="A362" t="s">
        <v>367</v>
      </c>
      <c r="B362" s="3">
        <f ca="1">TODAY()-2658</f>
        <v>41474</v>
      </c>
      <c r="C362" s="4">
        <v>276000</v>
      </c>
      <c r="D362" t="b">
        <v>0</v>
      </c>
    </row>
    <row r="363" spans="1:4" x14ac:dyDescent="0.2">
      <c r="A363" t="s">
        <v>368</v>
      </c>
      <c r="B363" s="3">
        <f ca="1">TODAY()-259</f>
        <v>43873</v>
      </c>
      <c r="C363" s="4">
        <v>223000</v>
      </c>
      <c r="D363" t="b">
        <v>0</v>
      </c>
    </row>
    <row r="364" spans="1:4" x14ac:dyDescent="0.2">
      <c r="A364" t="s">
        <v>369</v>
      </c>
      <c r="B364" s="3">
        <f ca="1">TODAY()-2328</f>
        <v>41804</v>
      </c>
      <c r="C364" s="4">
        <v>252000</v>
      </c>
      <c r="D364" t="b">
        <v>1</v>
      </c>
    </row>
    <row r="365" spans="1:4" x14ac:dyDescent="0.2">
      <c r="A365" t="s">
        <v>370</v>
      </c>
      <c r="B365" s="3">
        <f ca="1">TODAY()-4498</f>
        <v>39634</v>
      </c>
      <c r="C365" s="4">
        <v>244000</v>
      </c>
      <c r="D365" t="b">
        <v>0</v>
      </c>
    </row>
    <row r="366" spans="1:4" x14ac:dyDescent="0.2">
      <c r="A366" t="s">
        <v>371</v>
      </c>
      <c r="B366" s="3">
        <f ca="1">TODAY()-648</f>
        <v>43484</v>
      </c>
      <c r="C366" s="4">
        <v>230000</v>
      </c>
      <c r="D366" t="b">
        <v>1</v>
      </c>
    </row>
    <row r="367" spans="1:4" x14ac:dyDescent="0.2">
      <c r="A367" t="s">
        <v>372</v>
      </c>
      <c r="B367" s="3">
        <f ca="1">TODAY()-1202</f>
        <v>42930</v>
      </c>
      <c r="C367" s="4">
        <v>310000</v>
      </c>
      <c r="D367" t="b">
        <v>0</v>
      </c>
    </row>
    <row r="368" spans="1:4" x14ac:dyDescent="0.2">
      <c r="A368" t="s">
        <v>373</v>
      </c>
      <c r="B368" s="3">
        <f ca="1">TODAY()-3194</f>
        <v>40938</v>
      </c>
      <c r="C368" s="4">
        <v>344000</v>
      </c>
      <c r="D368" t="b">
        <v>0</v>
      </c>
    </row>
    <row r="369" spans="1:4" x14ac:dyDescent="0.2">
      <c r="A369" t="s">
        <v>374</v>
      </c>
      <c r="B369" s="3">
        <f ca="1">TODAY()-2147</f>
        <v>41985</v>
      </c>
      <c r="C369" s="4">
        <v>209000</v>
      </c>
      <c r="D369" t="b">
        <v>0</v>
      </c>
    </row>
    <row r="370" spans="1:4" x14ac:dyDescent="0.2">
      <c r="A370" t="s">
        <v>375</v>
      </c>
      <c r="B370" s="3">
        <f ca="1">TODAY()-3711</f>
        <v>40421</v>
      </c>
      <c r="C370" s="4">
        <v>309000</v>
      </c>
      <c r="D370" t="b">
        <v>0</v>
      </c>
    </row>
    <row r="371" spans="1:4" x14ac:dyDescent="0.2">
      <c r="A371" t="s">
        <v>376</v>
      </c>
      <c r="B371" s="3">
        <f ca="1">TODAY()-3547</f>
        <v>40585</v>
      </c>
      <c r="C371" s="4">
        <v>233000</v>
      </c>
      <c r="D371" t="b">
        <v>0</v>
      </c>
    </row>
    <row r="372" spans="1:4" x14ac:dyDescent="0.2">
      <c r="A372" t="s">
        <v>377</v>
      </c>
      <c r="B372" s="3">
        <f ca="1">TODAY()-1237</f>
        <v>42895</v>
      </c>
      <c r="C372" s="4">
        <v>342000</v>
      </c>
      <c r="D372" t="b">
        <v>0</v>
      </c>
    </row>
    <row r="373" spans="1:4" x14ac:dyDescent="0.2">
      <c r="A373" t="s">
        <v>378</v>
      </c>
      <c r="B373" s="3">
        <f ca="1">TODAY()-3705</f>
        <v>40427</v>
      </c>
      <c r="C373" s="4">
        <v>348000</v>
      </c>
      <c r="D373" t="b">
        <v>0</v>
      </c>
    </row>
    <row r="374" spans="1:4" x14ac:dyDescent="0.2">
      <c r="A374" t="s">
        <v>379</v>
      </c>
      <c r="B374" s="3">
        <f ca="1">TODAY()-260</f>
        <v>43872</v>
      </c>
      <c r="C374" s="4">
        <v>265000</v>
      </c>
      <c r="D374" t="b">
        <v>1</v>
      </c>
    </row>
    <row r="375" spans="1:4" x14ac:dyDescent="0.2">
      <c r="A375" t="s">
        <v>380</v>
      </c>
      <c r="B375" s="3">
        <f ca="1">TODAY()-2491</f>
        <v>41641</v>
      </c>
      <c r="C375" s="4">
        <v>258000</v>
      </c>
      <c r="D375" t="b">
        <v>0</v>
      </c>
    </row>
    <row r="376" spans="1:4" x14ac:dyDescent="0.2">
      <c r="A376" t="s">
        <v>381</v>
      </c>
      <c r="B376" s="3">
        <f ca="1">TODAY()-2239</f>
        <v>41893</v>
      </c>
      <c r="C376" s="4">
        <v>248000</v>
      </c>
      <c r="D376" t="b">
        <v>0</v>
      </c>
    </row>
    <row r="377" spans="1:4" x14ac:dyDescent="0.2">
      <c r="A377" t="s">
        <v>382</v>
      </c>
      <c r="B377" s="3">
        <f ca="1">TODAY()-2916</f>
        <v>41216</v>
      </c>
      <c r="C377" s="4">
        <v>232000</v>
      </c>
      <c r="D377" t="b">
        <v>0</v>
      </c>
    </row>
    <row r="378" spans="1:4" x14ac:dyDescent="0.2">
      <c r="A378" t="s">
        <v>383</v>
      </c>
      <c r="B378" s="3">
        <f ca="1">TODAY()-4469</f>
        <v>39663</v>
      </c>
      <c r="C378" s="4">
        <v>250000</v>
      </c>
      <c r="D378" t="b">
        <v>0</v>
      </c>
    </row>
    <row r="379" spans="1:4" x14ac:dyDescent="0.2">
      <c r="A379" t="s">
        <v>384</v>
      </c>
      <c r="B379" s="3">
        <f ca="1">TODAY()-1290</f>
        <v>42842</v>
      </c>
      <c r="C379" s="4">
        <v>283000</v>
      </c>
      <c r="D379" t="b">
        <v>0</v>
      </c>
    </row>
    <row r="380" spans="1:4" x14ac:dyDescent="0.2">
      <c r="A380" t="s">
        <v>385</v>
      </c>
      <c r="B380" s="3">
        <f ca="1">TODAY()-726</f>
        <v>43406</v>
      </c>
      <c r="C380" s="4">
        <v>328000</v>
      </c>
      <c r="D380" t="b">
        <v>0</v>
      </c>
    </row>
    <row r="381" spans="1:4" x14ac:dyDescent="0.2">
      <c r="A381" t="s">
        <v>386</v>
      </c>
      <c r="B381" s="3">
        <f ca="1">TODAY()-3925</f>
        <v>40207</v>
      </c>
      <c r="C381" s="4">
        <v>245000</v>
      </c>
      <c r="D381" t="b">
        <v>1</v>
      </c>
    </row>
    <row r="382" spans="1:4" x14ac:dyDescent="0.2">
      <c r="A382" t="s">
        <v>387</v>
      </c>
      <c r="B382" s="3">
        <f ca="1">TODAY()-2136</f>
        <v>41996</v>
      </c>
      <c r="C382" s="4">
        <v>211000</v>
      </c>
      <c r="D382" t="b">
        <v>0</v>
      </c>
    </row>
    <row r="383" spans="1:4" x14ac:dyDescent="0.2">
      <c r="A383" t="s">
        <v>388</v>
      </c>
      <c r="B383" s="3">
        <f ca="1">TODAY()-220</f>
        <v>43912</v>
      </c>
      <c r="C383" s="4">
        <v>241000</v>
      </c>
      <c r="D383" t="b">
        <v>0</v>
      </c>
    </row>
    <row r="384" spans="1:4" x14ac:dyDescent="0.2">
      <c r="A384" t="s">
        <v>389</v>
      </c>
      <c r="B384" s="3">
        <f ca="1">TODAY()-736</f>
        <v>43396</v>
      </c>
      <c r="C384" s="4">
        <v>315000</v>
      </c>
      <c r="D384" t="b">
        <v>0</v>
      </c>
    </row>
    <row r="385" spans="1:4" x14ac:dyDescent="0.2">
      <c r="A385" t="s">
        <v>390</v>
      </c>
      <c r="B385" s="3">
        <f ca="1">TODAY()-1502</f>
        <v>42630</v>
      </c>
      <c r="C385" s="4">
        <v>271000</v>
      </c>
      <c r="D385" t="b">
        <v>0</v>
      </c>
    </row>
    <row r="386" spans="1:4" x14ac:dyDescent="0.2">
      <c r="A386" t="s">
        <v>391</v>
      </c>
      <c r="B386" s="3">
        <f ca="1">TODAY()-212</f>
        <v>43920</v>
      </c>
      <c r="C386" s="4">
        <v>211000</v>
      </c>
      <c r="D386" t="b">
        <v>0</v>
      </c>
    </row>
    <row r="387" spans="1:4" x14ac:dyDescent="0.2">
      <c r="A387" t="s">
        <v>392</v>
      </c>
      <c r="B387" s="3">
        <f ca="1">TODAY()-2852</f>
        <v>41280</v>
      </c>
      <c r="C387" s="4">
        <v>290000</v>
      </c>
      <c r="D387" t="b">
        <v>0</v>
      </c>
    </row>
    <row r="388" spans="1:4" x14ac:dyDescent="0.2">
      <c r="A388" t="s">
        <v>393</v>
      </c>
      <c r="B388" s="3">
        <f ca="1">TODAY()-4196</f>
        <v>39936</v>
      </c>
      <c r="C388" s="4">
        <v>303000</v>
      </c>
      <c r="D388" t="b">
        <v>0</v>
      </c>
    </row>
    <row r="389" spans="1:4" x14ac:dyDescent="0.2">
      <c r="A389" t="s">
        <v>394</v>
      </c>
      <c r="B389" s="3">
        <f ca="1">TODAY()-4309</f>
        <v>39823</v>
      </c>
      <c r="C389" s="4">
        <v>269000</v>
      </c>
      <c r="D389" t="b">
        <v>0</v>
      </c>
    </row>
    <row r="390" spans="1:4" x14ac:dyDescent="0.2">
      <c r="A390" t="s">
        <v>395</v>
      </c>
      <c r="B390" s="3">
        <f ca="1">TODAY()-2416</f>
        <v>41716</v>
      </c>
      <c r="C390" s="4">
        <v>307000</v>
      </c>
      <c r="D390" t="b">
        <v>0</v>
      </c>
    </row>
    <row r="391" spans="1:4" x14ac:dyDescent="0.2">
      <c r="A391" t="s">
        <v>396</v>
      </c>
      <c r="B391" s="3">
        <f ca="1">TODAY()-3884</f>
        <v>40248</v>
      </c>
      <c r="C391" s="4">
        <v>331000</v>
      </c>
      <c r="D391" t="b">
        <v>1</v>
      </c>
    </row>
    <row r="392" spans="1:4" x14ac:dyDescent="0.2">
      <c r="A392" t="s">
        <v>397</v>
      </c>
      <c r="B392" s="3">
        <f ca="1">TODAY()-1978</f>
        <v>42154</v>
      </c>
      <c r="C392" s="4">
        <v>305000</v>
      </c>
      <c r="D392" t="b">
        <v>1</v>
      </c>
    </row>
    <row r="393" spans="1:4" x14ac:dyDescent="0.2">
      <c r="A393" t="s">
        <v>398</v>
      </c>
      <c r="B393" s="3">
        <f ca="1">TODAY()-1784</f>
        <v>42348</v>
      </c>
      <c r="C393" s="4">
        <v>245000</v>
      </c>
      <c r="D393" t="b">
        <v>0</v>
      </c>
    </row>
    <row r="394" spans="1:4" x14ac:dyDescent="0.2">
      <c r="A394" t="s">
        <v>399</v>
      </c>
      <c r="B394" s="3">
        <f ca="1">TODAY()-369</f>
        <v>43763</v>
      </c>
      <c r="C394" s="4">
        <v>232000</v>
      </c>
      <c r="D394" t="b">
        <v>0</v>
      </c>
    </row>
    <row r="395" spans="1:4" x14ac:dyDescent="0.2">
      <c r="A395" t="s">
        <v>400</v>
      </c>
      <c r="B395" s="3">
        <f ca="1">TODAY()-3210</f>
        <v>40922</v>
      </c>
      <c r="C395" s="4">
        <v>280000</v>
      </c>
      <c r="D395" t="b">
        <v>0</v>
      </c>
    </row>
    <row r="396" spans="1:4" x14ac:dyDescent="0.2">
      <c r="A396" t="s">
        <v>401</v>
      </c>
      <c r="B396" s="3">
        <f ca="1">TODAY()-1765</f>
        <v>42367</v>
      </c>
      <c r="C396" s="4">
        <v>265000</v>
      </c>
      <c r="D396" t="b">
        <v>1</v>
      </c>
    </row>
    <row r="397" spans="1:4" x14ac:dyDescent="0.2">
      <c r="A397" t="s">
        <v>402</v>
      </c>
      <c r="B397" s="3">
        <f ca="1">TODAY()-1824</f>
        <v>42308</v>
      </c>
      <c r="C397" s="4">
        <v>224000</v>
      </c>
      <c r="D397" t="b">
        <v>1</v>
      </c>
    </row>
    <row r="398" spans="1:4" x14ac:dyDescent="0.2">
      <c r="A398" t="s">
        <v>403</v>
      </c>
      <c r="B398" s="3">
        <f ca="1">TODAY()-2596</f>
        <v>41536</v>
      </c>
      <c r="C398" s="4">
        <v>228000</v>
      </c>
      <c r="D398" t="b">
        <v>0</v>
      </c>
    </row>
    <row r="399" spans="1:4" x14ac:dyDescent="0.2">
      <c r="A399" t="s">
        <v>404</v>
      </c>
      <c r="B399" s="3">
        <f ca="1">TODAY()-2705</f>
        <v>41427</v>
      </c>
      <c r="C399" s="4">
        <v>319000</v>
      </c>
      <c r="D399" t="b">
        <v>0</v>
      </c>
    </row>
    <row r="400" spans="1:4" x14ac:dyDescent="0.2">
      <c r="A400" t="s">
        <v>405</v>
      </c>
      <c r="B400" s="3">
        <f ca="1">TODAY()-2921</f>
        <v>41211</v>
      </c>
      <c r="C400" s="4">
        <v>287000</v>
      </c>
      <c r="D400" t="b">
        <v>0</v>
      </c>
    </row>
    <row r="401" spans="1:4" x14ac:dyDescent="0.2">
      <c r="A401" t="s">
        <v>406</v>
      </c>
      <c r="B401" s="3">
        <f ca="1">TODAY()-769</f>
        <v>43363</v>
      </c>
      <c r="C401" s="4">
        <v>220000</v>
      </c>
      <c r="D401" t="b">
        <v>0</v>
      </c>
    </row>
    <row r="402" spans="1:4" x14ac:dyDescent="0.2">
      <c r="A402" t="s">
        <v>407</v>
      </c>
      <c r="B402" s="3">
        <f ca="1">TODAY()-749</f>
        <v>43383</v>
      </c>
      <c r="C402" s="4">
        <v>311000</v>
      </c>
      <c r="D402" t="b">
        <v>0</v>
      </c>
    </row>
    <row r="403" spans="1:4" x14ac:dyDescent="0.2">
      <c r="A403" t="s">
        <v>408</v>
      </c>
      <c r="B403" s="3">
        <f ca="1">TODAY()-2445</f>
        <v>41687</v>
      </c>
      <c r="C403" s="4">
        <v>224000</v>
      </c>
      <c r="D403" t="b">
        <v>0</v>
      </c>
    </row>
    <row r="404" spans="1:4" x14ac:dyDescent="0.2">
      <c r="A404" t="s">
        <v>409</v>
      </c>
      <c r="B404" s="3">
        <f ca="1">TODAY()-2542</f>
        <v>41590</v>
      </c>
      <c r="C404" s="4">
        <v>247000</v>
      </c>
      <c r="D404" t="b">
        <v>0</v>
      </c>
    </row>
    <row r="405" spans="1:4" x14ac:dyDescent="0.2">
      <c r="A405" t="s">
        <v>410</v>
      </c>
      <c r="B405" s="3">
        <f ca="1">TODAY()-2556</f>
        <v>41576</v>
      </c>
      <c r="C405" s="4">
        <v>301000</v>
      </c>
      <c r="D405" t="b">
        <v>0</v>
      </c>
    </row>
    <row r="406" spans="1:4" x14ac:dyDescent="0.2">
      <c r="A406" t="s">
        <v>411</v>
      </c>
      <c r="B406" s="3">
        <f ca="1">TODAY()-782</f>
        <v>43350</v>
      </c>
      <c r="C406" s="4">
        <v>288000</v>
      </c>
      <c r="D406" t="b">
        <v>0</v>
      </c>
    </row>
    <row r="407" spans="1:4" x14ac:dyDescent="0.2">
      <c r="A407" t="s">
        <v>412</v>
      </c>
      <c r="B407" s="3">
        <f ca="1">TODAY()-1012</f>
        <v>43120</v>
      </c>
      <c r="C407" s="4">
        <v>314000</v>
      </c>
      <c r="D407" t="b">
        <v>0</v>
      </c>
    </row>
    <row r="408" spans="1:4" x14ac:dyDescent="0.2">
      <c r="A408" t="s">
        <v>413</v>
      </c>
      <c r="B408" s="3">
        <f ca="1">TODAY()-968</f>
        <v>43164</v>
      </c>
      <c r="C408" s="4">
        <v>322000</v>
      </c>
      <c r="D408" t="b">
        <v>0</v>
      </c>
    </row>
    <row r="409" spans="1:4" x14ac:dyDescent="0.2">
      <c r="A409" t="s">
        <v>414</v>
      </c>
      <c r="B409" s="3">
        <f ca="1">TODAY()-70</f>
        <v>44062</v>
      </c>
      <c r="C409" s="4">
        <v>320000</v>
      </c>
      <c r="D409" t="b">
        <v>0</v>
      </c>
    </row>
    <row r="410" spans="1:4" x14ac:dyDescent="0.2">
      <c r="A410" t="s">
        <v>415</v>
      </c>
      <c r="B410" s="3">
        <f ca="1">TODAY()-2301</f>
        <v>41831</v>
      </c>
      <c r="C410" s="4">
        <v>265000</v>
      </c>
      <c r="D410" t="b">
        <v>0</v>
      </c>
    </row>
    <row r="411" spans="1:4" x14ac:dyDescent="0.2">
      <c r="A411" t="s">
        <v>416</v>
      </c>
      <c r="B411" s="3">
        <f ca="1">TODAY()-1935</f>
        <v>42197</v>
      </c>
      <c r="C411" s="4">
        <v>212000</v>
      </c>
      <c r="D411" t="b">
        <v>0</v>
      </c>
    </row>
    <row r="412" spans="1:4" x14ac:dyDescent="0.2">
      <c r="A412" t="s">
        <v>417</v>
      </c>
      <c r="B412" s="3">
        <f ca="1">TODAY()-3609</f>
        <v>40523</v>
      </c>
      <c r="C412" s="4">
        <v>326000</v>
      </c>
      <c r="D412" t="b">
        <v>0</v>
      </c>
    </row>
    <row r="413" spans="1:4" x14ac:dyDescent="0.2">
      <c r="A413" t="s">
        <v>418</v>
      </c>
      <c r="B413" s="3">
        <f ca="1">TODAY()-561</f>
        <v>43571</v>
      </c>
      <c r="C413" s="4">
        <v>337000</v>
      </c>
      <c r="D413" t="b">
        <v>0</v>
      </c>
    </row>
    <row r="414" spans="1:4" x14ac:dyDescent="0.2">
      <c r="A414" t="s">
        <v>419</v>
      </c>
      <c r="B414" s="3">
        <f ca="1">TODAY()-1267</f>
        <v>42865</v>
      </c>
      <c r="C414" s="4">
        <v>342000</v>
      </c>
      <c r="D414" t="b">
        <v>1</v>
      </c>
    </row>
    <row r="415" spans="1:4" x14ac:dyDescent="0.2">
      <c r="A415" t="s">
        <v>420</v>
      </c>
      <c r="B415" s="3">
        <f ca="1">TODAY()-2326</f>
        <v>41806</v>
      </c>
      <c r="C415" s="4">
        <v>203000</v>
      </c>
      <c r="D415" t="b">
        <v>0</v>
      </c>
    </row>
    <row r="416" spans="1:4" x14ac:dyDescent="0.2">
      <c r="A416" t="s">
        <v>421</v>
      </c>
      <c r="B416" s="3">
        <f ca="1">TODAY()-3419</f>
        <v>40713</v>
      </c>
      <c r="C416" s="4">
        <v>268000</v>
      </c>
      <c r="D416" t="b">
        <v>0</v>
      </c>
    </row>
    <row r="417" spans="1:4" x14ac:dyDescent="0.2">
      <c r="A417" t="s">
        <v>422</v>
      </c>
      <c r="B417" s="3">
        <f ca="1">TODAY()-1828</f>
        <v>42304</v>
      </c>
      <c r="C417" s="4">
        <v>215000</v>
      </c>
      <c r="D417" t="b">
        <v>0</v>
      </c>
    </row>
    <row r="418" spans="1:4" x14ac:dyDescent="0.2">
      <c r="A418" t="s">
        <v>423</v>
      </c>
      <c r="B418" s="3">
        <f ca="1">TODAY()-1147</f>
        <v>42985</v>
      </c>
      <c r="C418" s="4">
        <v>207000</v>
      </c>
      <c r="D418" t="b">
        <v>0</v>
      </c>
    </row>
    <row r="419" spans="1:4" x14ac:dyDescent="0.2">
      <c r="A419" t="s">
        <v>424</v>
      </c>
      <c r="B419" s="3">
        <f ca="1">TODAY()-4177</f>
        <v>39955</v>
      </c>
      <c r="C419" s="4">
        <v>333000</v>
      </c>
      <c r="D419" t="b">
        <v>0</v>
      </c>
    </row>
    <row r="420" spans="1:4" x14ac:dyDescent="0.2">
      <c r="A420" t="s">
        <v>425</v>
      </c>
      <c r="B420" s="3">
        <f ca="1">TODAY()-2597</f>
        <v>41535</v>
      </c>
      <c r="C420" s="4">
        <v>249000</v>
      </c>
      <c r="D420" t="b">
        <v>0</v>
      </c>
    </row>
    <row r="421" spans="1:4" x14ac:dyDescent="0.2">
      <c r="A421" t="s">
        <v>426</v>
      </c>
      <c r="B421" s="3">
        <f ca="1">TODAY()-1962</f>
        <v>42170</v>
      </c>
      <c r="C421" s="4">
        <v>335000</v>
      </c>
      <c r="D421" t="b">
        <v>1</v>
      </c>
    </row>
    <row r="422" spans="1:4" x14ac:dyDescent="0.2">
      <c r="A422" t="s">
        <v>427</v>
      </c>
      <c r="B422" s="3">
        <f ca="1">TODAY()-844</f>
        <v>43288</v>
      </c>
      <c r="C422" s="4">
        <v>292000</v>
      </c>
      <c r="D422" t="b">
        <v>0</v>
      </c>
    </row>
    <row r="423" spans="1:4" x14ac:dyDescent="0.2">
      <c r="A423" t="s">
        <v>428</v>
      </c>
      <c r="B423" s="3">
        <f ca="1">TODAY()-802</f>
        <v>43330</v>
      </c>
      <c r="C423" s="4">
        <v>345000</v>
      </c>
      <c r="D423" t="b">
        <v>1</v>
      </c>
    </row>
    <row r="424" spans="1:4" x14ac:dyDescent="0.2">
      <c r="A424" t="s">
        <v>429</v>
      </c>
      <c r="B424" s="3">
        <f ca="1">TODAY()-2354</f>
        <v>41778</v>
      </c>
      <c r="C424" s="4">
        <v>293000</v>
      </c>
      <c r="D424" t="b">
        <v>1</v>
      </c>
    </row>
    <row r="425" spans="1:4" x14ac:dyDescent="0.2">
      <c r="A425" t="s">
        <v>430</v>
      </c>
      <c r="B425" s="3">
        <f ca="1">TODAY()-1485</f>
        <v>42647</v>
      </c>
      <c r="C425" s="4">
        <v>204000</v>
      </c>
      <c r="D425" t="b">
        <v>1</v>
      </c>
    </row>
    <row r="426" spans="1:4" x14ac:dyDescent="0.2">
      <c r="A426" t="s">
        <v>431</v>
      </c>
      <c r="B426" s="3">
        <f ca="1">TODAY()-383</f>
        <v>43749</v>
      </c>
      <c r="C426" s="4">
        <v>268000</v>
      </c>
      <c r="D426" t="b">
        <v>0</v>
      </c>
    </row>
    <row r="427" spans="1:4" x14ac:dyDescent="0.2">
      <c r="A427" t="s">
        <v>432</v>
      </c>
      <c r="B427" s="3">
        <f ca="1">TODAY()-2736</f>
        <v>41396</v>
      </c>
      <c r="C427" s="4">
        <v>264000</v>
      </c>
      <c r="D427" t="b">
        <v>1</v>
      </c>
    </row>
    <row r="428" spans="1:4" x14ac:dyDescent="0.2">
      <c r="A428" t="s">
        <v>433</v>
      </c>
      <c r="B428" s="3">
        <f ca="1">TODAY()-1818</f>
        <v>42314</v>
      </c>
      <c r="C428" s="4">
        <v>289000</v>
      </c>
      <c r="D428" t="b">
        <v>1</v>
      </c>
    </row>
    <row r="429" spans="1:4" x14ac:dyDescent="0.2">
      <c r="A429" t="s">
        <v>434</v>
      </c>
      <c r="B429" s="3">
        <f ca="1">TODAY()-2751</f>
        <v>41381</v>
      </c>
      <c r="C429" s="4">
        <v>282000</v>
      </c>
      <c r="D429" t="b">
        <v>1</v>
      </c>
    </row>
    <row r="430" spans="1:4" x14ac:dyDescent="0.2">
      <c r="A430" t="s">
        <v>435</v>
      </c>
      <c r="B430" s="3">
        <f ca="1">TODAY()-1956</f>
        <v>42176</v>
      </c>
      <c r="C430" s="4">
        <v>334000</v>
      </c>
      <c r="D430" t="b">
        <v>0</v>
      </c>
    </row>
    <row r="431" spans="1:4" x14ac:dyDescent="0.2">
      <c r="A431" t="s">
        <v>436</v>
      </c>
      <c r="B431" s="3">
        <f ca="1">TODAY()-3654</f>
        <v>40478</v>
      </c>
      <c r="C431" s="4">
        <v>282000</v>
      </c>
      <c r="D431" t="b">
        <v>1</v>
      </c>
    </row>
    <row r="432" spans="1:4" x14ac:dyDescent="0.2">
      <c r="A432" t="s">
        <v>437</v>
      </c>
      <c r="B432" s="3">
        <f ca="1">TODAY()-4335</f>
        <v>39797</v>
      </c>
      <c r="C432" s="4">
        <v>265000</v>
      </c>
      <c r="D432" t="b">
        <v>1</v>
      </c>
    </row>
    <row r="433" spans="1:4" x14ac:dyDescent="0.2">
      <c r="A433" t="s">
        <v>438</v>
      </c>
      <c r="B433" s="3">
        <f ca="1">TODAY()-3201</f>
        <v>40931</v>
      </c>
      <c r="C433" s="4">
        <v>212000</v>
      </c>
      <c r="D433" t="b">
        <v>1</v>
      </c>
    </row>
    <row r="434" spans="1:4" x14ac:dyDescent="0.2">
      <c r="A434" t="s">
        <v>439</v>
      </c>
      <c r="B434" s="3">
        <f ca="1">TODAY()-1823</f>
        <v>42309</v>
      </c>
      <c r="C434" s="4">
        <v>244000</v>
      </c>
      <c r="D434" t="b">
        <v>1</v>
      </c>
    </row>
    <row r="435" spans="1:4" x14ac:dyDescent="0.2">
      <c r="A435" t="s">
        <v>440</v>
      </c>
      <c r="B435" s="3">
        <f ca="1">TODAY()-2620</f>
        <v>41512</v>
      </c>
      <c r="C435" s="4">
        <v>333000</v>
      </c>
      <c r="D435" t="b">
        <v>0</v>
      </c>
    </row>
    <row r="436" spans="1:4" x14ac:dyDescent="0.2">
      <c r="A436" t="s">
        <v>441</v>
      </c>
      <c r="B436" s="3">
        <f ca="1">TODAY()-2466</f>
        <v>41666</v>
      </c>
      <c r="C436" s="4">
        <v>237000</v>
      </c>
      <c r="D436" t="b">
        <v>0</v>
      </c>
    </row>
    <row r="437" spans="1:4" x14ac:dyDescent="0.2">
      <c r="A437" t="s">
        <v>442</v>
      </c>
      <c r="B437" s="3">
        <f ca="1">TODAY()-1737</f>
        <v>42395</v>
      </c>
      <c r="C437" s="4">
        <v>327000</v>
      </c>
      <c r="D437" t="b">
        <v>0</v>
      </c>
    </row>
    <row r="438" spans="1:4" x14ac:dyDescent="0.2">
      <c r="A438" t="s">
        <v>443</v>
      </c>
      <c r="B438" s="3">
        <f ca="1">TODAY()-3322</f>
        <v>40810</v>
      </c>
      <c r="C438" s="4">
        <v>324000</v>
      </c>
      <c r="D438" t="b">
        <v>0</v>
      </c>
    </row>
    <row r="439" spans="1:4" x14ac:dyDescent="0.2">
      <c r="A439" t="s">
        <v>444</v>
      </c>
      <c r="B439" s="3">
        <f ca="1">TODAY()-1459</f>
        <v>42673</v>
      </c>
      <c r="C439" s="4">
        <v>287000</v>
      </c>
      <c r="D439" t="b">
        <v>1</v>
      </c>
    </row>
    <row r="440" spans="1:4" x14ac:dyDescent="0.2">
      <c r="A440" t="s">
        <v>445</v>
      </c>
      <c r="B440" s="3">
        <f ca="1">TODAY()-1192</f>
        <v>42940</v>
      </c>
      <c r="C440" s="4">
        <v>256000</v>
      </c>
      <c r="D440" t="b">
        <v>1</v>
      </c>
    </row>
    <row r="441" spans="1:4" x14ac:dyDescent="0.2">
      <c r="A441" t="s">
        <v>446</v>
      </c>
      <c r="B441" s="3">
        <f ca="1">TODAY()-229</f>
        <v>43903</v>
      </c>
      <c r="C441" s="4">
        <v>253000</v>
      </c>
      <c r="D441" t="b">
        <v>0</v>
      </c>
    </row>
    <row r="442" spans="1:4" x14ac:dyDescent="0.2">
      <c r="A442" t="s">
        <v>447</v>
      </c>
      <c r="B442" s="3">
        <f ca="1">TODAY()-415</f>
        <v>43717</v>
      </c>
      <c r="C442" s="4">
        <v>251000</v>
      </c>
      <c r="D442" t="b">
        <v>0</v>
      </c>
    </row>
    <row r="443" spans="1:4" x14ac:dyDescent="0.2">
      <c r="A443" t="s">
        <v>448</v>
      </c>
      <c r="B443" s="3">
        <f ca="1">TODAY()-4420</f>
        <v>39712</v>
      </c>
      <c r="C443" s="4">
        <v>329000</v>
      </c>
      <c r="D443" t="b">
        <v>1</v>
      </c>
    </row>
    <row r="444" spans="1:4" x14ac:dyDescent="0.2">
      <c r="A444" t="s">
        <v>449</v>
      </c>
      <c r="B444" s="3">
        <f ca="1">TODAY()-3661</f>
        <v>40471</v>
      </c>
      <c r="C444" s="4">
        <v>337000</v>
      </c>
      <c r="D444" t="b">
        <v>1</v>
      </c>
    </row>
    <row r="445" spans="1:4" x14ac:dyDescent="0.2">
      <c r="A445" t="s">
        <v>450</v>
      </c>
      <c r="B445" s="3">
        <f ca="1">TODAY()-2448</f>
        <v>41684</v>
      </c>
      <c r="C445" s="4">
        <v>339000</v>
      </c>
      <c r="D445" t="b">
        <v>1</v>
      </c>
    </row>
    <row r="446" spans="1:4" x14ac:dyDescent="0.2">
      <c r="A446" t="s">
        <v>451</v>
      </c>
      <c r="B446" s="3">
        <f ca="1">TODAY()-1257</f>
        <v>42875</v>
      </c>
      <c r="C446" s="4">
        <v>292000</v>
      </c>
      <c r="D446" t="b">
        <v>1</v>
      </c>
    </row>
    <row r="447" spans="1:4" x14ac:dyDescent="0.2">
      <c r="A447" t="s">
        <v>452</v>
      </c>
      <c r="B447" s="3">
        <f ca="1">TODAY()-1404</f>
        <v>42728</v>
      </c>
      <c r="C447" s="4">
        <v>303000</v>
      </c>
      <c r="D447" t="b">
        <v>1</v>
      </c>
    </row>
    <row r="448" spans="1:4" x14ac:dyDescent="0.2">
      <c r="A448" t="s">
        <v>453</v>
      </c>
      <c r="B448" s="3">
        <f ca="1">TODAY()-2736</f>
        <v>41396</v>
      </c>
      <c r="C448" s="4">
        <v>326000</v>
      </c>
      <c r="D448" t="b">
        <v>1</v>
      </c>
    </row>
    <row r="449" spans="1:4" x14ac:dyDescent="0.2">
      <c r="A449" t="s">
        <v>454</v>
      </c>
      <c r="B449" s="3">
        <f ca="1">TODAY()-3798</f>
        <v>40334</v>
      </c>
      <c r="C449" s="4">
        <v>234000</v>
      </c>
      <c r="D449" t="b">
        <v>0</v>
      </c>
    </row>
    <row r="450" spans="1:4" x14ac:dyDescent="0.2">
      <c r="A450" t="s">
        <v>455</v>
      </c>
      <c r="B450" s="3">
        <f ca="1">TODAY()-2940</f>
        <v>41192</v>
      </c>
      <c r="C450" s="4">
        <v>234000</v>
      </c>
      <c r="D450" t="b">
        <v>0</v>
      </c>
    </row>
    <row r="451" spans="1:4" x14ac:dyDescent="0.2">
      <c r="A451" t="s">
        <v>456</v>
      </c>
      <c r="B451" s="3">
        <f ca="1">TODAY()-3870</f>
        <v>40262</v>
      </c>
      <c r="C451" s="4">
        <v>338000</v>
      </c>
      <c r="D451" t="b">
        <v>0</v>
      </c>
    </row>
    <row r="452" spans="1:4" x14ac:dyDescent="0.2">
      <c r="A452" t="s">
        <v>457</v>
      </c>
      <c r="B452" s="3">
        <f ca="1">TODAY()-3768</f>
        <v>40364</v>
      </c>
      <c r="C452" s="4">
        <v>205000</v>
      </c>
      <c r="D452" t="b">
        <v>0</v>
      </c>
    </row>
    <row r="453" spans="1:4" x14ac:dyDescent="0.2">
      <c r="A453" t="s">
        <v>458</v>
      </c>
      <c r="B453" s="3">
        <f ca="1">TODAY()-2343</f>
        <v>41789</v>
      </c>
      <c r="C453" s="4">
        <v>201000</v>
      </c>
      <c r="D453" t="b">
        <v>0</v>
      </c>
    </row>
    <row r="454" spans="1:4" x14ac:dyDescent="0.2">
      <c r="A454" t="s">
        <v>459</v>
      </c>
      <c r="B454" s="3">
        <f ca="1">TODAY()-2137</f>
        <v>41995</v>
      </c>
      <c r="C454" s="4">
        <v>331000</v>
      </c>
      <c r="D454" t="b">
        <v>0</v>
      </c>
    </row>
    <row r="455" spans="1:4" x14ac:dyDescent="0.2">
      <c r="A455" t="s">
        <v>460</v>
      </c>
      <c r="B455" s="3">
        <f ca="1">TODAY()-3101</f>
        <v>41031</v>
      </c>
      <c r="C455" s="4">
        <v>332000</v>
      </c>
      <c r="D455" t="b">
        <v>0</v>
      </c>
    </row>
    <row r="456" spans="1:4" x14ac:dyDescent="0.2">
      <c r="A456" t="s">
        <v>461</v>
      </c>
      <c r="B456" s="3">
        <f ca="1">TODAY()-2682</f>
        <v>41450</v>
      </c>
      <c r="C456" s="4">
        <v>328000</v>
      </c>
      <c r="D456" t="b">
        <v>1</v>
      </c>
    </row>
    <row r="457" spans="1:4" x14ac:dyDescent="0.2">
      <c r="A457" t="s">
        <v>462</v>
      </c>
      <c r="B457" s="3">
        <f ca="1">TODAY()-3809</f>
        <v>40323</v>
      </c>
      <c r="C457" s="4">
        <v>289000</v>
      </c>
      <c r="D457" t="b">
        <v>1</v>
      </c>
    </row>
    <row r="458" spans="1:4" x14ac:dyDescent="0.2">
      <c r="A458" t="s">
        <v>463</v>
      </c>
      <c r="B458" s="3">
        <f ca="1">TODAY()-706</f>
        <v>43426</v>
      </c>
      <c r="C458" s="4">
        <v>229000</v>
      </c>
      <c r="D458" t="b">
        <v>0</v>
      </c>
    </row>
    <row r="459" spans="1:4" x14ac:dyDescent="0.2">
      <c r="A459" t="s">
        <v>464</v>
      </c>
      <c r="B459" s="3">
        <f ca="1">TODAY()-2250</f>
        <v>41882</v>
      </c>
      <c r="C459" s="4">
        <v>316000</v>
      </c>
      <c r="D459" t="b">
        <v>0</v>
      </c>
    </row>
    <row r="460" spans="1:4" x14ac:dyDescent="0.2">
      <c r="A460" t="s">
        <v>465</v>
      </c>
      <c r="B460" s="3">
        <f ca="1">TODAY()-2019</f>
        <v>42113</v>
      </c>
      <c r="C460" s="4">
        <v>324000</v>
      </c>
      <c r="D460" t="b">
        <v>1</v>
      </c>
    </row>
    <row r="461" spans="1:4" x14ac:dyDescent="0.2">
      <c r="A461" t="s">
        <v>466</v>
      </c>
      <c r="B461" s="3">
        <f ca="1">TODAY()-2670</f>
        <v>41462</v>
      </c>
      <c r="C461" s="4">
        <v>286000</v>
      </c>
      <c r="D461" t="b">
        <v>0</v>
      </c>
    </row>
    <row r="462" spans="1:4" x14ac:dyDescent="0.2">
      <c r="A462" t="s">
        <v>467</v>
      </c>
      <c r="B462" s="3">
        <f ca="1">TODAY()-1457</f>
        <v>42675</v>
      </c>
      <c r="C462" s="4">
        <v>224000</v>
      </c>
      <c r="D462" t="b">
        <v>1</v>
      </c>
    </row>
    <row r="463" spans="1:4" x14ac:dyDescent="0.2">
      <c r="A463" t="s">
        <v>468</v>
      </c>
      <c r="B463" s="3">
        <f ca="1">TODAY()-908</f>
        <v>43224</v>
      </c>
      <c r="C463" s="4">
        <v>233000</v>
      </c>
      <c r="D463" t="b">
        <v>0</v>
      </c>
    </row>
    <row r="464" spans="1:4" x14ac:dyDescent="0.2">
      <c r="A464" t="s">
        <v>469</v>
      </c>
      <c r="B464" s="3">
        <f ca="1">TODAY()-1567</f>
        <v>42565</v>
      </c>
      <c r="C464" s="4">
        <v>325000</v>
      </c>
      <c r="D464" t="b">
        <v>0</v>
      </c>
    </row>
    <row r="465" spans="1:4" x14ac:dyDescent="0.2">
      <c r="A465" t="s">
        <v>470</v>
      </c>
      <c r="B465" s="3">
        <f ca="1">TODAY()-3263</f>
        <v>40869</v>
      </c>
      <c r="C465" s="4">
        <v>283000</v>
      </c>
      <c r="D465" t="b">
        <v>0</v>
      </c>
    </row>
    <row r="466" spans="1:4" x14ac:dyDescent="0.2">
      <c r="A466" t="s">
        <v>471</v>
      </c>
      <c r="B466" s="3">
        <f ca="1">TODAY()-3756</f>
        <v>40376</v>
      </c>
      <c r="C466" s="4">
        <v>240000</v>
      </c>
      <c r="D466" t="b">
        <v>0</v>
      </c>
    </row>
    <row r="467" spans="1:4" x14ac:dyDescent="0.2">
      <c r="A467" t="s">
        <v>472</v>
      </c>
      <c r="B467" s="3">
        <f ca="1">TODAY()-889</f>
        <v>43243</v>
      </c>
      <c r="C467" s="4">
        <v>245000</v>
      </c>
      <c r="D467" t="b">
        <v>1</v>
      </c>
    </row>
    <row r="468" spans="1:4" x14ac:dyDescent="0.2">
      <c r="A468" t="s">
        <v>473</v>
      </c>
      <c r="B468" s="3">
        <f ca="1">TODAY()-3869</f>
        <v>40263</v>
      </c>
      <c r="C468" s="4">
        <v>291000</v>
      </c>
      <c r="D468" t="b">
        <v>1</v>
      </c>
    </row>
    <row r="469" spans="1:4" x14ac:dyDescent="0.2">
      <c r="A469" t="s">
        <v>474</v>
      </c>
      <c r="B469" s="3">
        <f ca="1">TODAY()-4051</f>
        <v>40081</v>
      </c>
      <c r="C469" s="4">
        <v>258000</v>
      </c>
      <c r="D469" t="b">
        <v>0</v>
      </c>
    </row>
    <row r="470" spans="1:4" x14ac:dyDescent="0.2">
      <c r="A470" t="s">
        <v>475</v>
      </c>
      <c r="B470" s="3">
        <f ca="1">TODAY()-1683</f>
        <v>42449</v>
      </c>
      <c r="C470" s="4">
        <v>350000</v>
      </c>
      <c r="D470" t="b">
        <v>0</v>
      </c>
    </row>
    <row r="471" spans="1:4" x14ac:dyDescent="0.2">
      <c r="A471" t="s">
        <v>476</v>
      </c>
      <c r="B471" s="3">
        <f ca="1">TODAY()-959</f>
        <v>43173</v>
      </c>
      <c r="C471" s="4">
        <v>240000</v>
      </c>
      <c r="D471" t="b">
        <v>0</v>
      </c>
    </row>
    <row r="472" spans="1:4" x14ac:dyDescent="0.2">
      <c r="A472" t="s">
        <v>477</v>
      </c>
      <c r="B472" s="3">
        <f ca="1">TODAY()-1270</f>
        <v>42862</v>
      </c>
      <c r="C472" s="4">
        <v>250000</v>
      </c>
      <c r="D472" t="b">
        <v>0</v>
      </c>
    </row>
    <row r="473" spans="1:4" x14ac:dyDescent="0.2">
      <c r="A473" t="s">
        <v>478</v>
      </c>
      <c r="B473" s="3">
        <f ca="1">TODAY()-2639</f>
        <v>41493</v>
      </c>
      <c r="C473" s="4">
        <v>216000</v>
      </c>
      <c r="D473" t="b">
        <v>0</v>
      </c>
    </row>
    <row r="474" spans="1:4" x14ac:dyDescent="0.2">
      <c r="A474" t="s">
        <v>479</v>
      </c>
      <c r="B474" s="3">
        <f ca="1">TODAY()-3590</f>
        <v>40542</v>
      </c>
      <c r="C474" s="4">
        <v>279000</v>
      </c>
      <c r="D474" t="b">
        <v>0</v>
      </c>
    </row>
    <row r="475" spans="1:4" x14ac:dyDescent="0.2">
      <c r="A475" t="s">
        <v>480</v>
      </c>
      <c r="B475" s="3">
        <f ca="1">TODAY()-1425</f>
        <v>42707</v>
      </c>
      <c r="C475" s="4">
        <v>250000</v>
      </c>
      <c r="D475" t="b">
        <v>1</v>
      </c>
    </row>
    <row r="476" spans="1:4" x14ac:dyDescent="0.2">
      <c r="A476" t="s">
        <v>481</v>
      </c>
      <c r="B476" s="3">
        <f ca="1">TODAY()-3044</f>
        <v>41088</v>
      </c>
      <c r="C476" s="4">
        <v>269000</v>
      </c>
      <c r="D476" t="b">
        <v>1</v>
      </c>
    </row>
    <row r="477" spans="1:4" x14ac:dyDescent="0.2">
      <c r="A477" t="s">
        <v>482</v>
      </c>
      <c r="B477" s="3">
        <f ca="1">TODAY()-2391</f>
        <v>41741</v>
      </c>
      <c r="C477" s="4">
        <v>309000</v>
      </c>
      <c r="D477" t="b">
        <v>1</v>
      </c>
    </row>
    <row r="478" spans="1:4" x14ac:dyDescent="0.2">
      <c r="A478" t="s">
        <v>483</v>
      </c>
      <c r="B478" s="3">
        <f ca="1">TODAY()-3630</f>
        <v>40502</v>
      </c>
      <c r="C478" s="4">
        <v>314000</v>
      </c>
      <c r="D478" t="b">
        <v>0</v>
      </c>
    </row>
    <row r="479" spans="1:4" x14ac:dyDescent="0.2">
      <c r="A479" t="s">
        <v>484</v>
      </c>
      <c r="B479" s="3">
        <f ca="1">TODAY()-3998</f>
        <v>40134</v>
      </c>
      <c r="C479" s="4">
        <v>283000</v>
      </c>
      <c r="D479" t="b">
        <v>0</v>
      </c>
    </row>
    <row r="480" spans="1:4" x14ac:dyDescent="0.2">
      <c r="A480" t="s">
        <v>485</v>
      </c>
      <c r="B480" s="3">
        <f ca="1">TODAY()-599</f>
        <v>43533</v>
      </c>
      <c r="C480" s="4">
        <v>259000</v>
      </c>
      <c r="D480" t="b">
        <v>1</v>
      </c>
    </row>
    <row r="481" spans="1:4" x14ac:dyDescent="0.2">
      <c r="A481" t="s">
        <v>486</v>
      </c>
      <c r="B481" s="3">
        <f ca="1">TODAY()-941</f>
        <v>43191</v>
      </c>
      <c r="C481" s="4">
        <v>222000</v>
      </c>
      <c r="D481" t="b">
        <v>0</v>
      </c>
    </row>
    <row r="482" spans="1:4" x14ac:dyDescent="0.2">
      <c r="A482" t="s">
        <v>487</v>
      </c>
      <c r="B482" s="3">
        <f ca="1">TODAY()-2716</f>
        <v>41416</v>
      </c>
      <c r="C482" s="4">
        <v>257000</v>
      </c>
      <c r="D482" t="b">
        <v>0</v>
      </c>
    </row>
    <row r="483" spans="1:4" x14ac:dyDescent="0.2">
      <c r="A483" t="s">
        <v>488</v>
      </c>
      <c r="B483" s="3">
        <f ca="1">TODAY()-2850</f>
        <v>41282</v>
      </c>
      <c r="C483" s="4">
        <v>254000</v>
      </c>
      <c r="D483" t="b">
        <v>0</v>
      </c>
    </row>
    <row r="484" spans="1:4" x14ac:dyDescent="0.2">
      <c r="A484" t="s">
        <v>489</v>
      </c>
      <c r="B484" s="3">
        <f ca="1">TODAY()-4112</f>
        <v>40020</v>
      </c>
      <c r="C484" s="4">
        <v>294000</v>
      </c>
      <c r="D484" t="b">
        <v>0</v>
      </c>
    </row>
    <row r="485" spans="1:4" x14ac:dyDescent="0.2">
      <c r="A485" t="s">
        <v>490</v>
      </c>
      <c r="B485" s="3">
        <f ca="1">TODAY()-574</f>
        <v>43558</v>
      </c>
      <c r="C485" s="4">
        <v>227000</v>
      </c>
      <c r="D485" t="b">
        <v>0</v>
      </c>
    </row>
    <row r="486" spans="1:4" x14ac:dyDescent="0.2">
      <c r="A486" t="s">
        <v>491</v>
      </c>
      <c r="B486" s="3">
        <f ca="1">TODAY()-152</f>
        <v>43980</v>
      </c>
      <c r="C486" s="4">
        <v>231000</v>
      </c>
      <c r="D486" t="b">
        <v>0</v>
      </c>
    </row>
    <row r="487" spans="1:4" x14ac:dyDescent="0.2">
      <c r="A487" t="s">
        <v>492</v>
      </c>
      <c r="B487" s="3">
        <f ca="1">TODAY()-2124</f>
        <v>42008</v>
      </c>
      <c r="C487" s="4">
        <v>344000</v>
      </c>
      <c r="D487" t="b">
        <v>1</v>
      </c>
    </row>
    <row r="488" spans="1:4" x14ac:dyDescent="0.2">
      <c r="A488" t="s">
        <v>493</v>
      </c>
      <c r="B488" s="3">
        <f ca="1">TODAY()-3116</f>
        <v>41016</v>
      </c>
      <c r="C488" s="4">
        <v>302000</v>
      </c>
      <c r="D488" t="b">
        <v>0</v>
      </c>
    </row>
    <row r="489" spans="1:4" x14ac:dyDescent="0.2">
      <c r="A489" t="s">
        <v>494</v>
      </c>
      <c r="B489" s="3">
        <f ca="1">TODAY()-3886</f>
        <v>40246</v>
      </c>
      <c r="C489" s="4">
        <v>250000</v>
      </c>
      <c r="D489" t="b">
        <v>1</v>
      </c>
    </row>
    <row r="490" spans="1:4" x14ac:dyDescent="0.2">
      <c r="A490" t="s">
        <v>495</v>
      </c>
      <c r="B490" s="3">
        <f ca="1">TODAY()-4238</f>
        <v>39894</v>
      </c>
      <c r="C490" s="4">
        <v>238000</v>
      </c>
      <c r="D490" t="b">
        <v>0</v>
      </c>
    </row>
    <row r="491" spans="1:4" x14ac:dyDescent="0.2">
      <c r="A491" t="s">
        <v>496</v>
      </c>
      <c r="B491" s="3">
        <f ca="1">TODAY()-2017</f>
        <v>42115</v>
      </c>
      <c r="C491" s="4">
        <v>270000</v>
      </c>
      <c r="D491" t="b">
        <v>1</v>
      </c>
    </row>
    <row r="492" spans="1:4" x14ac:dyDescent="0.2">
      <c r="A492" t="s">
        <v>497</v>
      </c>
      <c r="B492" s="3">
        <f ca="1">TODAY()-3639</f>
        <v>40493</v>
      </c>
      <c r="C492" s="4">
        <v>319000</v>
      </c>
      <c r="D492" t="b">
        <v>0</v>
      </c>
    </row>
    <row r="493" spans="1:4" x14ac:dyDescent="0.2">
      <c r="A493" t="s">
        <v>498</v>
      </c>
      <c r="B493" s="3">
        <f ca="1">TODAY()-169</f>
        <v>43963</v>
      </c>
      <c r="C493" s="4">
        <v>303000</v>
      </c>
      <c r="D493" t="b">
        <v>0</v>
      </c>
    </row>
    <row r="494" spans="1:4" x14ac:dyDescent="0.2">
      <c r="A494" t="s">
        <v>499</v>
      </c>
      <c r="B494" s="3">
        <f ca="1">TODAY()-1981</f>
        <v>42151</v>
      </c>
      <c r="C494" s="4">
        <v>342000</v>
      </c>
      <c r="D494" t="b">
        <v>1</v>
      </c>
    </row>
    <row r="495" spans="1:4" x14ac:dyDescent="0.2">
      <c r="A495" t="s">
        <v>500</v>
      </c>
      <c r="B495" s="3">
        <f ca="1">TODAY()-3456</f>
        <v>40676</v>
      </c>
      <c r="C495" s="4">
        <v>349000</v>
      </c>
      <c r="D495" t="b">
        <v>0</v>
      </c>
    </row>
    <row r="496" spans="1:4" x14ac:dyDescent="0.2">
      <c r="A496" t="s">
        <v>501</v>
      </c>
      <c r="B496" s="3">
        <f ca="1">TODAY()-2135</f>
        <v>41997</v>
      </c>
      <c r="C496" s="4">
        <v>258000</v>
      </c>
      <c r="D496" t="b">
        <v>0</v>
      </c>
    </row>
    <row r="497" spans="1:4" x14ac:dyDescent="0.2">
      <c r="A497" t="s">
        <v>502</v>
      </c>
      <c r="B497" s="3">
        <f ca="1">TODAY()-1307</f>
        <v>42825</v>
      </c>
      <c r="C497" s="4">
        <v>237000</v>
      </c>
      <c r="D497" t="b">
        <v>0</v>
      </c>
    </row>
    <row r="498" spans="1:4" x14ac:dyDescent="0.2">
      <c r="A498" t="s">
        <v>503</v>
      </c>
      <c r="B498" s="3">
        <f ca="1">TODAY()-663</f>
        <v>43469</v>
      </c>
      <c r="C498" s="4">
        <v>251000</v>
      </c>
      <c r="D498" t="b">
        <v>1</v>
      </c>
    </row>
    <row r="499" spans="1:4" x14ac:dyDescent="0.2">
      <c r="A499" t="s">
        <v>504</v>
      </c>
      <c r="B499" s="3">
        <f ca="1">TODAY()-730</f>
        <v>43402</v>
      </c>
      <c r="C499" s="4">
        <v>298000</v>
      </c>
      <c r="D499" t="b">
        <v>0</v>
      </c>
    </row>
    <row r="500" spans="1:4" x14ac:dyDescent="0.2">
      <c r="A500" t="s">
        <v>505</v>
      </c>
      <c r="B500" s="3">
        <f ca="1">TODAY()-1034</f>
        <v>43098</v>
      </c>
      <c r="C500" s="4">
        <v>311000</v>
      </c>
      <c r="D500" t="b">
        <v>0</v>
      </c>
    </row>
    <row r="501" spans="1:4" x14ac:dyDescent="0.2">
      <c r="A501" t="s">
        <v>506</v>
      </c>
      <c r="B501" s="3">
        <f ca="1">TODAY()-748</f>
        <v>43384</v>
      </c>
      <c r="C501" s="4">
        <v>272000</v>
      </c>
      <c r="D50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95A3-03B8-476E-8ED3-083757495086}">
  <dimension ref="A1:G15"/>
  <sheetViews>
    <sheetView workbookViewId="0">
      <selection activeCell="J32" sqref="J32"/>
    </sheetView>
  </sheetViews>
  <sheetFormatPr defaultRowHeight="12" x14ac:dyDescent="0.2"/>
  <cols>
    <col min="1" max="5" width="11.83203125" customWidth="1"/>
  </cols>
  <sheetData>
    <row r="1" spans="1:7" x14ac:dyDescent="0.2">
      <c r="A1" t="s">
        <v>507</v>
      </c>
      <c r="B1" t="s">
        <v>508</v>
      </c>
      <c r="C1" t="s">
        <v>509</v>
      </c>
      <c r="D1" t="s">
        <v>510</v>
      </c>
      <c r="E1" t="s">
        <v>511</v>
      </c>
    </row>
    <row r="3" spans="1:7" x14ac:dyDescent="0.2">
      <c r="G3" s="6" t="s">
        <v>512</v>
      </c>
    </row>
    <row r="4" spans="1:7" x14ac:dyDescent="0.2">
      <c r="G4" s="6" t="s">
        <v>513</v>
      </c>
    </row>
    <row r="5" spans="1:7" x14ac:dyDescent="0.2">
      <c r="G5" s="6" t="s">
        <v>514</v>
      </c>
    </row>
    <row r="6" spans="1:7" x14ac:dyDescent="0.2">
      <c r="G6" s="6" t="s">
        <v>515</v>
      </c>
    </row>
    <row r="7" spans="1:7" x14ac:dyDescent="0.2">
      <c r="G7" s="6" t="s">
        <v>516</v>
      </c>
    </row>
    <row r="8" spans="1:7" x14ac:dyDescent="0.2">
      <c r="G8" s="6" t="s">
        <v>517</v>
      </c>
    </row>
    <row r="9" spans="1:7" x14ac:dyDescent="0.2">
      <c r="G9" s="6" t="s">
        <v>518</v>
      </c>
    </row>
    <row r="10" spans="1:7" x14ac:dyDescent="0.2">
      <c r="G10" s="6" t="s">
        <v>519</v>
      </c>
    </row>
    <row r="11" spans="1:7" x14ac:dyDescent="0.2">
      <c r="G11" s="6"/>
    </row>
    <row r="13" spans="1:7" x14ac:dyDescent="0.2">
      <c r="G13" s="5" t="s">
        <v>520</v>
      </c>
    </row>
    <row r="14" spans="1:7" x14ac:dyDescent="0.2">
      <c r="G14" s="5" t="s">
        <v>521</v>
      </c>
    </row>
    <row r="15" spans="1:7" x14ac:dyDescent="0.2">
      <c r="G15" s="5" t="s">
        <v>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3AC4-1760-48B2-B046-BA47AB7003C9}">
  <dimension ref="A1:E582"/>
  <sheetViews>
    <sheetView workbookViewId="0">
      <selection activeCell="L18" sqref="L18"/>
    </sheetView>
  </sheetViews>
  <sheetFormatPr defaultRowHeight="12" x14ac:dyDescent="0.2"/>
  <cols>
    <col min="1" max="1" width="18.6640625" bestFit="1" customWidth="1"/>
    <col min="2" max="3" width="10.83203125" customWidth="1"/>
  </cols>
  <sheetData>
    <row r="1" spans="1:5" x14ac:dyDescent="0.2">
      <c r="A1" s="1" t="s">
        <v>523</v>
      </c>
      <c r="B1" s="1" t="s">
        <v>524</v>
      </c>
      <c r="C1" s="1" t="s">
        <v>525</v>
      </c>
    </row>
    <row r="2" spans="1:5" x14ac:dyDescent="0.2">
      <c r="A2" t="s">
        <v>526</v>
      </c>
      <c r="B2">
        <v>151</v>
      </c>
    </row>
    <row r="3" spans="1:5" x14ac:dyDescent="0.2">
      <c r="A3" t="s">
        <v>527</v>
      </c>
      <c r="B3">
        <v>169</v>
      </c>
      <c r="E3" s="6" t="s">
        <v>528</v>
      </c>
    </row>
    <row r="4" spans="1:5" x14ac:dyDescent="0.2">
      <c r="A4" t="s">
        <v>529</v>
      </c>
      <c r="B4">
        <v>62</v>
      </c>
      <c r="E4" s="6" t="s">
        <v>530</v>
      </c>
    </row>
    <row r="5" spans="1:5" x14ac:dyDescent="0.2">
      <c r="A5" t="s">
        <v>531</v>
      </c>
      <c r="B5">
        <v>199</v>
      </c>
      <c r="E5" s="6" t="s">
        <v>532</v>
      </c>
    </row>
    <row r="6" spans="1:5" x14ac:dyDescent="0.2">
      <c r="A6" t="s">
        <v>533</v>
      </c>
      <c r="B6">
        <v>161</v>
      </c>
      <c r="E6" s="6" t="s">
        <v>534</v>
      </c>
    </row>
    <row r="7" spans="1:5" x14ac:dyDescent="0.2">
      <c r="A7" t="s">
        <v>535</v>
      </c>
      <c r="B7">
        <v>138</v>
      </c>
    </row>
    <row r="8" spans="1:5" x14ac:dyDescent="0.2">
      <c r="A8" t="s">
        <v>536</v>
      </c>
      <c r="B8">
        <v>55</v>
      </c>
    </row>
    <row r="9" spans="1:5" x14ac:dyDescent="0.2">
      <c r="A9" t="s">
        <v>537</v>
      </c>
      <c r="B9">
        <v>158</v>
      </c>
    </row>
    <row r="10" spans="1:5" x14ac:dyDescent="0.2">
      <c r="A10" t="s">
        <v>538</v>
      </c>
      <c r="B10">
        <v>78</v>
      </c>
    </row>
    <row r="11" spans="1:5" x14ac:dyDescent="0.2">
      <c r="A11" t="s">
        <v>539</v>
      </c>
      <c r="B11">
        <v>93</v>
      </c>
    </row>
    <row r="12" spans="1:5" x14ac:dyDescent="0.2">
      <c r="A12" t="s">
        <v>540</v>
      </c>
      <c r="B12">
        <v>187</v>
      </c>
    </row>
    <row r="13" spans="1:5" x14ac:dyDescent="0.2">
      <c r="A13" t="s">
        <v>541</v>
      </c>
      <c r="B13">
        <v>53</v>
      </c>
    </row>
    <row r="14" spans="1:5" x14ac:dyDescent="0.2">
      <c r="A14" t="s">
        <v>542</v>
      </c>
      <c r="B14">
        <v>170</v>
      </c>
    </row>
    <row r="15" spans="1:5" x14ac:dyDescent="0.2">
      <c r="A15" t="s">
        <v>543</v>
      </c>
      <c r="B15">
        <v>173</v>
      </c>
    </row>
    <row r="16" spans="1:5" x14ac:dyDescent="0.2">
      <c r="A16" t="s">
        <v>544</v>
      </c>
      <c r="B16">
        <v>142</v>
      </c>
    </row>
    <row r="17" spans="1:2" x14ac:dyDescent="0.2">
      <c r="A17" t="s">
        <v>545</v>
      </c>
      <c r="B17">
        <v>126</v>
      </c>
    </row>
    <row r="18" spans="1:2" x14ac:dyDescent="0.2">
      <c r="A18" t="s">
        <v>546</v>
      </c>
      <c r="B18">
        <v>162</v>
      </c>
    </row>
    <row r="19" spans="1:2" x14ac:dyDescent="0.2">
      <c r="A19" t="s">
        <v>547</v>
      </c>
      <c r="B19">
        <v>179</v>
      </c>
    </row>
    <row r="20" spans="1:2" x14ac:dyDescent="0.2">
      <c r="A20" t="s">
        <v>548</v>
      </c>
      <c r="B20">
        <v>75</v>
      </c>
    </row>
    <row r="21" spans="1:2" x14ac:dyDescent="0.2">
      <c r="A21" t="s">
        <v>549</v>
      </c>
      <c r="B21">
        <v>109</v>
      </c>
    </row>
    <row r="22" spans="1:2" x14ac:dyDescent="0.2">
      <c r="A22" t="s">
        <v>550</v>
      </c>
      <c r="B22">
        <v>146</v>
      </c>
    </row>
    <row r="23" spans="1:2" x14ac:dyDescent="0.2">
      <c r="A23" t="s">
        <v>551</v>
      </c>
      <c r="B23">
        <v>57</v>
      </c>
    </row>
    <row r="24" spans="1:2" x14ac:dyDescent="0.2">
      <c r="A24" t="s">
        <v>552</v>
      </c>
      <c r="B24">
        <v>130</v>
      </c>
    </row>
    <row r="25" spans="1:2" x14ac:dyDescent="0.2">
      <c r="A25" t="s">
        <v>553</v>
      </c>
      <c r="B25">
        <v>102</v>
      </c>
    </row>
    <row r="26" spans="1:2" x14ac:dyDescent="0.2">
      <c r="A26" t="s">
        <v>554</v>
      </c>
      <c r="B26">
        <v>152</v>
      </c>
    </row>
    <row r="27" spans="1:2" x14ac:dyDescent="0.2">
      <c r="A27" t="s">
        <v>555</v>
      </c>
      <c r="B27">
        <v>58</v>
      </c>
    </row>
    <row r="28" spans="1:2" x14ac:dyDescent="0.2">
      <c r="A28" t="s">
        <v>556</v>
      </c>
      <c r="B28">
        <v>68</v>
      </c>
    </row>
    <row r="29" spans="1:2" x14ac:dyDescent="0.2">
      <c r="A29" t="s">
        <v>557</v>
      </c>
      <c r="B29">
        <v>139</v>
      </c>
    </row>
    <row r="30" spans="1:2" x14ac:dyDescent="0.2">
      <c r="A30" t="s">
        <v>558</v>
      </c>
      <c r="B30">
        <v>119</v>
      </c>
    </row>
    <row r="31" spans="1:2" x14ac:dyDescent="0.2">
      <c r="A31" t="s">
        <v>559</v>
      </c>
      <c r="B31">
        <v>188</v>
      </c>
    </row>
    <row r="32" spans="1:2" x14ac:dyDescent="0.2">
      <c r="A32" t="s">
        <v>560</v>
      </c>
      <c r="B32">
        <v>93</v>
      </c>
    </row>
    <row r="33" spans="1:2" x14ac:dyDescent="0.2">
      <c r="A33" t="s">
        <v>561</v>
      </c>
      <c r="B33">
        <v>189</v>
      </c>
    </row>
    <row r="34" spans="1:2" x14ac:dyDescent="0.2">
      <c r="A34" t="s">
        <v>562</v>
      </c>
      <c r="B34">
        <v>131</v>
      </c>
    </row>
    <row r="35" spans="1:2" x14ac:dyDescent="0.2">
      <c r="A35" t="s">
        <v>563</v>
      </c>
      <c r="B35">
        <v>81</v>
      </c>
    </row>
    <row r="36" spans="1:2" x14ac:dyDescent="0.2">
      <c r="A36" t="s">
        <v>564</v>
      </c>
      <c r="B36">
        <v>50</v>
      </c>
    </row>
    <row r="37" spans="1:2" x14ac:dyDescent="0.2">
      <c r="A37" t="s">
        <v>565</v>
      </c>
      <c r="B37">
        <v>94</v>
      </c>
    </row>
    <row r="38" spans="1:2" x14ac:dyDescent="0.2">
      <c r="A38" t="s">
        <v>566</v>
      </c>
      <c r="B38">
        <v>167</v>
      </c>
    </row>
    <row r="39" spans="1:2" x14ac:dyDescent="0.2">
      <c r="A39" t="s">
        <v>567</v>
      </c>
      <c r="B39">
        <v>157</v>
      </c>
    </row>
    <row r="40" spans="1:2" x14ac:dyDescent="0.2">
      <c r="A40" t="s">
        <v>568</v>
      </c>
      <c r="B40">
        <v>180</v>
      </c>
    </row>
    <row r="41" spans="1:2" x14ac:dyDescent="0.2">
      <c r="A41" t="s">
        <v>569</v>
      </c>
      <c r="B41">
        <v>171</v>
      </c>
    </row>
    <row r="42" spans="1:2" x14ac:dyDescent="0.2">
      <c r="A42" t="s">
        <v>570</v>
      </c>
      <c r="B42">
        <v>154</v>
      </c>
    </row>
    <row r="43" spans="1:2" x14ac:dyDescent="0.2">
      <c r="A43" t="s">
        <v>571</v>
      </c>
      <c r="B43">
        <v>167</v>
      </c>
    </row>
    <row r="44" spans="1:2" x14ac:dyDescent="0.2">
      <c r="A44" t="s">
        <v>572</v>
      </c>
      <c r="B44">
        <v>92</v>
      </c>
    </row>
    <row r="45" spans="1:2" x14ac:dyDescent="0.2">
      <c r="A45" t="s">
        <v>573</v>
      </c>
      <c r="B45">
        <v>148</v>
      </c>
    </row>
    <row r="46" spans="1:2" x14ac:dyDescent="0.2">
      <c r="A46" t="s">
        <v>574</v>
      </c>
      <c r="B46">
        <v>65</v>
      </c>
    </row>
    <row r="47" spans="1:2" x14ac:dyDescent="0.2">
      <c r="A47" t="s">
        <v>575</v>
      </c>
      <c r="B47">
        <v>200</v>
      </c>
    </row>
    <row r="48" spans="1:2" x14ac:dyDescent="0.2">
      <c r="A48" t="s">
        <v>576</v>
      </c>
      <c r="B48">
        <v>160</v>
      </c>
    </row>
    <row r="49" spans="1:2" x14ac:dyDescent="0.2">
      <c r="A49" t="s">
        <v>577</v>
      </c>
      <c r="B49">
        <v>184</v>
      </c>
    </row>
    <row r="50" spans="1:2" x14ac:dyDescent="0.2">
      <c r="A50" t="s">
        <v>578</v>
      </c>
      <c r="B50">
        <v>68</v>
      </c>
    </row>
    <row r="51" spans="1:2" x14ac:dyDescent="0.2">
      <c r="A51" t="s">
        <v>579</v>
      </c>
      <c r="B51">
        <v>54</v>
      </c>
    </row>
    <row r="52" spans="1:2" x14ac:dyDescent="0.2">
      <c r="A52" t="s">
        <v>580</v>
      </c>
      <c r="B52">
        <v>101</v>
      </c>
    </row>
    <row r="53" spans="1:2" x14ac:dyDescent="0.2">
      <c r="A53" t="s">
        <v>581</v>
      </c>
      <c r="B53">
        <v>103</v>
      </c>
    </row>
    <row r="54" spans="1:2" x14ac:dyDescent="0.2">
      <c r="A54" t="s">
        <v>582</v>
      </c>
      <c r="B54">
        <v>74</v>
      </c>
    </row>
    <row r="55" spans="1:2" x14ac:dyDescent="0.2">
      <c r="A55" t="s">
        <v>583</v>
      </c>
      <c r="B55">
        <v>141</v>
      </c>
    </row>
    <row r="56" spans="1:2" x14ac:dyDescent="0.2">
      <c r="A56" t="s">
        <v>584</v>
      </c>
      <c r="B56">
        <v>130</v>
      </c>
    </row>
    <row r="57" spans="1:2" x14ac:dyDescent="0.2">
      <c r="A57" t="s">
        <v>585</v>
      </c>
      <c r="B57">
        <v>197</v>
      </c>
    </row>
    <row r="58" spans="1:2" x14ac:dyDescent="0.2">
      <c r="A58" t="s">
        <v>586</v>
      </c>
      <c r="B58">
        <v>96</v>
      </c>
    </row>
    <row r="59" spans="1:2" x14ac:dyDescent="0.2">
      <c r="A59" t="s">
        <v>587</v>
      </c>
      <c r="B59">
        <v>139</v>
      </c>
    </row>
    <row r="60" spans="1:2" x14ac:dyDescent="0.2">
      <c r="A60" t="s">
        <v>588</v>
      </c>
      <c r="B60">
        <v>119</v>
      </c>
    </row>
    <row r="61" spans="1:2" x14ac:dyDescent="0.2">
      <c r="A61" t="s">
        <v>589</v>
      </c>
      <c r="B61">
        <v>50</v>
      </c>
    </row>
    <row r="62" spans="1:2" x14ac:dyDescent="0.2">
      <c r="A62" t="s">
        <v>590</v>
      </c>
      <c r="B62">
        <v>115</v>
      </c>
    </row>
    <row r="63" spans="1:2" x14ac:dyDescent="0.2">
      <c r="A63" t="s">
        <v>591</v>
      </c>
      <c r="B63">
        <v>101</v>
      </c>
    </row>
    <row r="64" spans="1:2" x14ac:dyDescent="0.2">
      <c r="A64" t="s">
        <v>592</v>
      </c>
      <c r="B64">
        <v>189</v>
      </c>
    </row>
    <row r="65" spans="1:2" x14ac:dyDescent="0.2">
      <c r="A65" t="s">
        <v>593</v>
      </c>
      <c r="B65">
        <v>198</v>
      </c>
    </row>
    <row r="66" spans="1:2" x14ac:dyDescent="0.2">
      <c r="A66" t="s">
        <v>594</v>
      </c>
      <c r="B66">
        <v>108</v>
      </c>
    </row>
    <row r="67" spans="1:2" x14ac:dyDescent="0.2">
      <c r="A67" t="s">
        <v>595</v>
      </c>
      <c r="B67">
        <v>54</v>
      </c>
    </row>
    <row r="68" spans="1:2" x14ac:dyDescent="0.2">
      <c r="A68" t="s">
        <v>596</v>
      </c>
      <c r="B68">
        <v>191</v>
      </c>
    </row>
    <row r="69" spans="1:2" x14ac:dyDescent="0.2">
      <c r="A69" t="s">
        <v>597</v>
      </c>
      <c r="B69">
        <v>181</v>
      </c>
    </row>
    <row r="70" spans="1:2" x14ac:dyDescent="0.2">
      <c r="A70" t="s">
        <v>598</v>
      </c>
      <c r="B70">
        <v>177</v>
      </c>
    </row>
    <row r="71" spans="1:2" x14ac:dyDescent="0.2">
      <c r="A71" t="s">
        <v>599</v>
      </c>
      <c r="B71">
        <v>100</v>
      </c>
    </row>
    <row r="72" spans="1:2" x14ac:dyDescent="0.2">
      <c r="A72" t="s">
        <v>600</v>
      </c>
      <c r="B72">
        <v>67</v>
      </c>
    </row>
    <row r="73" spans="1:2" x14ac:dyDescent="0.2">
      <c r="A73" t="s">
        <v>601</v>
      </c>
      <c r="B73">
        <v>168</v>
      </c>
    </row>
    <row r="74" spans="1:2" x14ac:dyDescent="0.2">
      <c r="A74" t="s">
        <v>602</v>
      </c>
      <c r="B74">
        <v>150</v>
      </c>
    </row>
    <row r="75" spans="1:2" x14ac:dyDescent="0.2">
      <c r="A75" t="s">
        <v>603</v>
      </c>
      <c r="B75">
        <v>115</v>
      </c>
    </row>
    <row r="76" spans="1:2" x14ac:dyDescent="0.2">
      <c r="A76" t="s">
        <v>604</v>
      </c>
      <c r="B76">
        <v>140</v>
      </c>
    </row>
    <row r="77" spans="1:2" x14ac:dyDescent="0.2">
      <c r="A77" t="s">
        <v>605</v>
      </c>
      <c r="B77">
        <v>140</v>
      </c>
    </row>
    <row r="78" spans="1:2" x14ac:dyDescent="0.2">
      <c r="A78" t="s">
        <v>606</v>
      </c>
      <c r="B78">
        <v>75</v>
      </c>
    </row>
    <row r="79" spans="1:2" x14ac:dyDescent="0.2">
      <c r="A79" t="s">
        <v>607</v>
      </c>
      <c r="B79">
        <v>129</v>
      </c>
    </row>
    <row r="80" spans="1:2" x14ac:dyDescent="0.2">
      <c r="A80" t="s">
        <v>608</v>
      </c>
      <c r="B80">
        <v>117</v>
      </c>
    </row>
    <row r="81" spans="1:2" x14ac:dyDescent="0.2">
      <c r="A81" t="s">
        <v>609</v>
      </c>
      <c r="B81">
        <v>190</v>
      </c>
    </row>
    <row r="82" spans="1:2" x14ac:dyDescent="0.2">
      <c r="A82" t="s">
        <v>610</v>
      </c>
      <c r="B82">
        <v>162</v>
      </c>
    </row>
    <row r="83" spans="1:2" x14ac:dyDescent="0.2">
      <c r="A83" t="s">
        <v>611</v>
      </c>
      <c r="B83">
        <v>62</v>
      </c>
    </row>
    <row r="84" spans="1:2" x14ac:dyDescent="0.2">
      <c r="A84" t="s">
        <v>612</v>
      </c>
      <c r="B84">
        <v>126</v>
      </c>
    </row>
    <row r="85" spans="1:2" x14ac:dyDescent="0.2">
      <c r="A85" t="s">
        <v>613</v>
      </c>
      <c r="B85">
        <v>187</v>
      </c>
    </row>
    <row r="86" spans="1:2" x14ac:dyDescent="0.2">
      <c r="A86" t="s">
        <v>614</v>
      </c>
      <c r="B86">
        <v>167</v>
      </c>
    </row>
    <row r="87" spans="1:2" x14ac:dyDescent="0.2">
      <c r="A87" t="s">
        <v>615</v>
      </c>
      <c r="B87">
        <v>94</v>
      </c>
    </row>
    <row r="88" spans="1:2" x14ac:dyDescent="0.2">
      <c r="A88" t="s">
        <v>616</v>
      </c>
      <c r="B88">
        <v>121</v>
      </c>
    </row>
    <row r="89" spans="1:2" x14ac:dyDescent="0.2">
      <c r="A89" t="s">
        <v>617</v>
      </c>
      <c r="B89">
        <v>64</v>
      </c>
    </row>
    <row r="90" spans="1:2" x14ac:dyDescent="0.2">
      <c r="A90" t="s">
        <v>618</v>
      </c>
      <c r="B90">
        <v>91</v>
      </c>
    </row>
    <row r="91" spans="1:2" x14ac:dyDescent="0.2">
      <c r="A91" t="s">
        <v>619</v>
      </c>
      <c r="B91">
        <v>74</v>
      </c>
    </row>
    <row r="92" spans="1:2" x14ac:dyDescent="0.2">
      <c r="A92" t="s">
        <v>620</v>
      </c>
      <c r="B92">
        <v>83</v>
      </c>
    </row>
    <row r="93" spans="1:2" x14ac:dyDescent="0.2">
      <c r="A93" t="s">
        <v>621</v>
      </c>
      <c r="B93">
        <v>89</v>
      </c>
    </row>
    <row r="94" spans="1:2" x14ac:dyDescent="0.2">
      <c r="A94" t="s">
        <v>622</v>
      </c>
      <c r="B94">
        <v>156</v>
      </c>
    </row>
    <row r="95" spans="1:2" x14ac:dyDescent="0.2">
      <c r="A95" t="s">
        <v>623</v>
      </c>
      <c r="B95">
        <v>58</v>
      </c>
    </row>
    <row r="96" spans="1:2" x14ac:dyDescent="0.2">
      <c r="A96" t="s">
        <v>624</v>
      </c>
      <c r="B96">
        <v>78</v>
      </c>
    </row>
    <row r="97" spans="1:2" x14ac:dyDescent="0.2">
      <c r="A97" t="s">
        <v>625</v>
      </c>
      <c r="B97">
        <v>125</v>
      </c>
    </row>
    <row r="98" spans="1:2" x14ac:dyDescent="0.2">
      <c r="A98" t="s">
        <v>626</v>
      </c>
      <c r="B98">
        <v>126</v>
      </c>
    </row>
    <row r="99" spans="1:2" x14ac:dyDescent="0.2">
      <c r="A99" t="s">
        <v>627</v>
      </c>
      <c r="B99">
        <v>96</v>
      </c>
    </row>
    <row r="100" spans="1:2" x14ac:dyDescent="0.2">
      <c r="A100" t="s">
        <v>628</v>
      </c>
      <c r="B100">
        <v>190</v>
      </c>
    </row>
    <row r="101" spans="1:2" x14ac:dyDescent="0.2">
      <c r="A101" t="s">
        <v>629</v>
      </c>
      <c r="B101">
        <v>143</v>
      </c>
    </row>
    <row r="102" spans="1:2" x14ac:dyDescent="0.2">
      <c r="A102" t="s">
        <v>630</v>
      </c>
      <c r="B102">
        <v>66</v>
      </c>
    </row>
    <row r="103" spans="1:2" x14ac:dyDescent="0.2">
      <c r="A103" t="s">
        <v>631</v>
      </c>
      <c r="B103">
        <v>99</v>
      </c>
    </row>
    <row r="104" spans="1:2" x14ac:dyDescent="0.2">
      <c r="A104" t="s">
        <v>632</v>
      </c>
      <c r="B104">
        <v>170</v>
      </c>
    </row>
    <row r="105" spans="1:2" x14ac:dyDescent="0.2">
      <c r="A105" t="s">
        <v>633</v>
      </c>
      <c r="B105">
        <v>134</v>
      </c>
    </row>
    <row r="106" spans="1:2" x14ac:dyDescent="0.2">
      <c r="A106" t="s">
        <v>634</v>
      </c>
      <c r="B106">
        <v>151</v>
      </c>
    </row>
    <row r="107" spans="1:2" x14ac:dyDescent="0.2">
      <c r="A107" t="s">
        <v>635</v>
      </c>
      <c r="B107">
        <v>148</v>
      </c>
    </row>
    <row r="108" spans="1:2" x14ac:dyDescent="0.2">
      <c r="A108" t="s">
        <v>636</v>
      </c>
      <c r="B108">
        <v>60</v>
      </c>
    </row>
    <row r="109" spans="1:2" x14ac:dyDescent="0.2">
      <c r="A109" t="s">
        <v>637</v>
      </c>
      <c r="B109">
        <v>100</v>
      </c>
    </row>
    <row r="110" spans="1:2" x14ac:dyDescent="0.2">
      <c r="A110" t="s">
        <v>638</v>
      </c>
      <c r="B110">
        <v>75</v>
      </c>
    </row>
    <row r="111" spans="1:2" x14ac:dyDescent="0.2">
      <c r="A111" t="s">
        <v>639</v>
      </c>
      <c r="B111">
        <v>169</v>
      </c>
    </row>
    <row r="112" spans="1:2" x14ac:dyDescent="0.2">
      <c r="A112" t="s">
        <v>640</v>
      </c>
      <c r="B112">
        <v>88</v>
      </c>
    </row>
    <row r="113" spans="1:2" x14ac:dyDescent="0.2">
      <c r="A113" t="s">
        <v>641</v>
      </c>
      <c r="B113">
        <v>90</v>
      </c>
    </row>
    <row r="114" spans="1:2" x14ac:dyDescent="0.2">
      <c r="A114" t="s">
        <v>642</v>
      </c>
      <c r="B114">
        <v>118</v>
      </c>
    </row>
    <row r="115" spans="1:2" x14ac:dyDescent="0.2">
      <c r="A115" t="s">
        <v>643</v>
      </c>
      <c r="B115">
        <v>153</v>
      </c>
    </row>
    <row r="116" spans="1:2" x14ac:dyDescent="0.2">
      <c r="A116" t="s">
        <v>644</v>
      </c>
      <c r="B116">
        <v>106</v>
      </c>
    </row>
    <row r="117" spans="1:2" x14ac:dyDescent="0.2">
      <c r="A117" t="s">
        <v>645</v>
      </c>
      <c r="B117">
        <v>180</v>
      </c>
    </row>
    <row r="118" spans="1:2" x14ac:dyDescent="0.2">
      <c r="A118" t="s">
        <v>646</v>
      </c>
      <c r="B118">
        <v>160</v>
      </c>
    </row>
    <row r="119" spans="1:2" x14ac:dyDescent="0.2">
      <c r="A119" t="s">
        <v>647</v>
      </c>
      <c r="B119">
        <v>189</v>
      </c>
    </row>
    <row r="120" spans="1:2" x14ac:dyDescent="0.2">
      <c r="A120" t="s">
        <v>648</v>
      </c>
      <c r="B120">
        <v>64</v>
      </c>
    </row>
    <row r="121" spans="1:2" x14ac:dyDescent="0.2">
      <c r="A121" t="s">
        <v>649</v>
      </c>
      <c r="B121">
        <v>165</v>
      </c>
    </row>
    <row r="122" spans="1:2" x14ac:dyDescent="0.2">
      <c r="A122" t="s">
        <v>650</v>
      </c>
      <c r="B122">
        <v>50</v>
      </c>
    </row>
    <row r="123" spans="1:2" x14ac:dyDescent="0.2">
      <c r="A123" t="s">
        <v>651</v>
      </c>
      <c r="B123">
        <v>98</v>
      </c>
    </row>
    <row r="124" spans="1:2" x14ac:dyDescent="0.2">
      <c r="A124" t="s">
        <v>652</v>
      </c>
      <c r="B124">
        <v>86</v>
      </c>
    </row>
    <row r="125" spans="1:2" x14ac:dyDescent="0.2">
      <c r="A125" t="s">
        <v>653</v>
      </c>
      <c r="B125">
        <v>52</v>
      </c>
    </row>
    <row r="126" spans="1:2" x14ac:dyDescent="0.2">
      <c r="A126" t="s">
        <v>654</v>
      </c>
      <c r="B126">
        <v>89</v>
      </c>
    </row>
    <row r="127" spans="1:2" x14ac:dyDescent="0.2">
      <c r="A127" t="s">
        <v>655</v>
      </c>
      <c r="B127">
        <v>113</v>
      </c>
    </row>
    <row r="128" spans="1:2" x14ac:dyDescent="0.2">
      <c r="A128" t="s">
        <v>656</v>
      </c>
      <c r="B128">
        <v>141</v>
      </c>
    </row>
    <row r="129" spans="1:2" x14ac:dyDescent="0.2">
      <c r="A129" t="s">
        <v>657</v>
      </c>
      <c r="B129">
        <v>157</v>
      </c>
    </row>
    <row r="130" spans="1:2" x14ac:dyDescent="0.2">
      <c r="A130" t="s">
        <v>658</v>
      </c>
      <c r="B130">
        <v>86</v>
      </c>
    </row>
    <row r="131" spans="1:2" x14ac:dyDescent="0.2">
      <c r="A131" t="s">
        <v>659</v>
      </c>
      <c r="B131">
        <v>198</v>
      </c>
    </row>
    <row r="132" spans="1:2" x14ac:dyDescent="0.2">
      <c r="A132" t="s">
        <v>660</v>
      </c>
      <c r="B132">
        <v>102</v>
      </c>
    </row>
    <row r="133" spans="1:2" x14ac:dyDescent="0.2">
      <c r="A133" t="s">
        <v>661</v>
      </c>
      <c r="B133">
        <v>110</v>
      </c>
    </row>
    <row r="134" spans="1:2" x14ac:dyDescent="0.2">
      <c r="A134" t="s">
        <v>662</v>
      </c>
      <c r="B134">
        <v>145</v>
      </c>
    </row>
    <row r="135" spans="1:2" x14ac:dyDescent="0.2">
      <c r="A135" t="s">
        <v>663</v>
      </c>
      <c r="B135">
        <v>193</v>
      </c>
    </row>
    <row r="136" spans="1:2" x14ac:dyDescent="0.2">
      <c r="A136" t="s">
        <v>664</v>
      </c>
      <c r="B136">
        <v>101</v>
      </c>
    </row>
    <row r="137" spans="1:2" x14ac:dyDescent="0.2">
      <c r="A137" t="s">
        <v>665</v>
      </c>
      <c r="B137">
        <v>175</v>
      </c>
    </row>
    <row r="138" spans="1:2" x14ac:dyDescent="0.2">
      <c r="A138" t="s">
        <v>666</v>
      </c>
      <c r="B138">
        <v>64</v>
      </c>
    </row>
    <row r="139" spans="1:2" x14ac:dyDescent="0.2">
      <c r="A139" t="s">
        <v>667</v>
      </c>
      <c r="B139">
        <v>125</v>
      </c>
    </row>
    <row r="140" spans="1:2" x14ac:dyDescent="0.2">
      <c r="A140" t="s">
        <v>668</v>
      </c>
      <c r="B140">
        <v>96</v>
      </c>
    </row>
    <row r="141" spans="1:2" x14ac:dyDescent="0.2">
      <c r="A141" t="s">
        <v>669</v>
      </c>
      <c r="B141">
        <v>102</v>
      </c>
    </row>
    <row r="142" spans="1:2" x14ac:dyDescent="0.2">
      <c r="A142" t="s">
        <v>670</v>
      </c>
      <c r="B142">
        <v>84</v>
      </c>
    </row>
    <row r="143" spans="1:2" x14ac:dyDescent="0.2">
      <c r="A143" t="s">
        <v>671</v>
      </c>
      <c r="B143">
        <v>160</v>
      </c>
    </row>
    <row r="144" spans="1:2" x14ac:dyDescent="0.2">
      <c r="A144" t="s">
        <v>672</v>
      </c>
      <c r="B144">
        <v>175</v>
      </c>
    </row>
    <row r="145" spans="1:2" x14ac:dyDescent="0.2">
      <c r="A145" t="s">
        <v>673</v>
      </c>
      <c r="B145">
        <v>83</v>
      </c>
    </row>
    <row r="146" spans="1:2" x14ac:dyDescent="0.2">
      <c r="A146" t="s">
        <v>674</v>
      </c>
      <c r="B146">
        <v>143</v>
      </c>
    </row>
    <row r="147" spans="1:2" x14ac:dyDescent="0.2">
      <c r="A147" t="s">
        <v>675</v>
      </c>
      <c r="B147">
        <v>75</v>
      </c>
    </row>
    <row r="148" spans="1:2" x14ac:dyDescent="0.2">
      <c r="A148" t="s">
        <v>676</v>
      </c>
      <c r="B148">
        <v>94</v>
      </c>
    </row>
    <row r="149" spans="1:2" x14ac:dyDescent="0.2">
      <c r="A149" t="s">
        <v>677</v>
      </c>
      <c r="B149">
        <v>161</v>
      </c>
    </row>
    <row r="150" spans="1:2" x14ac:dyDescent="0.2">
      <c r="A150" t="s">
        <v>678</v>
      </c>
      <c r="B150">
        <v>176</v>
      </c>
    </row>
    <row r="151" spans="1:2" x14ac:dyDescent="0.2">
      <c r="A151" t="s">
        <v>679</v>
      </c>
      <c r="B151">
        <v>184</v>
      </c>
    </row>
    <row r="152" spans="1:2" x14ac:dyDescent="0.2">
      <c r="A152" t="s">
        <v>680</v>
      </c>
      <c r="B152">
        <v>100</v>
      </c>
    </row>
    <row r="153" spans="1:2" x14ac:dyDescent="0.2">
      <c r="A153" t="s">
        <v>681</v>
      </c>
      <c r="B153">
        <v>149</v>
      </c>
    </row>
    <row r="154" spans="1:2" x14ac:dyDescent="0.2">
      <c r="A154" t="s">
        <v>682</v>
      </c>
      <c r="B154">
        <v>64</v>
      </c>
    </row>
    <row r="155" spans="1:2" x14ac:dyDescent="0.2">
      <c r="A155" t="s">
        <v>683</v>
      </c>
      <c r="B155">
        <v>161</v>
      </c>
    </row>
    <row r="156" spans="1:2" x14ac:dyDescent="0.2">
      <c r="A156" t="s">
        <v>684</v>
      </c>
      <c r="B156">
        <v>176</v>
      </c>
    </row>
    <row r="157" spans="1:2" x14ac:dyDescent="0.2">
      <c r="A157" t="s">
        <v>685</v>
      </c>
      <c r="B157">
        <v>197</v>
      </c>
    </row>
    <row r="158" spans="1:2" x14ac:dyDescent="0.2">
      <c r="A158" t="s">
        <v>686</v>
      </c>
      <c r="B158">
        <v>62</v>
      </c>
    </row>
    <row r="159" spans="1:2" x14ac:dyDescent="0.2">
      <c r="A159" t="s">
        <v>687</v>
      </c>
      <c r="B159">
        <v>73</v>
      </c>
    </row>
    <row r="160" spans="1:2" x14ac:dyDescent="0.2">
      <c r="A160" t="s">
        <v>688</v>
      </c>
      <c r="B160">
        <v>145</v>
      </c>
    </row>
    <row r="161" spans="1:2" x14ac:dyDescent="0.2">
      <c r="A161" t="s">
        <v>689</v>
      </c>
      <c r="B161">
        <v>184</v>
      </c>
    </row>
    <row r="162" spans="1:2" x14ac:dyDescent="0.2">
      <c r="A162" t="s">
        <v>690</v>
      </c>
      <c r="B162">
        <v>72</v>
      </c>
    </row>
    <row r="163" spans="1:2" x14ac:dyDescent="0.2">
      <c r="A163" t="s">
        <v>691</v>
      </c>
      <c r="B163">
        <v>164</v>
      </c>
    </row>
    <row r="164" spans="1:2" x14ac:dyDescent="0.2">
      <c r="A164" t="s">
        <v>692</v>
      </c>
      <c r="B164">
        <v>84</v>
      </c>
    </row>
    <row r="165" spans="1:2" x14ac:dyDescent="0.2">
      <c r="A165" t="s">
        <v>693</v>
      </c>
      <c r="B165">
        <v>93</v>
      </c>
    </row>
    <row r="166" spans="1:2" x14ac:dyDescent="0.2">
      <c r="A166" t="s">
        <v>694</v>
      </c>
      <c r="B166">
        <v>170</v>
      </c>
    </row>
    <row r="167" spans="1:2" x14ac:dyDescent="0.2">
      <c r="A167" t="s">
        <v>695</v>
      </c>
      <c r="B167">
        <v>176</v>
      </c>
    </row>
    <row r="168" spans="1:2" x14ac:dyDescent="0.2">
      <c r="A168" t="s">
        <v>696</v>
      </c>
      <c r="B168">
        <v>79</v>
      </c>
    </row>
    <row r="169" spans="1:2" x14ac:dyDescent="0.2">
      <c r="A169" t="s">
        <v>697</v>
      </c>
      <c r="B169">
        <v>181</v>
      </c>
    </row>
    <row r="170" spans="1:2" x14ac:dyDescent="0.2">
      <c r="A170" t="s">
        <v>698</v>
      </c>
      <c r="B170">
        <v>96</v>
      </c>
    </row>
    <row r="171" spans="1:2" x14ac:dyDescent="0.2">
      <c r="A171" t="s">
        <v>699</v>
      </c>
      <c r="B171">
        <v>176</v>
      </c>
    </row>
    <row r="172" spans="1:2" x14ac:dyDescent="0.2">
      <c r="A172" t="s">
        <v>700</v>
      </c>
      <c r="B172">
        <v>82</v>
      </c>
    </row>
    <row r="173" spans="1:2" x14ac:dyDescent="0.2">
      <c r="A173" t="s">
        <v>701</v>
      </c>
      <c r="B173">
        <v>173</v>
      </c>
    </row>
    <row r="174" spans="1:2" x14ac:dyDescent="0.2">
      <c r="A174" t="s">
        <v>702</v>
      </c>
      <c r="B174">
        <v>62</v>
      </c>
    </row>
    <row r="175" spans="1:2" x14ac:dyDescent="0.2">
      <c r="A175" t="s">
        <v>703</v>
      </c>
      <c r="B175">
        <v>120</v>
      </c>
    </row>
    <row r="176" spans="1:2" x14ac:dyDescent="0.2">
      <c r="A176" t="s">
        <v>704</v>
      </c>
      <c r="B176">
        <v>100</v>
      </c>
    </row>
    <row r="177" spans="1:2" x14ac:dyDescent="0.2">
      <c r="A177" t="s">
        <v>705</v>
      </c>
      <c r="B177">
        <v>106</v>
      </c>
    </row>
    <row r="178" spans="1:2" x14ac:dyDescent="0.2">
      <c r="A178" t="s">
        <v>706</v>
      </c>
      <c r="B178">
        <v>83</v>
      </c>
    </row>
    <row r="179" spans="1:2" x14ac:dyDescent="0.2">
      <c r="A179" t="s">
        <v>707</v>
      </c>
      <c r="B179">
        <v>112</v>
      </c>
    </row>
    <row r="180" spans="1:2" x14ac:dyDescent="0.2">
      <c r="A180" t="s">
        <v>708</v>
      </c>
      <c r="B180">
        <v>77</v>
      </c>
    </row>
    <row r="181" spans="1:2" x14ac:dyDescent="0.2">
      <c r="A181" t="s">
        <v>709</v>
      </c>
      <c r="B181">
        <v>141</v>
      </c>
    </row>
    <row r="182" spans="1:2" x14ac:dyDescent="0.2">
      <c r="A182" t="s">
        <v>710</v>
      </c>
      <c r="B182">
        <v>165</v>
      </c>
    </row>
    <row r="183" spans="1:2" x14ac:dyDescent="0.2">
      <c r="A183" t="s">
        <v>711</v>
      </c>
      <c r="B183">
        <v>155</v>
      </c>
    </row>
    <row r="184" spans="1:2" x14ac:dyDescent="0.2">
      <c r="A184" t="s">
        <v>712</v>
      </c>
      <c r="B184">
        <v>65</v>
      </c>
    </row>
    <row r="185" spans="1:2" x14ac:dyDescent="0.2">
      <c r="A185" t="s">
        <v>713</v>
      </c>
      <c r="B185">
        <v>184</v>
      </c>
    </row>
    <row r="186" spans="1:2" x14ac:dyDescent="0.2">
      <c r="A186" t="s">
        <v>714</v>
      </c>
      <c r="B186">
        <v>116</v>
      </c>
    </row>
    <row r="187" spans="1:2" x14ac:dyDescent="0.2">
      <c r="A187" t="s">
        <v>715</v>
      </c>
      <c r="B187">
        <v>71</v>
      </c>
    </row>
    <row r="188" spans="1:2" x14ac:dyDescent="0.2">
      <c r="A188" t="s">
        <v>716</v>
      </c>
      <c r="B188">
        <v>139</v>
      </c>
    </row>
    <row r="189" spans="1:2" x14ac:dyDescent="0.2">
      <c r="A189" t="s">
        <v>717</v>
      </c>
      <c r="B189">
        <v>196</v>
      </c>
    </row>
    <row r="190" spans="1:2" x14ac:dyDescent="0.2">
      <c r="A190" t="s">
        <v>718</v>
      </c>
      <c r="B190">
        <v>105</v>
      </c>
    </row>
    <row r="191" spans="1:2" x14ac:dyDescent="0.2">
      <c r="A191" t="s">
        <v>719</v>
      </c>
      <c r="B191">
        <v>101</v>
      </c>
    </row>
    <row r="192" spans="1:2" x14ac:dyDescent="0.2">
      <c r="A192" t="s">
        <v>720</v>
      </c>
      <c r="B192">
        <v>177</v>
      </c>
    </row>
    <row r="193" spans="1:2" x14ac:dyDescent="0.2">
      <c r="A193" t="s">
        <v>721</v>
      </c>
      <c r="B193">
        <v>68</v>
      </c>
    </row>
    <row r="194" spans="1:2" x14ac:dyDescent="0.2">
      <c r="A194" t="s">
        <v>722</v>
      </c>
      <c r="B194">
        <v>111</v>
      </c>
    </row>
    <row r="195" spans="1:2" x14ac:dyDescent="0.2">
      <c r="A195" t="s">
        <v>723</v>
      </c>
      <c r="B195">
        <v>86</v>
      </c>
    </row>
    <row r="196" spans="1:2" x14ac:dyDescent="0.2">
      <c r="A196" t="s">
        <v>724</v>
      </c>
      <c r="B196">
        <v>172</v>
      </c>
    </row>
    <row r="197" spans="1:2" x14ac:dyDescent="0.2">
      <c r="A197" t="s">
        <v>725</v>
      </c>
      <c r="B197">
        <v>118</v>
      </c>
    </row>
    <row r="198" spans="1:2" x14ac:dyDescent="0.2">
      <c r="A198" t="s">
        <v>726</v>
      </c>
      <c r="B198">
        <v>55</v>
      </c>
    </row>
    <row r="199" spans="1:2" x14ac:dyDescent="0.2">
      <c r="A199" t="s">
        <v>727</v>
      </c>
      <c r="B199">
        <v>120</v>
      </c>
    </row>
    <row r="200" spans="1:2" x14ac:dyDescent="0.2">
      <c r="A200" t="s">
        <v>728</v>
      </c>
      <c r="B200">
        <v>80</v>
      </c>
    </row>
    <row r="201" spans="1:2" x14ac:dyDescent="0.2">
      <c r="A201" t="s">
        <v>729</v>
      </c>
      <c r="B201">
        <v>126</v>
      </c>
    </row>
    <row r="202" spans="1:2" x14ac:dyDescent="0.2">
      <c r="A202" t="s">
        <v>730</v>
      </c>
      <c r="B202">
        <v>107</v>
      </c>
    </row>
    <row r="203" spans="1:2" x14ac:dyDescent="0.2">
      <c r="A203" t="s">
        <v>731</v>
      </c>
      <c r="B203">
        <v>101</v>
      </c>
    </row>
    <row r="204" spans="1:2" x14ac:dyDescent="0.2">
      <c r="A204" t="s">
        <v>732</v>
      </c>
      <c r="B204">
        <v>171</v>
      </c>
    </row>
    <row r="205" spans="1:2" x14ac:dyDescent="0.2">
      <c r="A205" t="s">
        <v>733</v>
      </c>
      <c r="B205">
        <v>97</v>
      </c>
    </row>
    <row r="206" spans="1:2" x14ac:dyDescent="0.2">
      <c r="A206" t="s">
        <v>734</v>
      </c>
      <c r="B206">
        <v>182</v>
      </c>
    </row>
    <row r="207" spans="1:2" x14ac:dyDescent="0.2">
      <c r="A207" t="s">
        <v>735</v>
      </c>
      <c r="B207">
        <v>128</v>
      </c>
    </row>
    <row r="208" spans="1:2" x14ac:dyDescent="0.2">
      <c r="A208" t="s">
        <v>736</v>
      </c>
      <c r="B208">
        <v>84</v>
      </c>
    </row>
    <row r="209" spans="1:2" x14ac:dyDescent="0.2">
      <c r="A209" t="s">
        <v>737</v>
      </c>
      <c r="B209">
        <v>178</v>
      </c>
    </row>
    <row r="210" spans="1:2" x14ac:dyDescent="0.2">
      <c r="A210" t="s">
        <v>738</v>
      </c>
      <c r="B210">
        <v>126</v>
      </c>
    </row>
    <row r="211" spans="1:2" x14ac:dyDescent="0.2">
      <c r="A211" t="s">
        <v>739</v>
      </c>
      <c r="B211">
        <v>172</v>
      </c>
    </row>
    <row r="212" spans="1:2" x14ac:dyDescent="0.2">
      <c r="A212" t="s">
        <v>740</v>
      </c>
      <c r="B212">
        <v>82</v>
      </c>
    </row>
    <row r="213" spans="1:2" x14ac:dyDescent="0.2">
      <c r="A213" t="s">
        <v>741</v>
      </c>
      <c r="B213">
        <v>55</v>
      </c>
    </row>
    <row r="214" spans="1:2" x14ac:dyDescent="0.2">
      <c r="A214" t="s">
        <v>742</v>
      </c>
      <c r="B214">
        <v>74</v>
      </c>
    </row>
    <row r="215" spans="1:2" x14ac:dyDescent="0.2">
      <c r="A215" t="s">
        <v>743</v>
      </c>
      <c r="B215">
        <v>161</v>
      </c>
    </row>
    <row r="216" spans="1:2" x14ac:dyDescent="0.2">
      <c r="A216" t="s">
        <v>744</v>
      </c>
      <c r="B216">
        <v>83</v>
      </c>
    </row>
    <row r="217" spans="1:2" x14ac:dyDescent="0.2">
      <c r="A217" t="s">
        <v>745</v>
      </c>
      <c r="B217">
        <v>87</v>
      </c>
    </row>
    <row r="218" spans="1:2" x14ac:dyDescent="0.2">
      <c r="A218" t="s">
        <v>746</v>
      </c>
      <c r="B218">
        <v>118</v>
      </c>
    </row>
    <row r="219" spans="1:2" x14ac:dyDescent="0.2">
      <c r="A219" t="s">
        <v>747</v>
      </c>
      <c r="B219">
        <v>155</v>
      </c>
    </row>
    <row r="220" spans="1:2" x14ac:dyDescent="0.2">
      <c r="A220" t="s">
        <v>748</v>
      </c>
      <c r="B220">
        <v>68</v>
      </c>
    </row>
    <row r="221" spans="1:2" x14ac:dyDescent="0.2">
      <c r="A221" t="s">
        <v>749</v>
      </c>
      <c r="B221">
        <v>111</v>
      </c>
    </row>
    <row r="222" spans="1:2" x14ac:dyDescent="0.2">
      <c r="A222" t="s">
        <v>750</v>
      </c>
      <c r="B222">
        <v>121</v>
      </c>
    </row>
    <row r="223" spans="1:2" x14ac:dyDescent="0.2">
      <c r="A223" t="s">
        <v>751</v>
      </c>
      <c r="B223">
        <v>174</v>
      </c>
    </row>
    <row r="224" spans="1:2" x14ac:dyDescent="0.2">
      <c r="A224" t="s">
        <v>752</v>
      </c>
      <c r="B224">
        <v>117</v>
      </c>
    </row>
    <row r="225" spans="1:2" x14ac:dyDescent="0.2">
      <c r="A225" t="s">
        <v>753</v>
      </c>
      <c r="B225">
        <v>137</v>
      </c>
    </row>
    <row r="226" spans="1:2" x14ac:dyDescent="0.2">
      <c r="A226" t="s">
        <v>754</v>
      </c>
      <c r="B226">
        <v>71</v>
      </c>
    </row>
    <row r="227" spans="1:2" x14ac:dyDescent="0.2">
      <c r="A227" t="s">
        <v>755</v>
      </c>
      <c r="B227">
        <v>163</v>
      </c>
    </row>
    <row r="228" spans="1:2" x14ac:dyDescent="0.2">
      <c r="A228" t="s">
        <v>756</v>
      </c>
      <c r="B228">
        <v>174</v>
      </c>
    </row>
    <row r="229" spans="1:2" x14ac:dyDescent="0.2">
      <c r="A229" t="s">
        <v>757</v>
      </c>
      <c r="B229">
        <v>136</v>
      </c>
    </row>
    <row r="230" spans="1:2" x14ac:dyDescent="0.2">
      <c r="A230" t="s">
        <v>758</v>
      </c>
      <c r="B230">
        <v>63</v>
      </c>
    </row>
    <row r="231" spans="1:2" x14ac:dyDescent="0.2">
      <c r="A231" t="s">
        <v>759</v>
      </c>
      <c r="B231">
        <v>144</v>
      </c>
    </row>
    <row r="232" spans="1:2" x14ac:dyDescent="0.2">
      <c r="A232" t="s">
        <v>760</v>
      </c>
      <c r="B232">
        <v>83</v>
      </c>
    </row>
    <row r="233" spans="1:2" x14ac:dyDescent="0.2">
      <c r="A233" t="s">
        <v>761</v>
      </c>
      <c r="B233">
        <v>115</v>
      </c>
    </row>
    <row r="234" spans="1:2" x14ac:dyDescent="0.2">
      <c r="A234" t="s">
        <v>762</v>
      </c>
      <c r="B234">
        <v>188</v>
      </c>
    </row>
    <row r="235" spans="1:2" x14ac:dyDescent="0.2">
      <c r="A235" t="s">
        <v>763</v>
      </c>
      <c r="B235">
        <v>200</v>
      </c>
    </row>
    <row r="236" spans="1:2" x14ac:dyDescent="0.2">
      <c r="A236" t="s">
        <v>764</v>
      </c>
      <c r="B236">
        <v>102</v>
      </c>
    </row>
    <row r="237" spans="1:2" x14ac:dyDescent="0.2">
      <c r="A237" t="s">
        <v>765</v>
      </c>
      <c r="B237">
        <v>163</v>
      </c>
    </row>
    <row r="238" spans="1:2" x14ac:dyDescent="0.2">
      <c r="A238" t="s">
        <v>766</v>
      </c>
      <c r="B238">
        <v>101</v>
      </c>
    </row>
    <row r="239" spans="1:2" x14ac:dyDescent="0.2">
      <c r="A239" t="s">
        <v>767</v>
      </c>
      <c r="B239">
        <v>182</v>
      </c>
    </row>
    <row r="240" spans="1:2" x14ac:dyDescent="0.2">
      <c r="A240" t="s">
        <v>768</v>
      </c>
      <c r="B240">
        <v>76</v>
      </c>
    </row>
    <row r="241" spans="1:2" x14ac:dyDescent="0.2">
      <c r="A241" t="s">
        <v>769</v>
      </c>
      <c r="B241">
        <v>72</v>
      </c>
    </row>
    <row r="242" spans="1:2" x14ac:dyDescent="0.2">
      <c r="A242" t="s">
        <v>770</v>
      </c>
      <c r="B242">
        <v>98</v>
      </c>
    </row>
    <row r="243" spans="1:2" x14ac:dyDescent="0.2">
      <c r="A243" t="s">
        <v>771</v>
      </c>
      <c r="B243">
        <v>195</v>
      </c>
    </row>
    <row r="244" spans="1:2" x14ac:dyDescent="0.2">
      <c r="A244" t="s">
        <v>772</v>
      </c>
      <c r="B244">
        <v>155</v>
      </c>
    </row>
    <row r="245" spans="1:2" x14ac:dyDescent="0.2">
      <c r="A245" t="s">
        <v>773</v>
      </c>
      <c r="B245">
        <v>137</v>
      </c>
    </row>
    <row r="246" spans="1:2" x14ac:dyDescent="0.2">
      <c r="A246" t="s">
        <v>774</v>
      </c>
      <c r="B246">
        <v>193</v>
      </c>
    </row>
    <row r="247" spans="1:2" x14ac:dyDescent="0.2">
      <c r="A247" t="s">
        <v>775</v>
      </c>
      <c r="B247">
        <v>62</v>
      </c>
    </row>
    <row r="248" spans="1:2" x14ac:dyDescent="0.2">
      <c r="A248" t="s">
        <v>776</v>
      </c>
      <c r="B248">
        <v>194</v>
      </c>
    </row>
    <row r="249" spans="1:2" x14ac:dyDescent="0.2">
      <c r="A249" t="s">
        <v>777</v>
      </c>
      <c r="B249">
        <v>169</v>
      </c>
    </row>
    <row r="250" spans="1:2" x14ac:dyDescent="0.2">
      <c r="A250" t="s">
        <v>778</v>
      </c>
      <c r="B250">
        <v>195</v>
      </c>
    </row>
    <row r="251" spans="1:2" x14ac:dyDescent="0.2">
      <c r="A251" t="s">
        <v>779</v>
      </c>
      <c r="B251">
        <v>178</v>
      </c>
    </row>
    <row r="252" spans="1:2" x14ac:dyDescent="0.2">
      <c r="A252" t="s">
        <v>780</v>
      </c>
      <c r="B252">
        <v>188</v>
      </c>
    </row>
    <row r="253" spans="1:2" x14ac:dyDescent="0.2">
      <c r="A253" t="s">
        <v>781</v>
      </c>
      <c r="B253">
        <v>92</v>
      </c>
    </row>
    <row r="254" spans="1:2" x14ac:dyDescent="0.2">
      <c r="A254" t="s">
        <v>782</v>
      </c>
      <c r="B254">
        <v>167</v>
      </c>
    </row>
    <row r="255" spans="1:2" x14ac:dyDescent="0.2">
      <c r="A255" t="s">
        <v>783</v>
      </c>
      <c r="B255">
        <v>169</v>
      </c>
    </row>
    <row r="256" spans="1:2" x14ac:dyDescent="0.2">
      <c r="A256" t="s">
        <v>784</v>
      </c>
      <c r="B256">
        <v>52</v>
      </c>
    </row>
    <row r="257" spans="1:2" x14ac:dyDescent="0.2">
      <c r="A257" t="s">
        <v>785</v>
      </c>
      <c r="B257">
        <v>162</v>
      </c>
    </row>
    <row r="258" spans="1:2" x14ac:dyDescent="0.2">
      <c r="A258" t="s">
        <v>786</v>
      </c>
      <c r="B258">
        <v>169</v>
      </c>
    </row>
    <row r="259" spans="1:2" x14ac:dyDescent="0.2">
      <c r="A259" t="s">
        <v>787</v>
      </c>
      <c r="B259">
        <v>61</v>
      </c>
    </row>
    <row r="260" spans="1:2" x14ac:dyDescent="0.2">
      <c r="A260" t="s">
        <v>788</v>
      </c>
      <c r="B260">
        <v>125</v>
      </c>
    </row>
    <row r="261" spans="1:2" x14ac:dyDescent="0.2">
      <c r="A261" t="s">
        <v>789</v>
      </c>
      <c r="B261">
        <v>53</v>
      </c>
    </row>
    <row r="262" spans="1:2" x14ac:dyDescent="0.2">
      <c r="A262" t="s">
        <v>790</v>
      </c>
      <c r="B262">
        <v>60</v>
      </c>
    </row>
    <row r="263" spans="1:2" x14ac:dyDescent="0.2">
      <c r="A263" t="s">
        <v>791</v>
      </c>
      <c r="B263">
        <v>191</v>
      </c>
    </row>
    <row r="264" spans="1:2" x14ac:dyDescent="0.2">
      <c r="A264" t="s">
        <v>792</v>
      </c>
      <c r="B264">
        <v>160</v>
      </c>
    </row>
    <row r="265" spans="1:2" x14ac:dyDescent="0.2">
      <c r="A265" t="s">
        <v>793</v>
      </c>
      <c r="B265">
        <v>110</v>
      </c>
    </row>
    <row r="266" spans="1:2" x14ac:dyDescent="0.2">
      <c r="A266" t="s">
        <v>794</v>
      </c>
      <c r="B266">
        <v>96</v>
      </c>
    </row>
    <row r="267" spans="1:2" x14ac:dyDescent="0.2">
      <c r="A267" t="s">
        <v>795</v>
      </c>
      <c r="B267">
        <v>187</v>
      </c>
    </row>
    <row r="268" spans="1:2" x14ac:dyDescent="0.2">
      <c r="A268" t="s">
        <v>796</v>
      </c>
      <c r="B268">
        <v>197</v>
      </c>
    </row>
    <row r="269" spans="1:2" x14ac:dyDescent="0.2">
      <c r="A269" t="s">
        <v>797</v>
      </c>
      <c r="B269">
        <v>100</v>
      </c>
    </row>
    <row r="270" spans="1:2" x14ac:dyDescent="0.2">
      <c r="A270" t="s">
        <v>798</v>
      </c>
      <c r="B270">
        <v>127</v>
      </c>
    </row>
    <row r="271" spans="1:2" x14ac:dyDescent="0.2">
      <c r="A271" t="s">
        <v>799</v>
      </c>
      <c r="B271">
        <v>111</v>
      </c>
    </row>
    <row r="272" spans="1:2" x14ac:dyDescent="0.2">
      <c r="A272" t="s">
        <v>800</v>
      </c>
      <c r="B272">
        <v>50</v>
      </c>
    </row>
    <row r="273" spans="1:2" x14ac:dyDescent="0.2">
      <c r="A273" t="s">
        <v>801</v>
      </c>
      <c r="B273">
        <v>79</v>
      </c>
    </row>
    <row r="274" spans="1:2" x14ac:dyDescent="0.2">
      <c r="A274" t="s">
        <v>802</v>
      </c>
      <c r="B274">
        <v>58</v>
      </c>
    </row>
    <row r="275" spans="1:2" x14ac:dyDescent="0.2">
      <c r="A275" t="s">
        <v>803</v>
      </c>
      <c r="B275">
        <v>152</v>
      </c>
    </row>
    <row r="276" spans="1:2" x14ac:dyDescent="0.2">
      <c r="A276" t="s">
        <v>804</v>
      </c>
      <c r="B276">
        <v>74</v>
      </c>
    </row>
    <row r="277" spans="1:2" x14ac:dyDescent="0.2">
      <c r="A277" t="s">
        <v>805</v>
      </c>
      <c r="B277">
        <v>80</v>
      </c>
    </row>
    <row r="278" spans="1:2" x14ac:dyDescent="0.2">
      <c r="A278" t="s">
        <v>806</v>
      </c>
      <c r="B278">
        <v>110</v>
      </c>
    </row>
    <row r="279" spans="1:2" x14ac:dyDescent="0.2">
      <c r="A279" t="s">
        <v>807</v>
      </c>
      <c r="B279">
        <v>84</v>
      </c>
    </row>
    <row r="280" spans="1:2" x14ac:dyDescent="0.2">
      <c r="A280" t="s">
        <v>808</v>
      </c>
      <c r="B280">
        <v>161</v>
      </c>
    </row>
    <row r="281" spans="1:2" x14ac:dyDescent="0.2">
      <c r="A281" t="s">
        <v>809</v>
      </c>
      <c r="B281">
        <v>125</v>
      </c>
    </row>
    <row r="282" spans="1:2" x14ac:dyDescent="0.2">
      <c r="A282" t="s">
        <v>810</v>
      </c>
      <c r="B282">
        <v>78</v>
      </c>
    </row>
    <row r="283" spans="1:2" x14ac:dyDescent="0.2">
      <c r="A283" t="s">
        <v>811</v>
      </c>
      <c r="B283">
        <v>130</v>
      </c>
    </row>
    <row r="284" spans="1:2" x14ac:dyDescent="0.2">
      <c r="A284" t="s">
        <v>812</v>
      </c>
      <c r="B284">
        <v>80</v>
      </c>
    </row>
    <row r="285" spans="1:2" x14ac:dyDescent="0.2">
      <c r="A285" t="s">
        <v>813</v>
      </c>
      <c r="B285">
        <v>126</v>
      </c>
    </row>
    <row r="286" spans="1:2" x14ac:dyDescent="0.2">
      <c r="A286" t="s">
        <v>814</v>
      </c>
      <c r="B286">
        <v>143</v>
      </c>
    </row>
    <row r="287" spans="1:2" x14ac:dyDescent="0.2">
      <c r="A287" t="s">
        <v>815</v>
      </c>
      <c r="B287">
        <v>178</v>
      </c>
    </row>
    <row r="288" spans="1:2" x14ac:dyDescent="0.2">
      <c r="A288" t="s">
        <v>816</v>
      </c>
      <c r="B288">
        <v>56</v>
      </c>
    </row>
    <row r="289" spans="1:2" x14ac:dyDescent="0.2">
      <c r="A289" t="s">
        <v>817</v>
      </c>
      <c r="B289">
        <v>77</v>
      </c>
    </row>
    <row r="290" spans="1:2" x14ac:dyDescent="0.2">
      <c r="A290" t="s">
        <v>818</v>
      </c>
      <c r="B290">
        <v>167</v>
      </c>
    </row>
    <row r="291" spans="1:2" x14ac:dyDescent="0.2">
      <c r="A291" t="s">
        <v>140</v>
      </c>
      <c r="B291">
        <v>138</v>
      </c>
    </row>
    <row r="292" spans="1:2" x14ac:dyDescent="0.2">
      <c r="A292" t="s">
        <v>819</v>
      </c>
      <c r="B292">
        <v>51</v>
      </c>
    </row>
    <row r="293" spans="1:2" x14ac:dyDescent="0.2">
      <c r="A293" t="s">
        <v>820</v>
      </c>
      <c r="B293">
        <v>120</v>
      </c>
    </row>
    <row r="294" spans="1:2" x14ac:dyDescent="0.2">
      <c r="A294" t="s">
        <v>821</v>
      </c>
      <c r="B294">
        <v>136</v>
      </c>
    </row>
    <row r="295" spans="1:2" x14ac:dyDescent="0.2">
      <c r="A295" t="s">
        <v>822</v>
      </c>
      <c r="B295">
        <v>78</v>
      </c>
    </row>
    <row r="296" spans="1:2" x14ac:dyDescent="0.2">
      <c r="A296" t="s">
        <v>823</v>
      </c>
      <c r="B296">
        <v>149</v>
      </c>
    </row>
    <row r="297" spans="1:2" x14ac:dyDescent="0.2">
      <c r="A297" t="s">
        <v>824</v>
      </c>
      <c r="B297">
        <v>67</v>
      </c>
    </row>
    <row r="298" spans="1:2" x14ac:dyDescent="0.2">
      <c r="A298" t="s">
        <v>825</v>
      </c>
      <c r="B298">
        <v>150</v>
      </c>
    </row>
    <row r="299" spans="1:2" x14ac:dyDescent="0.2">
      <c r="A299" t="s">
        <v>826</v>
      </c>
      <c r="B299">
        <v>77</v>
      </c>
    </row>
    <row r="300" spans="1:2" x14ac:dyDescent="0.2">
      <c r="A300" t="s">
        <v>827</v>
      </c>
      <c r="B300">
        <v>149</v>
      </c>
    </row>
    <row r="301" spans="1:2" x14ac:dyDescent="0.2">
      <c r="A301" t="s">
        <v>828</v>
      </c>
      <c r="B301">
        <v>83</v>
      </c>
    </row>
    <row r="302" spans="1:2" x14ac:dyDescent="0.2">
      <c r="A302" t="s">
        <v>829</v>
      </c>
      <c r="B302">
        <v>122</v>
      </c>
    </row>
    <row r="303" spans="1:2" x14ac:dyDescent="0.2">
      <c r="A303" t="s">
        <v>830</v>
      </c>
      <c r="B303">
        <v>67</v>
      </c>
    </row>
    <row r="304" spans="1:2" x14ac:dyDescent="0.2">
      <c r="A304" t="s">
        <v>831</v>
      </c>
      <c r="B304">
        <v>136</v>
      </c>
    </row>
    <row r="305" spans="1:2" x14ac:dyDescent="0.2">
      <c r="A305" t="s">
        <v>832</v>
      </c>
      <c r="B305">
        <v>175</v>
      </c>
    </row>
    <row r="306" spans="1:2" x14ac:dyDescent="0.2">
      <c r="A306" t="s">
        <v>833</v>
      </c>
      <c r="B306">
        <v>63</v>
      </c>
    </row>
    <row r="307" spans="1:2" x14ac:dyDescent="0.2">
      <c r="A307" t="s">
        <v>834</v>
      </c>
      <c r="B307">
        <v>115</v>
      </c>
    </row>
    <row r="308" spans="1:2" x14ac:dyDescent="0.2">
      <c r="A308" t="s">
        <v>835</v>
      </c>
      <c r="B308">
        <v>88</v>
      </c>
    </row>
    <row r="309" spans="1:2" x14ac:dyDescent="0.2">
      <c r="A309" t="s">
        <v>836</v>
      </c>
      <c r="B309">
        <v>100</v>
      </c>
    </row>
    <row r="310" spans="1:2" x14ac:dyDescent="0.2">
      <c r="A310" t="s">
        <v>837</v>
      </c>
      <c r="B310">
        <v>173</v>
      </c>
    </row>
    <row r="311" spans="1:2" x14ac:dyDescent="0.2">
      <c r="A311" t="s">
        <v>838</v>
      </c>
      <c r="B311">
        <v>193</v>
      </c>
    </row>
    <row r="312" spans="1:2" x14ac:dyDescent="0.2">
      <c r="A312" t="s">
        <v>839</v>
      </c>
      <c r="B312">
        <v>154</v>
      </c>
    </row>
    <row r="313" spans="1:2" x14ac:dyDescent="0.2">
      <c r="A313" t="s">
        <v>58</v>
      </c>
      <c r="B313">
        <v>98</v>
      </c>
    </row>
    <row r="314" spans="1:2" x14ac:dyDescent="0.2">
      <c r="A314" t="s">
        <v>840</v>
      </c>
      <c r="B314">
        <v>116</v>
      </c>
    </row>
    <row r="315" spans="1:2" x14ac:dyDescent="0.2">
      <c r="A315" t="s">
        <v>841</v>
      </c>
      <c r="B315">
        <v>156</v>
      </c>
    </row>
    <row r="316" spans="1:2" x14ac:dyDescent="0.2">
      <c r="A316" t="s">
        <v>842</v>
      </c>
      <c r="B316">
        <v>101</v>
      </c>
    </row>
    <row r="317" spans="1:2" x14ac:dyDescent="0.2">
      <c r="A317" t="s">
        <v>843</v>
      </c>
      <c r="B317">
        <v>190</v>
      </c>
    </row>
    <row r="318" spans="1:2" x14ac:dyDescent="0.2">
      <c r="A318" t="s">
        <v>844</v>
      </c>
      <c r="B318">
        <v>113</v>
      </c>
    </row>
    <row r="319" spans="1:2" x14ac:dyDescent="0.2">
      <c r="A319" t="s">
        <v>845</v>
      </c>
      <c r="B319">
        <v>130</v>
      </c>
    </row>
    <row r="320" spans="1:2" x14ac:dyDescent="0.2">
      <c r="A320" t="s">
        <v>846</v>
      </c>
      <c r="B320">
        <v>89</v>
      </c>
    </row>
    <row r="321" spans="1:2" x14ac:dyDescent="0.2">
      <c r="A321" t="s">
        <v>847</v>
      </c>
      <c r="B321">
        <v>74</v>
      </c>
    </row>
    <row r="322" spans="1:2" x14ac:dyDescent="0.2">
      <c r="A322" t="s">
        <v>848</v>
      </c>
      <c r="B322">
        <v>187</v>
      </c>
    </row>
    <row r="323" spans="1:2" x14ac:dyDescent="0.2">
      <c r="A323" t="s">
        <v>849</v>
      </c>
      <c r="B323">
        <v>167</v>
      </c>
    </row>
    <row r="324" spans="1:2" x14ac:dyDescent="0.2">
      <c r="A324" t="s">
        <v>850</v>
      </c>
      <c r="B324">
        <v>141</v>
      </c>
    </row>
    <row r="325" spans="1:2" x14ac:dyDescent="0.2">
      <c r="A325" t="s">
        <v>851</v>
      </c>
      <c r="B325">
        <v>86</v>
      </c>
    </row>
    <row r="326" spans="1:2" x14ac:dyDescent="0.2">
      <c r="A326" t="s">
        <v>852</v>
      </c>
      <c r="B326">
        <v>109</v>
      </c>
    </row>
    <row r="327" spans="1:2" x14ac:dyDescent="0.2">
      <c r="A327" t="s">
        <v>853</v>
      </c>
      <c r="B327">
        <v>79</v>
      </c>
    </row>
    <row r="328" spans="1:2" x14ac:dyDescent="0.2">
      <c r="A328" t="s">
        <v>854</v>
      </c>
      <c r="B328">
        <v>185</v>
      </c>
    </row>
    <row r="329" spans="1:2" x14ac:dyDescent="0.2">
      <c r="A329" t="s">
        <v>855</v>
      </c>
      <c r="B329">
        <v>188</v>
      </c>
    </row>
    <row r="330" spans="1:2" x14ac:dyDescent="0.2">
      <c r="A330" t="s">
        <v>856</v>
      </c>
      <c r="B330">
        <v>84</v>
      </c>
    </row>
    <row r="331" spans="1:2" x14ac:dyDescent="0.2">
      <c r="A331" t="s">
        <v>857</v>
      </c>
      <c r="B331">
        <v>144</v>
      </c>
    </row>
    <row r="332" spans="1:2" x14ac:dyDescent="0.2">
      <c r="A332" t="s">
        <v>858</v>
      </c>
      <c r="B332">
        <v>181</v>
      </c>
    </row>
    <row r="333" spans="1:2" x14ac:dyDescent="0.2">
      <c r="A333" t="s">
        <v>859</v>
      </c>
      <c r="B333">
        <v>151</v>
      </c>
    </row>
    <row r="334" spans="1:2" x14ac:dyDescent="0.2">
      <c r="A334" t="s">
        <v>178</v>
      </c>
      <c r="B334">
        <v>123</v>
      </c>
    </row>
    <row r="335" spans="1:2" x14ac:dyDescent="0.2">
      <c r="A335" t="s">
        <v>860</v>
      </c>
      <c r="B335">
        <v>158</v>
      </c>
    </row>
    <row r="336" spans="1:2" x14ac:dyDescent="0.2">
      <c r="A336" t="s">
        <v>861</v>
      </c>
      <c r="B336">
        <v>88</v>
      </c>
    </row>
    <row r="337" spans="1:2" x14ac:dyDescent="0.2">
      <c r="A337" t="s">
        <v>862</v>
      </c>
      <c r="B337">
        <v>139</v>
      </c>
    </row>
    <row r="338" spans="1:2" x14ac:dyDescent="0.2">
      <c r="A338" t="s">
        <v>863</v>
      </c>
      <c r="B338">
        <v>131</v>
      </c>
    </row>
    <row r="339" spans="1:2" x14ac:dyDescent="0.2">
      <c r="A339" t="s">
        <v>864</v>
      </c>
      <c r="B339">
        <v>139</v>
      </c>
    </row>
    <row r="340" spans="1:2" x14ac:dyDescent="0.2">
      <c r="A340" t="s">
        <v>865</v>
      </c>
      <c r="B340">
        <v>78</v>
      </c>
    </row>
    <row r="341" spans="1:2" x14ac:dyDescent="0.2">
      <c r="A341" t="s">
        <v>866</v>
      </c>
      <c r="B341">
        <v>129</v>
      </c>
    </row>
    <row r="342" spans="1:2" x14ac:dyDescent="0.2">
      <c r="A342" t="s">
        <v>867</v>
      </c>
      <c r="B342">
        <v>60</v>
      </c>
    </row>
    <row r="343" spans="1:2" x14ac:dyDescent="0.2">
      <c r="A343" t="s">
        <v>868</v>
      </c>
      <c r="B343">
        <v>79</v>
      </c>
    </row>
    <row r="344" spans="1:2" x14ac:dyDescent="0.2">
      <c r="A344" t="s">
        <v>869</v>
      </c>
      <c r="B344">
        <v>139</v>
      </c>
    </row>
    <row r="345" spans="1:2" x14ac:dyDescent="0.2">
      <c r="A345" t="s">
        <v>870</v>
      </c>
      <c r="B345">
        <v>158</v>
      </c>
    </row>
    <row r="346" spans="1:2" x14ac:dyDescent="0.2">
      <c r="A346" t="s">
        <v>871</v>
      </c>
      <c r="B346">
        <v>194</v>
      </c>
    </row>
    <row r="347" spans="1:2" x14ac:dyDescent="0.2">
      <c r="A347" t="s">
        <v>872</v>
      </c>
      <c r="B347">
        <v>60</v>
      </c>
    </row>
    <row r="348" spans="1:2" x14ac:dyDescent="0.2">
      <c r="A348" t="s">
        <v>873</v>
      </c>
      <c r="B348">
        <v>119</v>
      </c>
    </row>
    <row r="349" spans="1:2" x14ac:dyDescent="0.2">
      <c r="A349" t="s">
        <v>874</v>
      </c>
      <c r="B349">
        <v>131</v>
      </c>
    </row>
    <row r="350" spans="1:2" x14ac:dyDescent="0.2">
      <c r="A350" t="s">
        <v>875</v>
      </c>
      <c r="B350">
        <v>131</v>
      </c>
    </row>
    <row r="351" spans="1:2" x14ac:dyDescent="0.2">
      <c r="A351" t="s">
        <v>876</v>
      </c>
      <c r="B351">
        <v>83</v>
      </c>
    </row>
    <row r="352" spans="1:2" x14ac:dyDescent="0.2">
      <c r="A352" t="s">
        <v>877</v>
      </c>
      <c r="B352">
        <v>160</v>
      </c>
    </row>
    <row r="353" spans="1:2" x14ac:dyDescent="0.2">
      <c r="A353" t="s">
        <v>878</v>
      </c>
      <c r="B353">
        <v>93</v>
      </c>
    </row>
    <row r="354" spans="1:2" x14ac:dyDescent="0.2">
      <c r="A354" t="s">
        <v>879</v>
      </c>
      <c r="B354">
        <v>88</v>
      </c>
    </row>
    <row r="355" spans="1:2" x14ac:dyDescent="0.2">
      <c r="A355" t="s">
        <v>880</v>
      </c>
      <c r="B355">
        <v>82</v>
      </c>
    </row>
    <row r="356" spans="1:2" x14ac:dyDescent="0.2">
      <c r="A356" t="s">
        <v>881</v>
      </c>
      <c r="B356">
        <v>110</v>
      </c>
    </row>
    <row r="357" spans="1:2" x14ac:dyDescent="0.2">
      <c r="A357" t="s">
        <v>882</v>
      </c>
      <c r="B357">
        <v>168</v>
      </c>
    </row>
    <row r="358" spans="1:2" x14ac:dyDescent="0.2">
      <c r="A358" t="s">
        <v>883</v>
      </c>
      <c r="B358">
        <v>94</v>
      </c>
    </row>
    <row r="359" spans="1:2" x14ac:dyDescent="0.2">
      <c r="A359" t="s">
        <v>884</v>
      </c>
      <c r="B359">
        <v>82</v>
      </c>
    </row>
    <row r="360" spans="1:2" x14ac:dyDescent="0.2">
      <c r="A360" t="s">
        <v>885</v>
      </c>
      <c r="B360">
        <v>114</v>
      </c>
    </row>
    <row r="361" spans="1:2" x14ac:dyDescent="0.2">
      <c r="A361" t="s">
        <v>886</v>
      </c>
      <c r="B361">
        <v>141</v>
      </c>
    </row>
    <row r="362" spans="1:2" x14ac:dyDescent="0.2">
      <c r="A362" t="s">
        <v>887</v>
      </c>
      <c r="B362">
        <v>139</v>
      </c>
    </row>
    <row r="363" spans="1:2" x14ac:dyDescent="0.2">
      <c r="A363" t="s">
        <v>888</v>
      </c>
      <c r="B363">
        <v>160</v>
      </c>
    </row>
    <row r="364" spans="1:2" x14ac:dyDescent="0.2">
      <c r="A364" t="s">
        <v>889</v>
      </c>
      <c r="B364">
        <v>109</v>
      </c>
    </row>
    <row r="365" spans="1:2" x14ac:dyDescent="0.2">
      <c r="A365" t="s">
        <v>890</v>
      </c>
      <c r="B365">
        <v>54</v>
      </c>
    </row>
    <row r="366" spans="1:2" x14ac:dyDescent="0.2">
      <c r="A366" t="s">
        <v>891</v>
      </c>
      <c r="B366">
        <v>107</v>
      </c>
    </row>
    <row r="367" spans="1:2" x14ac:dyDescent="0.2">
      <c r="A367" t="s">
        <v>892</v>
      </c>
      <c r="B367">
        <v>52</v>
      </c>
    </row>
    <row r="368" spans="1:2" x14ac:dyDescent="0.2">
      <c r="A368" t="s">
        <v>893</v>
      </c>
      <c r="B368">
        <v>63</v>
      </c>
    </row>
    <row r="369" spans="1:2" x14ac:dyDescent="0.2">
      <c r="A369" t="s">
        <v>894</v>
      </c>
      <c r="B369">
        <v>169</v>
      </c>
    </row>
    <row r="370" spans="1:2" x14ac:dyDescent="0.2">
      <c r="A370" t="s">
        <v>895</v>
      </c>
      <c r="B370">
        <v>104</v>
      </c>
    </row>
    <row r="371" spans="1:2" x14ac:dyDescent="0.2">
      <c r="A371" t="s">
        <v>896</v>
      </c>
      <c r="B371">
        <v>132</v>
      </c>
    </row>
    <row r="372" spans="1:2" x14ac:dyDescent="0.2">
      <c r="A372" t="s">
        <v>897</v>
      </c>
      <c r="B372">
        <v>89</v>
      </c>
    </row>
    <row r="373" spans="1:2" x14ac:dyDescent="0.2">
      <c r="A373" t="s">
        <v>898</v>
      </c>
      <c r="B373">
        <v>177</v>
      </c>
    </row>
    <row r="374" spans="1:2" x14ac:dyDescent="0.2">
      <c r="A374" t="s">
        <v>899</v>
      </c>
      <c r="B374">
        <v>66</v>
      </c>
    </row>
    <row r="375" spans="1:2" x14ac:dyDescent="0.2">
      <c r="A375" t="s">
        <v>900</v>
      </c>
      <c r="B375">
        <v>151</v>
      </c>
    </row>
    <row r="376" spans="1:2" x14ac:dyDescent="0.2">
      <c r="A376" t="s">
        <v>901</v>
      </c>
      <c r="B376">
        <v>170</v>
      </c>
    </row>
    <row r="377" spans="1:2" x14ac:dyDescent="0.2">
      <c r="A377" t="s">
        <v>717</v>
      </c>
      <c r="B377">
        <v>100</v>
      </c>
    </row>
    <row r="378" spans="1:2" x14ac:dyDescent="0.2">
      <c r="A378" t="s">
        <v>902</v>
      </c>
      <c r="B378">
        <v>175</v>
      </c>
    </row>
    <row r="379" spans="1:2" x14ac:dyDescent="0.2">
      <c r="A379" t="s">
        <v>903</v>
      </c>
      <c r="B379">
        <v>197</v>
      </c>
    </row>
    <row r="380" spans="1:2" x14ac:dyDescent="0.2">
      <c r="A380" t="s">
        <v>904</v>
      </c>
      <c r="B380">
        <v>146</v>
      </c>
    </row>
    <row r="381" spans="1:2" x14ac:dyDescent="0.2">
      <c r="A381" t="s">
        <v>905</v>
      </c>
      <c r="B381">
        <v>77</v>
      </c>
    </row>
    <row r="382" spans="1:2" x14ac:dyDescent="0.2">
      <c r="A382" t="s">
        <v>906</v>
      </c>
      <c r="B382">
        <v>155</v>
      </c>
    </row>
    <row r="383" spans="1:2" x14ac:dyDescent="0.2">
      <c r="A383" t="s">
        <v>907</v>
      </c>
      <c r="B383">
        <v>116</v>
      </c>
    </row>
    <row r="384" spans="1:2" x14ac:dyDescent="0.2">
      <c r="A384" t="s">
        <v>908</v>
      </c>
      <c r="B384">
        <v>142</v>
      </c>
    </row>
    <row r="385" spans="1:2" x14ac:dyDescent="0.2">
      <c r="A385" t="s">
        <v>909</v>
      </c>
      <c r="B385">
        <v>166</v>
      </c>
    </row>
    <row r="386" spans="1:2" x14ac:dyDescent="0.2">
      <c r="A386" t="s">
        <v>910</v>
      </c>
      <c r="B386">
        <v>128</v>
      </c>
    </row>
    <row r="387" spans="1:2" x14ac:dyDescent="0.2">
      <c r="A387" t="s">
        <v>911</v>
      </c>
      <c r="B387">
        <v>124</v>
      </c>
    </row>
    <row r="388" spans="1:2" x14ac:dyDescent="0.2">
      <c r="A388" t="s">
        <v>912</v>
      </c>
      <c r="B388">
        <v>170</v>
      </c>
    </row>
    <row r="389" spans="1:2" x14ac:dyDescent="0.2">
      <c r="A389" t="s">
        <v>913</v>
      </c>
      <c r="B389">
        <v>97</v>
      </c>
    </row>
    <row r="390" spans="1:2" x14ac:dyDescent="0.2">
      <c r="A390" t="s">
        <v>914</v>
      </c>
      <c r="B390">
        <v>168</v>
      </c>
    </row>
    <row r="391" spans="1:2" x14ac:dyDescent="0.2">
      <c r="A391" t="s">
        <v>915</v>
      </c>
      <c r="B391">
        <v>61</v>
      </c>
    </row>
    <row r="392" spans="1:2" x14ac:dyDescent="0.2">
      <c r="A392" t="s">
        <v>916</v>
      </c>
      <c r="B392">
        <v>152</v>
      </c>
    </row>
    <row r="393" spans="1:2" x14ac:dyDescent="0.2">
      <c r="A393" t="s">
        <v>917</v>
      </c>
      <c r="B393">
        <v>63</v>
      </c>
    </row>
    <row r="394" spans="1:2" x14ac:dyDescent="0.2">
      <c r="A394" t="s">
        <v>918</v>
      </c>
      <c r="B394">
        <v>77</v>
      </c>
    </row>
    <row r="395" spans="1:2" x14ac:dyDescent="0.2">
      <c r="A395" t="s">
        <v>919</v>
      </c>
      <c r="B395">
        <v>62</v>
      </c>
    </row>
    <row r="396" spans="1:2" x14ac:dyDescent="0.2">
      <c r="A396" t="s">
        <v>920</v>
      </c>
      <c r="B396">
        <v>77</v>
      </c>
    </row>
    <row r="397" spans="1:2" x14ac:dyDescent="0.2">
      <c r="A397" t="s">
        <v>921</v>
      </c>
      <c r="B397">
        <v>98</v>
      </c>
    </row>
    <row r="398" spans="1:2" x14ac:dyDescent="0.2">
      <c r="A398" t="s">
        <v>922</v>
      </c>
      <c r="B398">
        <v>187</v>
      </c>
    </row>
    <row r="399" spans="1:2" x14ac:dyDescent="0.2">
      <c r="A399" t="s">
        <v>923</v>
      </c>
      <c r="B399">
        <v>59</v>
      </c>
    </row>
    <row r="400" spans="1:2" x14ac:dyDescent="0.2">
      <c r="A400" t="s">
        <v>924</v>
      </c>
      <c r="B400">
        <v>62</v>
      </c>
    </row>
    <row r="401" spans="1:2" x14ac:dyDescent="0.2">
      <c r="A401" t="s">
        <v>925</v>
      </c>
      <c r="B401">
        <v>107</v>
      </c>
    </row>
    <row r="402" spans="1:2" x14ac:dyDescent="0.2">
      <c r="A402" t="s">
        <v>926</v>
      </c>
      <c r="B402">
        <v>88</v>
      </c>
    </row>
    <row r="403" spans="1:2" x14ac:dyDescent="0.2">
      <c r="A403" t="s">
        <v>927</v>
      </c>
      <c r="B403">
        <v>191</v>
      </c>
    </row>
    <row r="404" spans="1:2" x14ac:dyDescent="0.2">
      <c r="A404" t="s">
        <v>928</v>
      </c>
      <c r="B404">
        <v>154</v>
      </c>
    </row>
    <row r="405" spans="1:2" x14ac:dyDescent="0.2">
      <c r="A405" t="s">
        <v>929</v>
      </c>
      <c r="B405">
        <v>77</v>
      </c>
    </row>
    <row r="406" spans="1:2" x14ac:dyDescent="0.2">
      <c r="A406" t="s">
        <v>930</v>
      </c>
      <c r="B406">
        <v>99</v>
      </c>
    </row>
    <row r="407" spans="1:2" x14ac:dyDescent="0.2">
      <c r="A407" t="s">
        <v>931</v>
      </c>
      <c r="B407">
        <v>179</v>
      </c>
    </row>
    <row r="408" spans="1:2" x14ac:dyDescent="0.2">
      <c r="A408" t="s">
        <v>932</v>
      </c>
      <c r="B408">
        <v>66</v>
      </c>
    </row>
    <row r="409" spans="1:2" x14ac:dyDescent="0.2">
      <c r="A409" t="s">
        <v>933</v>
      </c>
      <c r="B409">
        <v>134</v>
      </c>
    </row>
    <row r="410" spans="1:2" x14ac:dyDescent="0.2">
      <c r="A410" t="s">
        <v>934</v>
      </c>
      <c r="B410">
        <v>95</v>
      </c>
    </row>
    <row r="411" spans="1:2" x14ac:dyDescent="0.2">
      <c r="A411" t="s">
        <v>935</v>
      </c>
      <c r="B411">
        <v>187</v>
      </c>
    </row>
    <row r="412" spans="1:2" x14ac:dyDescent="0.2">
      <c r="A412" t="s">
        <v>936</v>
      </c>
      <c r="B412">
        <v>119</v>
      </c>
    </row>
    <row r="413" spans="1:2" x14ac:dyDescent="0.2">
      <c r="A413" t="s">
        <v>937</v>
      </c>
      <c r="B413">
        <v>95</v>
      </c>
    </row>
    <row r="414" spans="1:2" x14ac:dyDescent="0.2">
      <c r="A414" t="s">
        <v>938</v>
      </c>
      <c r="B414">
        <v>108</v>
      </c>
    </row>
    <row r="415" spans="1:2" x14ac:dyDescent="0.2">
      <c r="A415" t="s">
        <v>939</v>
      </c>
      <c r="B415">
        <v>126</v>
      </c>
    </row>
    <row r="416" spans="1:2" x14ac:dyDescent="0.2">
      <c r="A416" t="s">
        <v>940</v>
      </c>
      <c r="B416">
        <v>155</v>
      </c>
    </row>
    <row r="417" spans="1:2" x14ac:dyDescent="0.2">
      <c r="A417" t="s">
        <v>941</v>
      </c>
      <c r="B417">
        <v>134</v>
      </c>
    </row>
    <row r="418" spans="1:2" x14ac:dyDescent="0.2">
      <c r="A418" t="s">
        <v>942</v>
      </c>
      <c r="B418">
        <v>192</v>
      </c>
    </row>
    <row r="419" spans="1:2" x14ac:dyDescent="0.2">
      <c r="A419" t="s">
        <v>943</v>
      </c>
      <c r="B419">
        <v>64</v>
      </c>
    </row>
    <row r="420" spans="1:2" x14ac:dyDescent="0.2">
      <c r="A420" t="s">
        <v>944</v>
      </c>
      <c r="B420">
        <v>159</v>
      </c>
    </row>
    <row r="421" spans="1:2" x14ac:dyDescent="0.2">
      <c r="A421" t="s">
        <v>945</v>
      </c>
      <c r="B421">
        <v>63</v>
      </c>
    </row>
    <row r="422" spans="1:2" x14ac:dyDescent="0.2">
      <c r="A422" t="s">
        <v>946</v>
      </c>
      <c r="B422">
        <v>199</v>
      </c>
    </row>
    <row r="423" spans="1:2" x14ac:dyDescent="0.2">
      <c r="A423" t="s">
        <v>947</v>
      </c>
      <c r="B423">
        <v>110</v>
      </c>
    </row>
    <row r="424" spans="1:2" x14ac:dyDescent="0.2">
      <c r="A424" t="s">
        <v>948</v>
      </c>
      <c r="B424">
        <v>72</v>
      </c>
    </row>
    <row r="425" spans="1:2" x14ac:dyDescent="0.2">
      <c r="A425" t="s">
        <v>949</v>
      </c>
      <c r="B425">
        <v>157</v>
      </c>
    </row>
    <row r="426" spans="1:2" x14ac:dyDescent="0.2">
      <c r="A426" t="s">
        <v>950</v>
      </c>
      <c r="B426">
        <v>196</v>
      </c>
    </row>
    <row r="427" spans="1:2" x14ac:dyDescent="0.2">
      <c r="A427" t="s">
        <v>951</v>
      </c>
      <c r="B427">
        <v>53</v>
      </c>
    </row>
    <row r="428" spans="1:2" x14ac:dyDescent="0.2">
      <c r="A428" t="s">
        <v>952</v>
      </c>
      <c r="B428">
        <v>92</v>
      </c>
    </row>
    <row r="429" spans="1:2" x14ac:dyDescent="0.2">
      <c r="A429" t="s">
        <v>953</v>
      </c>
      <c r="B429">
        <v>97</v>
      </c>
    </row>
    <row r="430" spans="1:2" x14ac:dyDescent="0.2">
      <c r="A430" t="s">
        <v>954</v>
      </c>
      <c r="B430">
        <v>140</v>
      </c>
    </row>
    <row r="431" spans="1:2" x14ac:dyDescent="0.2">
      <c r="A431" t="s">
        <v>955</v>
      </c>
      <c r="B431">
        <v>66</v>
      </c>
    </row>
    <row r="432" spans="1:2" x14ac:dyDescent="0.2">
      <c r="A432" t="s">
        <v>956</v>
      </c>
      <c r="B432">
        <v>80</v>
      </c>
    </row>
    <row r="433" spans="1:2" x14ac:dyDescent="0.2">
      <c r="A433" t="s">
        <v>957</v>
      </c>
      <c r="B433">
        <v>87</v>
      </c>
    </row>
    <row r="434" spans="1:2" x14ac:dyDescent="0.2">
      <c r="A434" t="s">
        <v>958</v>
      </c>
      <c r="B434">
        <v>162</v>
      </c>
    </row>
    <row r="435" spans="1:2" x14ac:dyDescent="0.2">
      <c r="A435" t="s">
        <v>959</v>
      </c>
      <c r="B435">
        <v>181</v>
      </c>
    </row>
    <row r="436" spans="1:2" x14ac:dyDescent="0.2">
      <c r="A436" t="s">
        <v>960</v>
      </c>
      <c r="B436">
        <v>124</v>
      </c>
    </row>
    <row r="437" spans="1:2" x14ac:dyDescent="0.2">
      <c r="A437" t="s">
        <v>961</v>
      </c>
      <c r="B437">
        <v>163</v>
      </c>
    </row>
    <row r="438" spans="1:2" x14ac:dyDescent="0.2">
      <c r="A438" t="s">
        <v>962</v>
      </c>
      <c r="B438">
        <v>151</v>
      </c>
    </row>
    <row r="439" spans="1:2" x14ac:dyDescent="0.2">
      <c r="A439" t="s">
        <v>963</v>
      </c>
      <c r="B439">
        <v>199</v>
      </c>
    </row>
    <row r="440" spans="1:2" x14ac:dyDescent="0.2">
      <c r="A440" t="s">
        <v>964</v>
      </c>
      <c r="B440">
        <v>155</v>
      </c>
    </row>
    <row r="441" spans="1:2" x14ac:dyDescent="0.2">
      <c r="A441" t="s">
        <v>965</v>
      </c>
      <c r="B441">
        <v>153</v>
      </c>
    </row>
    <row r="442" spans="1:2" x14ac:dyDescent="0.2">
      <c r="A442" t="s">
        <v>966</v>
      </c>
      <c r="B442">
        <v>59</v>
      </c>
    </row>
    <row r="443" spans="1:2" x14ac:dyDescent="0.2">
      <c r="A443" t="s">
        <v>967</v>
      </c>
      <c r="B443">
        <v>116</v>
      </c>
    </row>
    <row r="444" spans="1:2" x14ac:dyDescent="0.2">
      <c r="A444" t="s">
        <v>968</v>
      </c>
      <c r="B444">
        <v>173</v>
      </c>
    </row>
    <row r="445" spans="1:2" x14ac:dyDescent="0.2">
      <c r="A445" t="s">
        <v>969</v>
      </c>
      <c r="B445">
        <v>140</v>
      </c>
    </row>
    <row r="446" spans="1:2" x14ac:dyDescent="0.2">
      <c r="A446" t="s">
        <v>970</v>
      </c>
      <c r="B446">
        <v>55</v>
      </c>
    </row>
    <row r="447" spans="1:2" x14ac:dyDescent="0.2">
      <c r="A447" t="s">
        <v>971</v>
      </c>
      <c r="B447">
        <v>162</v>
      </c>
    </row>
    <row r="448" spans="1:2" x14ac:dyDescent="0.2">
      <c r="A448" t="s">
        <v>972</v>
      </c>
      <c r="B448">
        <v>190</v>
      </c>
    </row>
    <row r="449" spans="1:2" x14ac:dyDescent="0.2">
      <c r="A449" t="s">
        <v>973</v>
      </c>
      <c r="B449">
        <v>191</v>
      </c>
    </row>
    <row r="450" spans="1:2" x14ac:dyDescent="0.2">
      <c r="A450" t="s">
        <v>974</v>
      </c>
      <c r="B450">
        <v>71</v>
      </c>
    </row>
    <row r="451" spans="1:2" x14ac:dyDescent="0.2">
      <c r="A451" t="s">
        <v>975</v>
      </c>
      <c r="B451">
        <v>95</v>
      </c>
    </row>
    <row r="452" spans="1:2" x14ac:dyDescent="0.2">
      <c r="A452" t="s">
        <v>976</v>
      </c>
      <c r="B452">
        <v>167</v>
      </c>
    </row>
    <row r="453" spans="1:2" x14ac:dyDescent="0.2">
      <c r="A453" t="s">
        <v>977</v>
      </c>
      <c r="B453">
        <v>172</v>
      </c>
    </row>
    <row r="454" spans="1:2" x14ac:dyDescent="0.2">
      <c r="A454" t="s">
        <v>978</v>
      </c>
      <c r="B454">
        <v>190</v>
      </c>
    </row>
    <row r="455" spans="1:2" x14ac:dyDescent="0.2">
      <c r="A455" t="s">
        <v>979</v>
      </c>
      <c r="B455">
        <v>178</v>
      </c>
    </row>
    <row r="456" spans="1:2" x14ac:dyDescent="0.2">
      <c r="A456" t="s">
        <v>980</v>
      </c>
      <c r="B456">
        <v>51</v>
      </c>
    </row>
    <row r="457" spans="1:2" x14ac:dyDescent="0.2">
      <c r="A457" t="s">
        <v>981</v>
      </c>
      <c r="B457">
        <v>192</v>
      </c>
    </row>
    <row r="458" spans="1:2" x14ac:dyDescent="0.2">
      <c r="A458" t="s">
        <v>982</v>
      </c>
      <c r="B458">
        <v>126</v>
      </c>
    </row>
    <row r="459" spans="1:2" x14ac:dyDescent="0.2">
      <c r="A459" t="s">
        <v>983</v>
      </c>
      <c r="B459">
        <v>145</v>
      </c>
    </row>
    <row r="460" spans="1:2" x14ac:dyDescent="0.2">
      <c r="A460" t="s">
        <v>984</v>
      </c>
      <c r="B460">
        <v>146</v>
      </c>
    </row>
    <row r="461" spans="1:2" x14ac:dyDescent="0.2">
      <c r="A461" t="s">
        <v>985</v>
      </c>
      <c r="B461">
        <v>124</v>
      </c>
    </row>
    <row r="462" spans="1:2" x14ac:dyDescent="0.2">
      <c r="A462" t="s">
        <v>986</v>
      </c>
      <c r="B462">
        <v>165</v>
      </c>
    </row>
    <row r="463" spans="1:2" x14ac:dyDescent="0.2">
      <c r="A463" t="s">
        <v>987</v>
      </c>
      <c r="B463">
        <v>182</v>
      </c>
    </row>
    <row r="464" spans="1:2" x14ac:dyDescent="0.2">
      <c r="A464" t="s">
        <v>988</v>
      </c>
      <c r="B464">
        <v>200</v>
      </c>
    </row>
    <row r="465" spans="1:2" x14ac:dyDescent="0.2">
      <c r="A465" t="s">
        <v>989</v>
      </c>
      <c r="B465">
        <v>131</v>
      </c>
    </row>
    <row r="466" spans="1:2" x14ac:dyDescent="0.2">
      <c r="A466" t="s">
        <v>990</v>
      </c>
      <c r="B466">
        <v>146</v>
      </c>
    </row>
    <row r="467" spans="1:2" x14ac:dyDescent="0.2">
      <c r="A467" t="s">
        <v>991</v>
      </c>
      <c r="B467">
        <v>139</v>
      </c>
    </row>
    <row r="468" spans="1:2" x14ac:dyDescent="0.2">
      <c r="A468" t="s">
        <v>992</v>
      </c>
      <c r="B468">
        <v>73</v>
      </c>
    </row>
    <row r="469" spans="1:2" x14ac:dyDescent="0.2">
      <c r="A469" t="s">
        <v>993</v>
      </c>
      <c r="B469">
        <v>195</v>
      </c>
    </row>
    <row r="470" spans="1:2" x14ac:dyDescent="0.2">
      <c r="A470" t="s">
        <v>994</v>
      </c>
      <c r="B470">
        <v>105</v>
      </c>
    </row>
    <row r="471" spans="1:2" x14ac:dyDescent="0.2">
      <c r="A471" t="s">
        <v>995</v>
      </c>
      <c r="B471">
        <v>84</v>
      </c>
    </row>
    <row r="472" spans="1:2" x14ac:dyDescent="0.2">
      <c r="A472" t="s">
        <v>996</v>
      </c>
      <c r="B472">
        <v>107</v>
      </c>
    </row>
    <row r="473" spans="1:2" x14ac:dyDescent="0.2">
      <c r="A473" t="s">
        <v>997</v>
      </c>
      <c r="B473">
        <v>160</v>
      </c>
    </row>
    <row r="474" spans="1:2" x14ac:dyDescent="0.2">
      <c r="A474" t="s">
        <v>998</v>
      </c>
      <c r="B474">
        <v>130</v>
      </c>
    </row>
    <row r="475" spans="1:2" x14ac:dyDescent="0.2">
      <c r="A475" t="s">
        <v>999</v>
      </c>
      <c r="B475">
        <v>108</v>
      </c>
    </row>
    <row r="476" spans="1:2" x14ac:dyDescent="0.2">
      <c r="A476" t="s">
        <v>1000</v>
      </c>
      <c r="B476">
        <v>182</v>
      </c>
    </row>
    <row r="477" spans="1:2" x14ac:dyDescent="0.2">
      <c r="A477" t="s">
        <v>1001</v>
      </c>
      <c r="B477">
        <v>166</v>
      </c>
    </row>
    <row r="478" spans="1:2" x14ac:dyDescent="0.2">
      <c r="A478" t="s">
        <v>1002</v>
      </c>
      <c r="B478">
        <v>92</v>
      </c>
    </row>
    <row r="479" spans="1:2" x14ac:dyDescent="0.2">
      <c r="A479" t="s">
        <v>1003</v>
      </c>
      <c r="B479">
        <v>104</v>
      </c>
    </row>
    <row r="480" spans="1:2" x14ac:dyDescent="0.2">
      <c r="A480" t="s">
        <v>1004</v>
      </c>
      <c r="B480">
        <v>112</v>
      </c>
    </row>
    <row r="481" spans="1:2" x14ac:dyDescent="0.2">
      <c r="A481" t="s">
        <v>1005</v>
      </c>
      <c r="B481">
        <v>114</v>
      </c>
    </row>
    <row r="482" spans="1:2" x14ac:dyDescent="0.2">
      <c r="A482" t="s">
        <v>1006</v>
      </c>
      <c r="B482">
        <v>86</v>
      </c>
    </row>
    <row r="483" spans="1:2" x14ac:dyDescent="0.2">
      <c r="A483" t="s">
        <v>1007</v>
      </c>
      <c r="B483">
        <v>62</v>
      </c>
    </row>
    <row r="484" spans="1:2" x14ac:dyDescent="0.2">
      <c r="A484" t="s">
        <v>1008</v>
      </c>
      <c r="B484">
        <v>197</v>
      </c>
    </row>
    <row r="485" spans="1:2" x14ac:dyDescent="0.2">
      <c r="A485" t="s">
        <v>1009</v>
      </c>
      <c r="B485">
        <v>143</v>
      </c>
    </row>
    <row r="486" spans="1:2" x14ac:dyDescent="0.2">
      <c r="A486" t="s">
        <v>1010</v>
      </c>
      <c r="B486">
        <v>171</v>
      </c>
    </row>
    <row r="487" spans="1:2" x14ac:dyDescent="0.2">
      <c r="A487" t="s">
        <v>1011</v>
      </c>
      <c r="B487">
        <v>181</v>
      </c>
    </row>
    <row r="488" spans="1:2" x14ac:dyDescent="0.2">
      <c r="A488" t="s">
        <v>1012</v>
      </c>
      <c r="B488">
        <v>134</v>
      </c>
    </row>
    <row r="489" spans="1:2" x14ac:dyDescent="0.2">
      <c r="A489" t="s">
        <v>1013</v>
      </c>
      <c r="B489">
        <v>142</v>
      </c>
    </row>
    <row r="490" spans="1:2" x14ac:dyDescent="0.2">
      <c r="A490" t="s">
        <v>1014</v>
      </c>
      <c r="B490">
        <v>57</v>
      </c>
    </row>
    <row r="491" spans="1:2" x14ac:dyDescent="0.2">
      <c r="A491" t="s">
        <v>1015</v>
      </c>
      <c r="B491">
        <v>153</v>
      </c>
    </row>
    <row r="492" spans="1:2" x14ac:dyDescent="0.2">
      <c r="A492" t="s">
        <v>1016</v>
      </c>
      <c r="B492">
        <v>109</v>
      </c>
    </row>
    <row r="493" spans="1:2" x14ac:dyDescent="0.2">
      <c r="A493" t="s">
        <v>1017</v>
      </c>
      <c r="B493">
        <v>156</v>
      </c>
    </row>
    <row r="494" spans="1:2" x14ac:dyDescent="0.2">
      <c r="A494" t="s">
        <v>1018</v>
      </c>
      <c r="B494">
        <v>56</v>
      </c>
    </row>
    <row r="495" spans="1:2" x14ac:dyDescent="0.2">
      <c r="A495" t="s">
        <v>1019</v>
      </c>
      <c r="B495">
        <v>151</v>
      </c>
    </row>
    <row r="496" spans="1:2" x14ac:dyDescent="0.2">
      <c r="A496" t="s">
        <v>1020</v>
      </c>
      <c r="B496">
        <v>62</v>
      </c>
    </row>
    <row r="497" spans="1:2" x14ac:dyDescent="0.2">
      <c r="A497" t="s">
        <v>1021</v>
      </c>
      <c r="B497">
        <v>171</v>
      </c>
    </row>
    <row r="498" spans="1:2" x14ac:dyDescent="0.2">
      <c r="A498" t="s">
        <v>1022</v>
      </c>
      <c r="B498">
        <v>127</v>
      </c>
    </row>
    <row r="499" spans="1:2" x14ac:dyDescent="0.2">
      <c r="A499" t="s">
        <v>1023</v>
      </c>
      <c r="B499">
        <v>78</v>
      </c>
    </row>
    <row r="500" spans="1:2" x14ac:dyDescent="0.2">
      <c r="A500" t="s">
        <v>1024</v>
      </c>
      <c r="B500">
        <v>199</v>
      </c>
    </row>
    <row r="501" spans="1:2" x14ac:dyDescent="0.2">
      <c r="A501" t="s">
        <v>1025</v>
      </c>
      <c r="B501">
        <v>124</v>
      </c>
    </row>
    <row r="502" spans="1:2" x14ac:dyDescent="0.2">
      <c r="A502" t="s">
        <v>1026</v>
      </c>
      <c r="B502">
        <v>179</v>
      </c>
    </row>
    <row r="503" spans="1:2" x14ac:dyDescent="0.2">
      <c r="A503" t="s">
        <v>1027</v>
      </c>
      <c r="B503">
        <v>106</v>
      </c>
    </row>
    <row r="504" spans="1:2" x14ac:dyDescent="0.2">
      <c r="A504" t="s">
        <v>1028</v>
      </c>
      <c r="B504">
        <v>181</v>
      </c>
    </row>
    <row r="505" spans="1:2" x14ac:dyDescent="0.2">
      <c r="A505" t="s">
        <v>1029</v>
      </c>
      <c r="B505">
        <v>141</v>
      </c>
    </row>
    <row r="506" spans="1:2" x14ac:dyDescent="0.2">
      <c r="A506" t="s">
        <v>1030</v>
      </c>
      <c r="B506">
        <v>119</v>
      </c>
    </row>
    <row r="507" spans="1:2" x14ac:dyDescent="0.2">
      <c r="A507" t="s">
        <v>1031</v>
      </c>
      <c r="B507">
        <v>80</v>
      </c>
    </row>
    <row r="508" spans="1:2" x14ac:dyDescent="0.2">
      <c r="A508" t="s">
        <v>1032</v>
      </c>
      <c r="B508">
        <v>80</v>
      </c>
    </row>
    <row r="509" spans="1:2" x14ac:dyDescent="0.2">
      <c r="A509" t="s">
        <v>1033</v>
      </c>
      <c r="B509">
        <v>88</v>
      </c>
    </row>
    <row r="510" spans="1:2" x14ac:dyDescent="0.2">
      <c r="A510" t="s">
        <v>1034</v>
      </c>
      <c r="B510">
        <v>128</v>
      </c>
    </row>
    <row r="511" spans="1:2" x14ac:dyDescent="0.2">
      <c r="A511" t="s">
        <v>1035</v>
      </c>
      <c r="B511">
        <v>180</v>
      </c>
    </row>
    <row r="512" spans="1:2" x14ac:dyDescent="0.2">
      <c r="A512" t="s">
        <v>1036</v>
      </c>
      <c r="B512">
        <v>69</v>
      </c>
    </row>
    <row r="513" spans="1:2" x14ac:dyDescent="0.2">
      <c r="A513" t="s">
        <v>1037</v>
      </c>
      <c r="B513">
        <v>164</v>
      </c>
    </row>
    <row r="514" spans="1:2" x14ac:dyDescent="0.2">
      <c r="A514" t="s">
        <v>1038</v>
      </c>
      <c r="B514">
        <v>163</v>
      </c>
    </row>
    <row r="515" spans="1:2" x14ac:dyDescent="0.2">
      <c r="A515" t="s">
        <v>1039</v>
      </c>
      <c r="B515">
        <v>145</v>
      </c>
    </row>
    <row r="516" spans="1:2" x14ac:dyDescent="0.2">
      <c r="A516" t="s">
        <v>1040</v>
      </c>
      <c r="B516">
        <v>87</v>
      </c>
    </row>
    <row r="517" spans="1:2" x14ac:dyDescent="0.2">
      <c r="A517" t="s">
        <v>1041</v>
      </c>
      <c r="B517">
        <v>196</v>
      </c>
    </row>
    <row r="518" spans="1:2" x14ac:dyDescent="0.2">
      <c r="A518" t="s">
        <v>1042</v>
      </c>
      <c r="B518">
        <v>95</v>
      </c>
    </row>
    <row r="519" spans="1:2" x14ac:dyDescent="0.2">
      <c r="A519" t="s">
        <v>1043</v>
      </c>
      <c r="B519">
        <v>192</v>
      </c>
    </row>
    <row r="520" spans="1:2" x14ac:dyDescent="0.2">
      <c r="A520" t="s">
        <v>1044</v>
      </c>
      <c r="B520">
        <v>76</v>
      </c>
    </row>
    <row r="521" spans="1:2" x14ac:dyDescent="0.2">
      <c r="A521" t="s">
        <v>1045</v>
      </c>
      <c r="B521">
        <v>200</v>
      </c>
    </row>
    <row r="522" spans="1:2" x14ac:dyDescent="0.2">
      <c r="A522" t="s">
        <v>1046</v>
      </c>
      <c r="B522">
        <v>59</v>
      </c>
    </row>
    <row r="523" spans="1:2" x14ac:dyDescent="0.2">
      <c r="A523" t="s">
        <v>1047</v>
      </c>
      <c r="B523">
        <v>83</v>
      </c>
    </row>
    <row r="524" spans="1:2" x14ac:dyDescent="0.2">
      <c r="A524" t="s">
        <v>1048</v>
      </c>
      <c r="B524">
        <v>164</v>
      </c>
    </row>
    <row r="525" spans="1:2" x14ac:dyDescent="0.2">
      <c r="A525" t="s">
        <v>1049</v>
      </c>
      <c r="B525">
        <v>181</v>
      </c>
    </row>
    <row r="526" spans="1:2" x14ac:dyDescent="0.2">
      <c r="A526" t="s">
        <v>1050</v>
      </c>
      <c r="B526">
        <v>123</v>
      </c>
    </row>
    <row r="527" spans="1:2" x14ac:dyDescent="0.2">
      <c r="A527" t="s">
        <v>1051</v>
      </c>
      <c r="B527">
        <v>161</v>
      </c>
    </row>
    <row r="528" spans="1:2" x14ac:dyDescent="0.2">
      <c r="A528" t="s">
        <v>1052</v>
      </c>
      <c r="B528">
        <v>79</v>
      </c>
    </row>
    <row r="529" spans="1:2" x14ac:dyDescent="0.2">
      <c r="A529" t="s">
        <v>1053</v>
      </c>
      <c r="B529">
        <v>58</v>
      </c>
    </row>
    <row r="530" spans="1:2" x14ac:dyDescent="0.2">
      <c r="A530" t="s">
        <v>1054</v>
      </c>
      <c r="B530">
        <v>102</v>
      </c>
    </row>
    <row r="531" spans="1:2" x14ac:dyDescent="0.2">
      <c r="A531" t="s">
        <v>1055</v>
      </c>
      <c r="B531">
        <v>119</v>
      </c>
    </row>
    <row r="532" spans="1:2" x14ac:dyDescent="0.2">
      <c r="A532" t="s">
        <v>1056</v>
      </c>
      <c r="B532">
        <v>98</v>
      </c>
    </row>
    <row r="533" spans="1:2" x14ac:dyDescent="0.2">
      <c r="A533" t="s">
        <v>1057</v>
      </c>
      <c r="B533">
        <v>107</v>
      </c>
    </row>
    <row r="534" spans="1:2" x14ac:dyDescent="0.2">
      <c r="A534" t="s">
        <v>1058</v>
      </c>
      <c r="B534">
        <v>165</v>
      </c>
    </row>
    <row r="535" spans="1:2" x14ac:dyDescent="0.2">
      <c r="A535" t="s">
        <v>1059</v>
      </c>
      <c r="B535">
        <v>92</v>
      </c>
    </row>
    <row r="536" spans="1:2" x14ac:dyDescent="0.2">
      <c r="A536" t="s">
        <v>1060</v>
      </c>
      <c r="B536">
        <v>148</v>
      </c>
    </row>
    <row r="537" spans="1:2" x14ac:dyDescent="0.2">
      <c r="A537" t="s">
        <v>1061</v>
      </c>
      <c r="B537">
        <v>165</v>
      </c>
    </row>
    <row r="538" spans="1:2" x14ac:dyDescent="0.2">
      <c r="A538" t="s">
        <v>1062</v>
      </c>
      <c r="B538">
        <v>98</v>
      </c>
    </row>
    <row r="539" spans="1:2" x14ac:dyDescent="0.2">
      <c r="A539" t="s">
        <v>1063</v>
      </c>
      <c r="B539">
        <v>170</v>
      </c>
    </row>
    <row r="540" spans="1:2" x14ac:dyDescent="0.2">
      <c r="A540" t="s">
        <v>1064</v>
      </c>
      <c r="B540">
        <v>161</v>
      </c>
    </row>
    <row r="541" spans="1:2" x14ac:dyDescent="0.2">
      <c r="A541" t="s">
        <v>1065</v>
      </c>
      <c r="B541">
        <v>178</v>
      </c>
    </row>
    <row r="542" spans="1:2" x14ac:dyDescent="0.2">
      <c r="A542" t="s">
        <v>1066</v>
      </c>
      <c r="B542">
        <v>197</v>
      </c>
    </row>
    <row r="543" spans="1:2" x14ac:dyDescent="0.2">
      <c r="A543" t="s">
        <v>1067</v>
      </c>
      <c r="B543">
        <v>185</v>
      </c>
    </row>
    <row r="544" spans="1:2" x14ac:dyDescent="0.2">
      <c r="A544" t="s">
        <v>1068</v>
      </c>
      <c r="B544">
        <v>104</v>
      </c>
    </row>
    <row r="545" spans="1:2" x14ac:dyDescent="0.2">
      <c r="A545" t="s">
        <v>1069</v>
      </c>
      <c r="B545">
        <v>58</v>
      </c>
    </row>
    <row r="546" spans="1:2" x14ac:dyDescent="0.2">
      <c r="A546" t="s">
        <v>1070</v>
      </c>
      <c r="B546">
        <v>63</v>
      </c>
    </row>
    <row r="547" spans="1:2" x14ac:dyDescent="0.2">
      <c r="A547" t="s">
        <v>1071</v>
      </c>
      <c r="B547">
        <v>125</v>
      </c>
    </row>
    <row r="548" spans="1:2" x14ac:dyDescent="0.2">
      <c r="A548" t="s">
        <v>1072</v>
      </c>
      <c r="B548">
        <v>146</v>
      </c>
    </row>
    <row r="549" spans="1:2" x14ac:dyDescent="0.2">
      <c r="A549" t="s">
        <v>1073</v>
      </c>
      <c r="B549">
        <v>121</v>
      </c>
    </row>
    <row r="550" spans="1:2" x14ac:dyDescent="0.2">
      <c r="A550" t="s">
        <v>1074</v>
      </c>
      <c r="B550">
        <v>105</v>
      </c>
    </row>
    <row r="551" spans="1:2" x14ac:dyDescent="0.2">
      <c r="A551" t="s">
        <v>1075</v>
      </c>
      <c r="B551">
        <v>196</v>
      </c>
    </row>
    <row r="552" spans="1:2" x14ac:dyDescent="0.2">
      <c r="A552" t="s">
        <v>1076</v>
      </c>
      <c r="B552">
        <v>125</v>
      </c>
    </row>
    <row r="553" spans="1:2" x14ac:dyDescent="0.2">
      <c r="A553" t="s">
        <v>1077</v>
      </c>
      <c r="B553">
        <v>99</v>
      </c>
    </row>
    <row r="554" spans="1:2" x14ac:dyDescent="0.2">
      <c r="A554" t="s">
        <v>1078</v>
      </c>
      <c r="B554">
        <v>129</v>
      </c>
    </row>
    <row r="555" spans="1:2" x14ac:dyDescent="0.2">
      <c r="A555" t="s">
        <v>1079</v>
      </c>
      <c r="B555">
        <v>192</v>
      </c>
    </row>
    <row r="556" spans="1:2" x14ac:dyDescent="0.2">
      <c r="A556" t="s">
        <v>1080</v>
      </c>
      <c r="B556">
        <v>198</v>
      </c>
    </row>
    <row r="557" spans="1:2" x14ac:dyDescent="0.2">
      <c r="A557" t="s">
        <v>1081</v>
      </c>
      <c r="B557">
        <v>135</v>
      </c>
    </row>
    <row r="558" spans="1:2" x14ac:dyDescent="0.2">
      <c r="A558" t="s">
        <v>1082</v>
      </c>
      <c r="B558">
        <v>126</v>
      </c>
    </row>
    <row r="559" spans="1:2" x14ac:dyDescent="0.2">
      <c r="A559" t="s">
        <v>1083</v>
      </c>
      <c r="B559">
        <v>140</v>
      </c>
    </row>
    <row r="560" spans="1:2" x14ac:dyDescent="0.2">
      <c r="A560" t="s">
        <v>1084</v>
      </c>
      <c r="B560">
        <v>59</v>
      </c>
    </row>
    <row r="561" spans="1:2" x14ac:dyDescent="0.2">
      <c r="A561" t="s">
        <v>1085</v>
      </c>
      <c r="B561">
        <v>129</v>
      </c>
    </row>
    <row r="562" spans="1:2" x14ac:dyDescent="0.2">
      <c r="A562" t="s">
        <v>1086</v>
      </c>
      <c r="B562">
        <v>138</v>
      </c>
    </row>
    <row r="563" spans="1:2" x14ac:dyDescent="0.2">
      <c r="A563" t="s">
        <v>1087</v>
      </c>
      <c r="B563">
        <v>197</v>
      </c>
    </row>
    <row r="564" spans="1:2" x14ac:dyDescent="0.2">
      <c r="A564" t="s">
        <v>1088</v>
      </c>
      <c r="B564">
        <v>57</v>
      </c>
    </row>
    <row r="565" spans="1:2" x14ac:dyDescent="0.2">
      <c r="A565" t="s">
        <v>1089</v>
      </c>
      <c r="B565">
        <v>64</v>
      </c>
    </row>
    <row r="566" spans="1:2" x14ac:dyDescent="0.2">
      <c r="A566" t="s">
        <v>1090</v>
      </c>
      <c r="B566">
        <v>194</v>
      </c>
    </row>
    <row r="567" spans="1:2" x14ac:dyDescent="0.2">
      <c r="A567" t="s">
        <v>1091</v>
      </c>
      <c r="B567">
        <v>122</v>
      </c>
    </row>
    <row r="568" spans="1:2" x14ac:dyDescent="0.2">
      <c r="A568" t="s">
        <v>1092</v>
      </c>
      <c r="B568">
        <v>174</v>
      </c>
    </row>
    <row r="569" spans="1:2" x14ac:dyDescent="0.2">
      <c r="A569" t="s">
        <v>1093</v>
      </c>
      <c r="B569">
        <v>52</v>
      </c>
    </row>
    <row r="570" spans="1:2" x14ac:dyDescent="0.2">
      <c r="A570" t="s">
        <v>1094</v>
      </c>
      <c r="B570">
        <v>84</v>
      </c>
    </row>
    <row r="571" spans="1:2" x14ac:dyDescent="0.2">
      <c r="A571" t="s">
        <v>1095</v>
      </c>
      <c r="B571">
        <v>151</v>
      </c>
    </row>
    <row r="572" spans="1:2" x14ac:dyDescent="0.2">
      <c r="A572" t="s">
        <v>1096</v>
      </c>
      <c r="B572">
        <v>72</v>
      </c>
    </row>
    <row r="573" spans="1:2" x14ac:dyDescent="0.2">
      <c r="A573" t="s">
        <v>1097</v>
      </c>
      <c r="B573">
        <v>115</v>
      </c>
    </row>
    <row r="574" spans="1:2" x14ac:dyDescent="0.2">
      <c r="A574" t="s">
        <v>1098</v>
      </c>
      <c r="B574">
        <v>197</v>
      </c>
    </row>
    <row r="575" spans="1:2" x14ac:dyDescent="0.2">
      <c r="A575" t="s">
        <v>1099</v>
      </c>
      <c r="B575">
        <v>82</v>
      </c>
    </row>
    <row r="576" spans="1:2" x14ac:dyDescent="0.2">
      <c r="A576" t="s">
        <v>1100</v>
      </c>
      <c r="B576">
        <v>126</v>
      </c>
    </row>
    <row r="577" spans="1:2" x14ac:dyDescent="0.2">
      <c r="A577" t="s">
        <v>1101</v>
      </c>
      <c r="B577">
        <v>100</v>
      </c>
    </row>
    <row r="578" spans="1:2" x14ac:dyDescent="0.2">
      <c r="A578" t="s">
        <v>1102</v>
      </c>
      <c r="B578">
        <v>112</v>
      </c>
    </row>
    <row r="579" spans="1:2" x14ac:dyDescent="0.2">
      <c r="A579" t="s">
        <v>1103</v>
      </c>
      <c r="B579">
        <v>122</v>
      </c>
    </row>
    <row r="580" spans="1:2" x14ac:dyDescent="0.2">
      <c r="A580" t="s">
        <v>1104</v>
      </c>
      <c r="B580">
        <v>106</v>
      </c>
    </row>
    <row r="581" spans="1:2" x14ac:dyDescent="0.2">
      <c r="A581" t="s">
        <v>1105</v>
      </c>
      <c r="B581">
        <v>124</v>
      </c>
    </row>
    <row r="582" spans="1:2" x14ac:dyDescent="0.2">
      <c r="A582" t="s">
        <v>1106</v>
      </c>
      <c r="B582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912B-F6A8-4A46-9A77-89667985376C}">
  <dimension ref="A1:H351"/>
  <sheetViews>
    <sheetView workbookViewId="0">
      <selection activeCell="H18" sqref="H18"/>
    </sheetView>
  </sheetViews>
  <sheetFormatPr defaultRowHeight="12" x14ac:dyDescent="0.2"/>
  <cols>
    <col min="1" max="1" width="19.83203125" customWidth="1"/>
    <col min="2" max="4" width="15.83203125" customWidth="1"/>
  </cols>
  <sheetData>
    <row r="1" spans="1:8" x14ac:dyDescent="0.2">
      <c r="A1" s="1" t="s">
        <v>507</v>
      </c>
      <c r="B1" s="1" t="s">
        <v>1107</v>
      </c>
      <c r="C1" s="1" t="s">
        <v>1108</v>
      </c>
      <c r="D1" s="1" t="s">
        <v>1109</v>
      </c>
      <c r="E1" s="2"/>
      <c r="F1" s="2"/>
    </row>
    <row r="2" spans="1:8" x14ac:dyDescent="0.2">
      <c r="A2" s="8" t="s">
        <v>1110</v>
      </c>
      <c r="B2" s="9">
        <v>23806</v>
      </c>
      <c r="C2" s="10" t="s">
        <v>1111</v>
      </c>
      <c r="D2" s="10" t="s">
        <v>1112</v>
      </c>
    </row>
    <row r="3" spans="1:8" x14ac:dyDescent="0.2">
      <c r="A3" s="8" t="s">
        <v>1113</v>
      </c>
      <c r="B3" s="9">
        <v>25594</v>
      </c>
      <c r="C3" s="10" t="s">
        <v>1111</v>
      </c>
      <c r="D3" s="10" t="s">
        <v>1114</v>
      </c>
    </row>
    <row r="4" spans="1:8" x14ac:dyDescent="0.2">
      <c r="A4" s="8" t="s">
        <v>1115</v>
      </c>
      <c r="B4" s="9">
        <v>26072</v>
      </c>
      <c r="C4" s="10" t="s">
        <v>1112</v>
      </c>
      <c r="D4" s="10" t="s">
        <v>1116</v>
      </c>
      <c r="H4" s="11" t="s">
        <v>1474</v>
      </c>
    </row>
    <row r="5" spans="1:8" x14ac:dyDescent="0.2">
      <c r="A5" s="8" t="s">
        <v>1117</v>
      </c>
      <c r="B5" s="9">
        <v>22452</v>
      </c>
      <c r="C5" s="10" t="s">
        <v>1118</v>
      </c>
      <c r="D5" s="10" t="s">
        <v>1118</v>
      </c>
    </row>
    <row r="6" spans="1:8" x14ac:dyDescent="0.2">
      <c r="A6" s="8" t="s">
        <v>1119</v>
      </c>
      <c r="B6" s="9">
        <v>24709</v>
      </c>
      <c r="C6" s="10" t="s">
        <v>1116</v>
      </c>
      <c r="D6" s="10" t="s">
        <v>1120</v>
      </c>
    </row>
    <row r="7" spans="1:8" x14ac:dyDescent="0.2">
      <c r="A7" s="8" t="s">
        <v>1121</v>
      </c>
      <c r="B7" s="9">
        <v>27464</v>
      </c>
      <c r="C7" s="10" t="s">
        <v>1122</v>
      </c>
      <c r="D7" s="10" t="s">
        <v>1123</v>
      </c>
    </row>
    <row r="8" spans="1:8" x14ac:dyDescent="0.2">
      <c r="A8" s="8" t="s">
        <v>1124</v>
      </c>
      <c r="B8" s="9">
        <v>24870</v>
      </c>
      <c r="C8" s="10" t="s">
        <v>1125</v>
      </c>
      <c r="D8" s="10" t="s">
        <v>1126</v>
      </c>
    </row>
    <row r="9" spans="1:8" x14ac:dyDescent="0.2">
      <c r="A9" s="8" t="s">
        <v>1127</v>
      </c>
      <c r="B9" s="9">
        <v>29382</v>
      </c>
      <c r="C9" s="10" t="s">
        <v>1118</v>
      </c>
      <c r="D9" s="10" t="s">
        <v>1125</v>
      </c>
    </row>
    <row r="10" spans="1:8" x14ac:dyDescent="0.2">
      <c r="A10" s="8" t="s">
        <v>1128</v>
      </c>
      <c r="B10" s="9">
        <v>28091</v>
      </c>
      <c r="C10" s="10" t="s">
        <v>1114</v>
      </c>
      <c r="D10" s="10" t="s">
        <v>1129</v>
      </c>
    </row>
    <row r="11" spans="1:8" x14ac:dyDescent="0.2">
      <c r="A11" s="8" t="s">
        <v>1130</v>
      </c>
      <c r="B11" s="9">
        <v>33153</v>
      </c>
      <c r="C11" s="10" t="s">
        <v>1125</v>
      </c>
      <c r="D11" s="10" t="s">
        <v>1131</v>
      </c>
    </row>
    <row r="12" spans="1:8" x14ac:dyDescent="0.2">
      <c r="A12" s="8" t="s">
        <v>1132</v>
      </c>
      <c r="B12" s="9">
        <v>31488</v>
      </c>
      <c r="C12" s="10" t="s">
        <v>1133</v>
      </c>
      <c r="D12" s="10" t="s">
        <v>1120</v>
      </c>
    </row>
    <row r="13" spans="1:8" x14ac:dyDescent="0.2">
      <c r="A13" s="8" t="s">
        <v>1134</v>
      </c>
      <c r="B13" s="9">
        <v>23118</v>
      </c>
      <c r="C13" s="10" t="s">
        <v>1114</v>
      </c>
      <c r="D13" s="10" t="s">
        <v>1120</v>
      </c>
    </row>
    <row r="14" spans="1:8" x14ac:dyDescent="0.2">
      <c r="A14" s="8" t="s">
        <v>1135</v>
      </c>
      <c r="B14" s="9">
        <v>28261</v>
      </c>
      <c r="C14" s="10" t="s">
        <v>1114</v>
      </c>
      <c r="D14" s="10" t="s">
        <v>1122</v>
      </c>
    </row>
    <row r="15" spans="1:8" x14ac:dyDescent="0.2">
      <c r="A15" s="8" t="s">
        <v>1136</v>
      </c>
      <c r="B15" s="9">
        <v>22896</v>
      </c>
      <c r="C15" s="10" t="s">
        <v>1133</v>
      </c>
      <c r="D15" s="10" t="s">
        <v>1123</v>
      </c>
    </row>
    <row r="16" spans="1:8" x14ac:dyDescent="0.2">
      <c r="A16" s="8" t="s">
        <v>1137</v>
      </c>
      <c r="B16" s="9">
        <v>28317</v>
      </c>
      <c r="C16" s="10" t="s">
        <v>1114</v>
      </c>
      <c r="D16" s="10" t="s">
        <v>1138</v>
      </c>
    </row>
    <row r="17" spans="1:4" x14ac:dyDescent="0.2">
      <c r="A17" s="8" t="s">
        <v>1139</v>
      </c>
      <c r="B17" s="9">
        <v>23194</v>
      </c>
      <c r="C17" s="10" t="s">
        <v>1112</v>
      </c>
      <c r="D17" s="10" t="s">
        <v>1126</v>
      </c>
    </row>
    <row r="18" spans="1:4" x14ac:dyDescent="0.2">
      <c r="A18" s="8" t="s">
        <v>1140</v>
      </c>
      <c r="B18" s="9">
        <v>28186</v>
      </c>
      <c r="C18" s="10" t="s">
        <v>1141</v>
      </c>
      <c r="D18" s="10" t="s">
        <v>1116</v>
      </c>
    </row>
    <row r="19" spans="1:4" x14ac:dyDescent="0.2">
      <c r="A19" s="8" t="s">
        <v>83</v>
      </c>
      <c r="B19" s="9">
        <v>29160</v>
      </c>
      <c r="C19" s="10" t="s">
        <v>1141</v>
      </c>
      <c r="D19" s="10" t="s">
        <v>1123</v>
      </c>
    </row>
    <row r="20" spans="1:4" x14ac:dyDescent="0.2">
      <c r="A20" s="8" t="s">
        <v>1142</v>
      </c>
      <c r="B20" s="9">
        <v>22985</v>
      </c>
      <c r="C20" s="10" t="s">
        <v>1131</v>
      </c>
      <c r="D20" s="10" t="s">
        <v>1131</v>
      </c>
    </row>
    <row r="21" spans="1:4" x14ac:dyDescent="0.2">
      <c r="A21" s="8" t="s">
        <v>1143</v>
      </c>
      <c r="B21" s="9">
        <v>30909</v>
      </c>
      <c r="C21" s="10" t="s">
        <v>1116</v>
      </c>
      <c r="D21" s="10" t="s">
        <v>1133</v>
      </c>
    </row>
    <row r="22" spans="1:4" x14ac:dyDescent="0.2">
      <c r="A22" s="8" t="s">
        <v>1144</v>
      </c>
      <c r="B22" s="9">
        <v>26790</v>
      </c>
      <c r="C22" s="10" t="s">
        <v>1145</v>
      </c>
      <c r="D22" s="10" t="s">
        <v>1122</v>
      </c>
    </row>
    <row r="23" spans="1:4" x14ac:dyDescent="0.2">
      <c r="A23" s="8" t="s">
        <v>1146</v>
      </c>
      <c r="B23" s="9">
        <v>31254</v>
      </c>
      <c r="C23" s="10" t="s">
        <v>1145</v>
      </c>
      <c r="D23" s="10" t="s">
        <v>1118</v>
      </c>
    </row>
    <row r="24" spans="1:4" x14ac:dyDescent="0.2">
      <c r="A24" s="8" t="s">
        <v>1147</v>
      </c>
      <c r="B24" s="9">
        <v>28786</v>
      </c>
      <c r="C24" s="10" t="s">
        <v>1138</v>
      </c>
      <c r="D24" s="10" t="s">
        <v>1123</v>
      </c>
    </row>
    <row r="25" spans="1:4" x14ac:dyDescent="0.2">
      <c r="A25" s="8" t="s">
        <v>1148</v>
      </c>
      <c r="B25" s="9">
        <v>23324</v>
      </c>
      <c r="C25" s="10" t="s">
        <v>1129</v>
      </c>
      <c r="D25" s="10" t="s">
        <v>1118</v>
      </c>
    </row>
    <row r="26" spans="1:4" x14ac:dyDescent="0.2">
      <c r="A26" s="8" t="s">
        <v>1149</v>
      </c>
      <c r="B26" s="9">
        <v>32078</v>
      </c>
      <c r="C26" s="10" t="s">
        <v>1131</v>
      </c>
      <c r="D26" s="10" t="s">
        <v>1114</v>
      </c>
    </row>
    <row r="27" spans="1:4" x14ac:dyDescent="0.2">
      <c r="A27" s="8" t="s">
        <v>1150</v>
      </c>
      <c r="B27" s="9">
        <v>21947</v>
      </c>
      <c r="C27" s="10" t="s">
        <v>1151</v>
      </c>
      <c r="D27" s="10" t="s">
        <v>1133</v>
      </c>
    </row>
    <row r="28" spans="1:4" x14ac:dyDescent="0.2">
      <c r="A28" s="8" t="s">
        <v>1152</v>
      </c>
      <c r="B28" s="9">
        <v>27307</v>
      </c>
      <c r="C28" s="10" t="s">
        <v>1141</v>
      </c>
      <c r="D28" s="10" t="s">
        <v>1123</v>
      </c>
    </row>
    <row r="29" spans="1:4" x14ac:dyDescent="0.2">
      <c r="A29" s="8" t="s">
        <v>1153</v>
      </c>
      <c r="B29" s="9">
        <v>22168</v>
      </c>
      <c r="C29" s="10" t="s">
        <v>1120</v>
      </c>
      <c r="D29" s="10" t="s">
        <v>1129</v>
      </c>
    </row>
    <row r="30" spans="1:4" x14ac:dyDescent="0.2">
      <c r="A30" s="8" t="s">
        <v>1154</v>
      </c>
      <c r="B30" s="9">
        <v>30118</v>
      </c>
      <c r="C30" s="10" t="s">
        <v>1123</v>
      </c>
      <c r="D30" s="10" t="s">
        <v>1116</v>
      </c>
    </row>
    <row r="31" spans="1:4" x14ac:dyDescent="0.2">
      <c r="A31" s="8" t="s">
        <v>1155</v>
      </c>
      <c r="B31" s="9">
        <v>27511</v>
      </c>
      <c r="C31" s="10" t="s">
        <v>1133</v>
      </c>
      <c r="D31" s="10" t="s">
        <v>1141</v>
      </c>
    </row>
    <row r="32" spans="1:4" x14ac:dyDescent="0.2">
      <c r="A32" s="8" t="s">
        <v>1156</v>
      </c>
      <c r="B32" s="9">
        <v>23444</v>
      </c>
      <c r="C32" s="10" t="s">
        <v>1114</v>
      </c>
      <c r="D32" s="10" t="s">
        <v>1112</v>
      </c>
    </row>
    <row r="33" spans="1:4" x14ac:dyDescent="0.2">
      <c r="A33" s="8" t="s">
        <v>1157</v>
      </c>
      <c r="B33" s="9">
        <v>26437</v>
      </c>
      <c r="C33" s="10" t="s">
        <v>1151</v>
      </c>
      <c r="D33" s="10" t="s">
        <v>1112</v>
      </c>
    </row>
    <row r="34" spans="1:4" x14ac:dyDescent="0.2">
      <c r="A34" s="8" t="s">
        <v>1158</v>
      </c>
      <c r="B34" s="9">
        <v>33221</v>
      </c>
      <c r="C34" s="10" t="s">
        <v>1112</v>
      </c>
      <c r="D34" s="10" t="s">
        <v>1118</v>
      </c>
    </row>
    <row r="35" spans="1:4" x14ac:dyDescent="0.2">
      <c r="A35" s="8" t="s">
        <v>1159</v>
      </c>
      <c r="B35" s="9">
        <v>27205</v>
      </c>
      <c r="C35" s="10" t="s">
        <v>1122</v>
      </c>
      <c r="D35" s="10" t="s">
        <v>1145</v>
      </c>
    </row>
    <row r="36" spans="1:4" x14ac:dyDescent="0.2">
      <c r="A36" s="8" t="s">
        <v>1160</v>
      </c>
      <c r="B36" s="9">
        <v>30199</v>
      </c>
      <c r="C36" s="10" t="s">
        <v>1145</v>
      </c>
      <c r="D36" s="10" t="s">
        <v>1133</v>
      </c>
    </row>
    <row r="37" spans="1:4" x14ac:dyDescent="0.2">
      <c r="A37" s="8" t="s">
        <v>1161</v>
      </c>
      <c r="B37" s="9">
        <v>27077</v>
      </c>
      <c r="C37" s="10" t="s">
        <v>1120</v>
      </c>
      <c r="D37" s="10" t="s">
        <v>1125</v>
      </c>
    </row>
    <row r="38" spans="1:4" x14ac:dyDescent="0.2">
      <c r="A38" s="8" t="s">
        <v>1162</v>
      </c>
      <c r="B38" s="9">
        <v>25318</v>
      </c>
      <c r="C38" s="10" t="s">
        <v>1145</v>
      </c>
      <c r="D38" s="10" t="s">
        <v>1114</v>
      </c>
    </row>
    <row r="39" spans="1:4" x14ac:dyDescent="0.2">
      <c r="A39" s="8" t="s">
        <v>1163</v>
      </c>
      <c r="B39" s="9">
        <v>31205</v>
      </c>
      <c r="C39" s="10" t="s">
        <v>1133</v>
      </c>
      <c r="D39" s="10" t="s">
        <v>1138</v>
      </c>
    </row>
    <row r="40" spans="1:4" x14ac:dyDescent="0.2">
      <c r="A40" s="8" t="s">
        <v>1164</v>
      </c>
      <c r="B40" s="9">
        <v>28392</v>
      </c>
      <c r="C40" s="10" t="s">
        <v>1151</v>
      </c>
      <c r="D40" s="10" t="s">
        <v>1114</v>
      </c>
    </row>
    <row r="41" spans="1:4" x14ac:dyDescent="0.2">
      <c r="A41" s="8" t="s">
        <v>1165</v>
      </c>
      <c r="B41" s="9">
        <v>27100</v>
      </c>
      <c r="C41" s="10" t="s">
        <v>1123</v>
      </c>
      <c r="D41" s="10" t="s">
        <v>1126</v>
      </c>
    </row>
    <row r="42" spans="1:4" x14ac:dyDescent="0.2">
      <c r="A42" s="8" t="s">
        <v>1166</v>
      </c>
      <c r="B42" s="9">
        <v>23096</v>
      </c>
      <c r="C42" s="10" t="s">
        <v>1120</v>
      </c>
      <c r="D42" s="10" t="s">
        <v>1111</v>
      </c>
    </row>
    <row r="43" spans="1:4" x14ac:dyDescent="0.2">
      <c r="A43" s="8" t="s">
        <v>1167</v>
      </c>
      <c r="B43" s="9">
        <v>33233</v>
      </c>
      <c r="C43" s="10" t="s">
        <v>1133</v>
      </c>
      <c r="D43" s="10" t="s">
        <v>1131</v>
      </c>
    </row>
    <row r="44" spans="1:4" x14ac:dyDescent="0.2">
      <c r="A44" s="8" t="s">
        <v>1168</v>
      </c>
      <c r="B44" s="9">
        <v>30545</v>
      </c>
      <c r="C44" s="10" t="s">
        <v>1151</v>
      </c>
      <c r="D44" s="10" t="s">
        <v>1125</v>
      </c>
    </row>
    <row r="45" spans="1:4" x14ac:dyDescent="0.2">
      <c r="A45" s="8" t="s">
        <v>1169</v>
      </c>
      <c r="B45" s="9">
        <v>32775</v>
      </c>
      <c r="C45" s="10" t="s">
        <v>1111</v>
      </c>
      <c r="D45" s="10" t="s">
        <v>1131</v>
      </c>
    </row>
    <row r="46" spans="1:4" x14ac:dyDescent="0.2">
      <c r="A46" s="8" t="s">
        <v>1170</v>
      </c>
      <c r="B46" s="9">
        <v>31818</v>
      </c>
      <c r="C46" s="10" t="s">
        <v>1118</v>
      </c>
      <c r="D46" s="10" t="s">
        <v>1129</v>
      </c>
    </row>
    <row r="47" spans="1:4" x14ac:dyDescent="0.2">
      <c r="A47" s="8" t="s">
        <v>1171</v>
      </c>
      <c r="B47" s="9">
        <v>29619</v>
      </c>
      <c r="C47" s="10" t="s">
        <v>1116</v>
      </c>
      <c r="D47" s="10" t="s">
        <v>1125</v>
      </c>
    </row>
    <row r="48" spans="1:4" x14ac:dyDescent="0.2">
      <c r="A48" s="8" t="s">
        <v>1172</v>
      </c>
      <c r="B48" s="9">
        <v>23639</v>
      </c>
      <c r="C48" s="10" t="s">
        <v>1129</v>
      </c>
      <c r="D48" s="10" t="s">
        <v>1126</v>
      </c>
    </row>
    <row r="49" spans="1:4" x14ac:dyDescent="0.2">
      <c r="A49" s="8" t="s">
        <v>1173</v>
      </c>
      <c r="B49" s="9">
        <v>33119</v>
      </c>
      <c r="C49" s="10" t="s">
        <v>1145</v>
      </c>
      <c r="D49" s="10" t="s">
        <v>1138</v>
      </c>
    </row>
    <row r="50" spans="1:4" x14ac:dyDescent="0.2">
      <c r="A50" s="8" t="s">
        <v>1174</v>
      </c>
      <c r="B50" s="9">
        <v>30578</v>
      </c>
      <c r="C50" s="10" t="s">
        <v>1129</v>
      </c>
      <c r="D50" s="10" t="s">
        <v>1116</v>
      </c>
    </row>
    <row r="51" spans="1:4" x14ac:dyDescent="0.2">
      <c r="A51" s="8" t="s">
        <v>1175</v>
      </c>
      <c r="B51" s="9">
        <v>31919</v>
      </c>
      <c r="C51" s="10" t="s">
        <v>1176</v>
      </c>
      <c r="D51" s="10" t="s">
        <v>1116</v>
      </c>
    </row>
    <row r="52" spans="1:4" x14ac:dyDescent="0.2">
      <c r="A52" s="8" t="s">
        <v>1177</v>
      </c>
      <c r="B52" s="9">
        <v>27402</v>
      </c>
      <c r="C52" s="10" t="s">
        <v>1114</v>
      </c>
      <c r="D52" s="10" t="s">
        <v>1151</v>
      </c>
    </row>
    <row r="53" spans="1:4" x14ac:dyDescent="0.2">
      <c r="A53" s="8" t="s">
        <v>1178</v>
      </c>
      <c r="B53" s="9">
        <v>25508</v>
      </c>
      <c r="C53" s="10" t="s">
        <v>1116</v>
      </c>
      <c r="D53" s="10" t="s">
        <v>1129</v>
      </c>
    </row>
    <row r="54" spans="1:4" x14ac:dyDescent="0.2">
      <c r="A54" s="8" t="s">
        <v>1179</v>
      </c>
      <c r="B54" s="9">
        <v>27684</v>
      </c>
      <c r="C54" s="10" t="s">
        <v>1116</v>
      </c>
      <c r="D54" s="10" t="s">
        <v>1126</v>
      </c>
    </row>
    <row r="55" spans="1:4" x14ac:dyDescent="0.2">
      <c r="A55" s="8" t="s">
        <v>1180</v>
      </c>
      <c r="B55" s="9">
        <v>23909</v>
      </c>
      <c r="C55" s="10" t="s">
        <v>1133</v>
      </c>
      <c r="D55" s="10" t="s">
        <v>1133</v>
      </c>
    </row>
    <row r="56" spans="1:4" x14ac:dyDescent="0.2">
      <c r="A56" s="8" t="s">
        <v>1181</v>
      </c>
      <c r="B56" s="9">
        <v>24919</v>
      </c>
      <c r="C56" s="10" t="s">
        <v>1133</v>
      </c>
      <c r="D56" s="10" t="s">
        <v>1112</v>
      </c>
    </row>
    <row r="57" spans="1:4" x14ac:dyDescent="0.2">
      <c r="A57" s="8" t="s">
        <v>1182</v>
      </c>
      <c r="B57" s="9">
        <v>24941</v>
      </c>
      <c r="C57" s="10" t="s">
        <v>1120</v>
      </c>
      <c r="D57" s="10" t="s">
        <v>1112</v>
      </c>
    </row>
    <row r="58" spans="1:4" x14ac:dyDescent="0.2">
      <c r="A58" s="8" t="s">
        <v>1183</v>
      </c>
      <c r="B58" s="9">
        <v>23705</v>
      </c>
      <c r="C58" s="10" t="s">
        <v>1118</v>
      </c>
      <c r="D58" s="10" t="s">
        <v>1145</v>
      </c>
    </row>
    <row r="59" spans="1:4" x14ac:dyDescent="0.2">
      <c r="A59" s="8" t="s">
        <v>1184</v>
      </c>
      <c r="B59" s="9">
        <v>31942</v>
      </c>
      <c r="C59" s="10" t="s">
        <v>1145</v>
      </c>
      <c r="D59" s="10" t="s">
        <v>1131</v>
      </c>
    </row>
    <row r="60" spans="1:4" x14ac:dyDescent="0.2">
      <c r="A60" s="8" t="s">
        <v>1185</v>
      </c>
      <c r="B60" s="9">
        <v>24029</v>
      </c>
      <c r="C60" s="10" t="s">
        <v>1120</v>
      </c>
      <c r="D60" s="10" t="s">
        <v>1129</v>
      </c>
    </row>
    <row r="61" spans="1:4" x14ac:dyDescent="0.2">
      <c r="A61" s="8" t="s">
        <v>1186</v>
      </c>
      <c r="B61" s="9">
        <v>23085</v>
      </c>
      <c r="C61" s="10" t="s">
        <v>1145</v>
      </c>
      <c r="D61" s="10" t="s">
        <v>1112</v>
      </c>
    </row>
    <row r="62" spans="1:4" x14ac:dyDescent="0.2">
      <c r="A62" s="8" t="s">
        <v>1187</v>
      </c>
      <c r="B62" s="9">
        <v>26097</v>
      </c>
      <c r="C62" s="10" t="s">
        <v>1125</v>
      </c>
      <c r="D62" s="10" t="s">
        <v>1120</v>
      </c>
    </row>
    <row r="63" spans="1:4" x14ac:dyDescent="0.2">
      <c r="A63" s="8" t="s">
        <v>1188</v>
      </c>
      <c r="B63" s="9">
        <v>30154</v>
      </c>
      <c r="C63" s="10" t="s">
        <v>1129</v>
      </c>
      <c r="D63" s="10" t="s">
        <v>1111</v>
      </c>
    </row>
    <row r="64" spans="1:4" x14ac:dyDescent="0.2">
      <c r="A64" s="8" t="s">
        <v>1189</v>
      </c>
      <c r="B64" s="9">
        <v>31741</v>
      </c>
      <c r="C64" s="10" t="s">
        <v>1111</v>
      </c>
      <c r="D64" s="10" t="s">
        <v>1114</v>
      </c>
    </row>
    <row r="65" spans="1:4" x14ac:dyDescent="0.2">
      <c r="A65" s="8" t="s">
        <v>1190</v>
      </c>
      <c r="B65" s="9">
        <v>27165</v>
      </c>
      <c r="C65" s="10" t="s">
        <v>1151</v>
      </c>
      <c r="D65" s="10" t="s">
        <v>1129</v>
      </c>
    </row>
    <row r="66" spans="1:4" x14ac:dyDescent="0.2">
      <c r="A66" s="8" t="s">
        <v>1191</v>
      </c>
      <c r="B66" s="9">
        <v>31794</v>
      </c>
      <c r="C66" s="10" t="s">
        <v>1151</v>
      </c>
      <c r="D66" s="10" t="s">
        <v>1126</v>
      </c>
    </row>
    <row r="67" spans="1:4" x14ac:dyDescent="0.2">
      <c r="A67" s="8" t="s">
        <v>1192</v>
      </c>
      <c r="B67" s="9">
        <v>27218</v>
      </c>
      <c r="C67" s="10" t="s">
        <v>1120</v>
      </c>
      <c r="D67" s="10" t="s">
        <v>1122</v>
      </c>
    </row>
    <row r="68" spans="1:4" x14ac:dyDescent="0.2">
      <c r="A68" s="8" t="s">
        <v>1193</v>
      </c>
      <c r="B68" s="9">
        <v>25574</v>
      </c>
      <c r="C68" s="10" t="s">
        <v>1114</v>
      </c>
      <c r="D68" s="10" t="s">
        <v>1125</v>
      </c>
    </row>
    <row r="69" spans="1:4" x14ac:dyDescent="0.2">
      <c r="A69" s="8" t="s">
        <v>1194</v>
      </c>
      <c r="B69" s="9">
        <v>24065</v>
      </c>
      <c r="C69" s="10" t="s">
        <v>1112</v>
      </c>
      <c r="D69" s="10" t="s">
        <v>1125</v>
      </c>
    </row>
    <row r="70" spans="1:4" x14ac:dyDescent="0.2">
      <c r="A70" s="8" t="s">
        <v>1195</v>
      </c>
      <c r="B70" s="9">
        <v>23368</v>
      </c>
      <c r="C70" s="10" t="s">
        <v>1111</v>
      </c>
      <c r="D70" s="10" t="s">
        <v>1138</v>
      </c>
    </row>
    <row r="71" spans="1:4" x14ac:dyDescent="0.2">
      <c r="A71" s="8" t="s">
        <v>1196</v>
      </c>
      <c r="B71" s="9">
        <v>27894</v>
      </c>
      <c r="C71" s="10" t="s">
        <v>1145</v>
      </c>
      <c r="D71" s="10" t="s">
        <v>1114</v>
      </c>
    </row>
    <row r="72" spans="1:4" x14ac:dyDescent="0.2">
      <c r="A72" s="8" t="s">
        <v>1197</v>
      </c>
      <c r="B72" s="9">
        <v>28268</v>
      </c>
      <c r="C72" s="10" t="s">
        <v>1122</v>
      </c>
      <c r="D72" s="10" t="s">
        <v>1120</v>
      </c>
    </row>
    <row r="73" spans="1:4" x14ac:dyDescent="0.2">
      <c r="A73" s="8" t="s">
        <v>1198</v>
      </c>
      <c r="B73" s="9">
        <v>32478</v>
      </c>
      <c r="C73" s="10" t="s">
        <v>1123</v>
      </c>
      <c r="D73" s="10" t="s">
        <v>1116</v>
      </c>
    </row>
    <row r="74" spans="1:4" x14ac:dyDescent="0.2">
      <c r="A74" s="8" t="s">
        <v>1199</v>
      </c>
      <c r="B74" s="9">
        <v>22429</v>
      </c>
      <c r="C74" s="10" t="s">
        <v>1176</v>
      </c>
      <c r="D74" s="10" t="s">
        <v>1123</v>
      </c>
    </row>
    <row r="75" spans="1:4" x14ac:dyDescent="0.2">
      <c r="A75" s="8" t="s">
        <v>1200</v>
      </c>
      <c r="B75" s="9">
        <v>30034</v>
      </c>
      <c r="C75" s="10" t="s">
        <v>1141</v>
      </c>
      <c r="D75" s="10" t="s">
        <v>1118</v>
      </c>
    </row>
    <row r="76" spans="1:4" x14ac:dyDescent="0.2">
      <c r="A76" s="8" t="s">
        <v>1201</v>
      </c>
      <c r="B76" s="9">
        <v>24741</v>
      </c>
      <c r="C76" s="10" t="s">
        <v>1125</v>
      </c>
      <c r="D76" s="10" t="s">
        <v>1116</v>
      </c>
    </row>
    <row r="77" spans="1:4" x14ac:dyDescent="0.2">
      <c r="A77" s="8" t="s">
        <v>1202</v>
      </c>
      <c r="B77" s="9">
        <v>31294</v>
      </c>
      <c r="C77" s="10" t="s">
        <v>1120</v>
      </c>
      <c r="D77" s="10" t="s">
        <v>1120</v>
      </c>
    </row>
    <row r="78" spans="1:4" x14ac:dyDescent="0.2">
      <c r="A78" s="8" t="s">
        <v>1203</v>
      </c>
      <c r="B78" s="9">
        <v>29916</v>
      </c>
      <c r="C78" s="10" t="s">
        <v>1151</v>
      </c>
      <c r="D78" s="10" t="s">
        <v>1112</v>
      </c>
    </row>
    <row r="79" spans="1:4" x14ac:dyDescent="0.2">
      <c r="A79" s="8" t="s">
        <v>1204</v>
      </c>
      <c r="B79" s="9">
        <v>28847</v>
      </c>
      <c r="C79" s="10" t="s">
        <v>1131</v>
      </c>
      <c r="D79" s="10" t="s">
        <v>1131</v>
      </c>
    </row>
    <row r="80" spans="1:4" x14ac:dyDescent="0.2">
      <c r="A80" s="8" t="s">
        <v>1205</v>
      </c>
      <c r="B80" s="9">
        <v>23805</v>
      </c>
      <c r="C80" s="10" t="s">
        <v>1145</v>
      </c>
      <c r="D80" s="10" t="s">
        <v>1176</v>
      </c>
    </row>
    <row r="81" spans="1:4" x14ac:dyDescent="0.2">
      <c r="A81" s="8" t="s">
        <v>1206</v>
      </c>
      <c r="B81" s="9">
        <v>28359</v>
      </c>
      <c r="C81" s="10" t="s">
        <v>1129</v>
      </c>
      <c r="D81" s="10" t="s">
        <v>1138</v>
      </c>
    </row>
    <row r="82" spans="1:4" x14ac:dyDescent="0.2">
      <c r="A82" s="8" t="s">
        <v>1207</v>
      </c>
      <c r="B82" s="9">
        <v>32914</v>
      </c>
      <c r="C82" s="10" t="s">
        <v>1112</v>
      </c>
      <c r="D82" s="10" t="s">
        <v>1145</v>
      </c>
    </row>
    <row r="83" spans="1:4" x14ac:dyDescent="0.2">
      <c r="A83" s="8" t="s">
        <v>1208</v>
      </c>
      <c r="B83" s="9">
        <v>28445</v>
      </c>
      <c r="C83" s="10" t="s">
        <v>1141</v>
      </c>
      <c r="D83" s="10" t="s">
        <v>1125</v>
      </c>
    </row>
    <row r="84" spans="1:4" x14ac:dyDescent="0.2">
      <c r="A84" s="8" t="s">
        <v>1209</v>
      </c>
      <c r="B84" s="9">
        <v>23935</v>
      </c>
      <c r="C84" s="10" t="s">
        <v>1138</v>
      </c>
      <c r="D84" s="10" t="s">
        <v>1126</v>
      </c>
    </row>
    <row r="85" spans="1:4" x14ac:dyDescent="0.2">
      <c r="A85" s="8" t="s">
        <v>1210</v>
      </c>
      <c r="B85" s="9">
        <v>29748</v>
      </c>
      <c r="C85" s="10" t="s">
        <v>1114</v>
      </c>
      <c r="D85" s="10" t="s">
        <v>1112</v>
      </c>
    </row>
    <row r="86" spans="1:4" x14ac:dyDescent="0.2">
      <c r="A86" s="8" t="s">
        <v>1211</v>
      </c>
      <c r="B86" s="9">
        <v>29688</v>
      </c>
      <c r="C86" s="10" t="s">
        <v>1145</v>
      </c>
      <c r="D86" s="10" t="s">
        <v>1112</v>
      </c>
    </row>
    <row r="87" spans="1:4" x14ac:dyDescent="0.2">
      <c r="A87" s="8" t="s">
        <v>1212</v>
      </c>
      <c r="B87" s="9">
        <v>27255</v>
      </c>
      <c r="C87" s="10" t="s">
        <v>1118</v>
      </c>
      <c r="D87" s="10" t="s">
        <v>1131</v>
      </c>
    </row>
    <row r="88" spans="1:4" x14ac:dyDescent="0.2">
      <c r="A88" s="8" t="s">
        <v>1213</v>
      </c>
      <c r="B88" s="9">
        <v>30329</v>
      </c>
      <c r="C88" s="10" t="s">
        <v>1151</v>
      </c>
      <c r="D88" s="10" t="s">
        <v>1118</v>
      </c>
    </row>
    <row r="89" spans="1:4" x14ac:dyDescent="0.2">
      <c r="A89" s="8" t="s">
        <v>1214</v>
      </c>
      <c r="B89" s="9">
        <v>27997</v>
      </c>
      <c r="C89" s="10" t="s">
        <v>1116</v>
      </c>
      <c r="D89" s="10" t="s">
        <v>1122</v>
      </c>
    </row>
    <row r="90" spans="1:4" x14ac:dyDescent="0.2">
      <c r="A90" s="8" t="s">
        <v>1215</v>
      </c>
      <c r="B90" s="9">
        <v>27269</v>
      </c>
      <c r="C90" s="10" t="s">
        <v>1118</v>
      </c>
      <c r="D90" s="10" t="s">
        <v>1129</v>
      </c>
    </row>
    <row r="91" spans="1:4" x14ac:dyDescent="0.2">
      <c r="A91" s="8" t="s">
        <v>1216</v>
      </c>
      <c r="B91" s="9">
        <v>26771</v>
      </c>
      <c r="C91" s="10" t="s">
        <v>1120</v>
      </c>
      <c r="D91" s="10" t="s">
        <v>1126</v>
      </c>
    </row>
    <row r="92" spans="1:4" x14ac:dyDescent="0.2">
      <c r="A92" s="8" t="s">
        <v>1217</v>
      </c>
      <c r="B92" s="9">
        <v>23612</v>
      </c>
      <c r="C92" s="10" t="s">
        <v>1111</v>
      </c>
      <c r="D92" s="10" t="s">
        <v>1138</v>
      </c>
    </row>
    <row r="93" spans="1:4" x14ac:dyDescent="0.2">
      <c r="A93" s="8" t="s">
        <v>1218</v>
      </c>
      <c r="B93" s="9">
        <v>22292</v>
      </c>
      <c r="C93" s="10" t="s">
        <v>1111</v>
      </c>
      <c r="D93" s="10" t="s">
        <v>1126</v>
      </c>
    </row>
    <row r="94" spans="1:4" x14ac:dyDescent="0.2">
      <c r="A94" s="8" t="s">
        <v>1219</v>
      </c>
      <c r="B94" s="9">
        <v>26308</v>
      </c>
      <c r="C94" s="10" t="s">
        <v>1118</v>
      </c>
      <c r="D94" s="10" t="s">
        <v>1114</v>
      </c>
    </row>
    <row r="95" spans="1:4" x14ac:dyDescent="0.2">
      <c r="A95" s="8" t="s">
        <v>1220</v>
      </c>
      <c r="B95" s="9">
        <v>24875</v>
      </c>
      <c r="C95" s="10" t="s">
        <v>1125</v>
      </c>
      <c r="D95" s="10" t="s">
        <v>1125</v>
      </c>
    </row>
    <row r="96" spans="1:4" x14ac:dyDescent="0.2">
      <c r="A96" s="8" t="s">
        <v>1221</v>
      </c>
      <c r="B96" s="9">
        <v>23647</v>
      </c>
      <c r="C96" s="10" t="s">
        <v>1120</v>
      </c>
      <c r="D96" s="10" t="s">
        <v>1131</v>
      </c>
    </row>
    <row r="97" spans="1:4" x14ac:dyDescent="0.2">
      <c r="A97" s="8" t="s">
        <v>1222</v>
      </c>
      <c r="B97" s="9">
        <v>22823</v>
      </c>
      <c r="C97" s="10" t="s">
        <v>1112</v>
      </c>
      <c r="D97" s="10" t="s">
        <v>1151</v>
      </c>
    </row>
    <row r="98" spans="1:4" x14ac:dyDescent="0.2">
      <c r="A98" s="8" t="s">
        <v>1223</v>
      </c>
      <c r="B98" s="9">
        <v>29423</v>
      </c>
      <c r="C98" s="10" t="s">
        <v>1123</v>
      </c>
      <c r="D98" s="10" t="s">
        <v>1126</v>
      </c>
    </row>
    <row r="99" spans="1:4" x14ac:dyDescent="0.2">
      <c r="A99" s="8" t="s">
        <v>1224</v>
      </c>
      <c r="B99" s="9">
        <v>29809</v>
      </c>
      <c r="C99" s="10" t="s">
        <v>1120</v>
      </c>
      <c r="D99" s="10" t="s">
        <v>1145</v>
      </c>
    </row>
    <row r="100" spans="1:4" x14ac:dyDescent="0.2">
      <c r="A100" s="8" t="s">
        <v>1225</v>
      </c>
      <c r="B100" s="9">
        <v>31649</v>
      </c>
      <c r="C100" s="10" t="s">
        <v>1120</v>
      </c>
      <c r="D100" s="10" t="s">
        <v>1133</v>
      </c>
    </row>
    <row r="101" spans="1:4" x14ac:dyDescent="0.2">
      <c r="A101" s="8" t="s">
        <v>1226</v>
      </c>
      <c r="B101" s="9">
        <v>31252</v>
      </c>
      <c r="C101" s="10" t="s">
        <v>1118</v>
      </c>
      <c r="D101" s="10" t="s">
        <v>1129</v>
      </c>
    </row>
    <row r="102" spans="1:4" x14ac:dyDescent="0.2">
      <c r="A102" s="8" t="s">
        <v>1227</v>
      </c>
      <c r="B102" s="9">
        <v>29088</v>
      </c>
      <c r="C102" s="10" t="s">
        <v>1122</v>
      </c>
      <c r="D102" s="10" t="s">
        <v>1125</v>
      </c>
    </row>
    <row r="103" spans="1:4" x14ac:dyDescent="0.2">
      <c r="A103" s="8" t="s">
        <v>1228</v>
      </c>
      <c r="B103" s="9">
        <v>29498</v>
      </c>
      <c r="C103" s="10" t="s">
        <v>1116</v>
      </c>
      <c r="D103" s="10" t="s">
        <v>1123</v>
      </c>
    </row>
    <row r="104" spans="1:4" x14ac:dyDescent="0.2">
      <c r="A104" s="8" t="s">
        <v>1229</v>
      </c>
      <c r="B104" s="9">
        <v>25774</v>
      </c>
      <c r="C104" s="10" t="s">
        <v>1151</v>
      </c>
      <c r="D104" s="10" t="s">
        <v>1131</v>
      </c>
    </row>
    <row r="105" spans="1:4" x14ac:dyDescent="0.2">
      <c r="A105" s="8" t="s">
        <v>1230</v>
      </c>
      <c r="B105" s="9">
        <v>29985</v>
      </c>
      <c r="C105" s="10" t="s">
        <v>1138</v>
      </c>
      <c r="D105" s="10" t="s">
        <v>1129</v>
      </c>
    </row>
    <row r="106" spans="1:4" x14ac:dyDescent="0.2">
      <c r="A106" s="8" t="s">
        <v>1231</v>
      </c>
      <c r="B106" s="9">
        <v>26577</v>
      </c>
      <c r="C106" s="10" t="s">
        <v>1114</v>
      </c>
      <c r="D106" s="10" t="s">
        <v>1120</v>
      </c>
    </row>
    <row r="107" spans="1:4" x14ac:dyDescent="0.2">
      <c r="A107" s="8" t="s">
        <v>1232</v>
      </c>
      <c r="B107" s="9">
        <v>31608</v>
      </c>
      <c r="C107" s="10" t="s">
        <v>1122</v>
      </c>
      <c r="D107" s="10" t="s">
        <v>1112</v>
      </c>
    </row>
    <row r="108" spans="1:4" x14ac:dyDescent="0.2">
      <c r="A108" s="8" t="s">
        <v>1233</v>
      </c>
      <c r="B108" s="9">
        <v>23583</v>
      </c>
      <c r="C108" s="10" t="s">
        <v>1112</v>
      </c>
      <c r="D108" s="10" t="s">
        <v>1112</v>
      </c>
    </row>
    <row r="109" spans="1:4" x14ac:dyDescent="0.2">
      <c r="A109" s="8" t="s">
        <v>1234</v>
      </c>
      <c r="B109" s="9">
        <v>30543</v>
      </c>
      <c r="C109" s="10" t="s">
        <v>1129</v>
      </c>
      <c r="D109" s="10" t="s">
        <v>1118</v>
      </c>
    </row>
    <row r="110" spans="1:4" x14ac:dyDescent="0.2">
      <c r="A110" s="8" t="s">
        <v>1235</v>
      </c>
      <c r="B110" s="9">
        <v>31785</v>
      </c>
      <c r="C110" s="10" t="s">
        <v>1129</v>
      </c>
      <c r="D110" s="10" t="s">
        <v>1123</v>
      </c>
    </row>
    <row r="111" spans="1:4" x14ac:dyDescent="0.2">
      <c r="A111" s="8" t="s">
        <v>1236</v>
      </c>
      <c r="B111" s="9">
        <v>32771</v>
      </c>
      <c r="C111" s="10" t="s">
        <v>1176</v>
      </c>
      <c r="D111" s="10" t="s">
        <v>1141</v>
      </c>
    </row>
    <row r="112" spans="1:4" x14ac:dyDescent="0.2">
      <c r="A112" s="8" t="s">
        <v>1237</v>
      </c>
      <c r="B112" s="9">
        <v>27313</v>
      </c>
      <c r="C112" s="10" t="s">
        <v>1131</v>
      </c>
      <c r="D112" s="10" t="s">
        <v>1141</v>
      </c>
    </row>
    <row r="113" spans="1:4" x14ac:dyDescent="0.2">
      <c r="A113" s="8" t="s">
        <v>1238</v>
      </c>
      <c r="B113" s="9">
        <v>29627</v>
      </c>
      <c r="C113" s="10" t="s">
        <v>1133</v>
      </c>
      <c r="D113" s="10" t="s">
        <v>1145</v>
      </c>
    </row>
    <row r="114" spans="1:4" x14ac:dyDescent="0.2">
      <c r="A114" s="8" t="s">
        <v>1239</v>
      </c>
      <c r="B114" s="9">
        <v>28669</v>
      </c>
      <c r="C114" s="10" t="s">
        <v>1145</v>
      </c>
      <c r="D114" s="10" t="s">
        <v>1111</v>
      </c>
    </row>
    <row r="115" spans="1:4" x14ac:dyDescent="0.2">
      <c r="A115" s="8" t="s">
        <v>1240</v>
      </c>
      <c r="B115" s="9">
        <v>24013</v>
      </c>
      <c r="C115" s="10" t="s">
        <v>1122</v>
      </c>
      <c r="D115" s="10" t="s">
        <v>1114</v>
      </c>
    </row>
    <row r="116" spans="1:4" x14ac:dyDescent="0.2">
      <c r="A116" s="8" t="s">
        <v>1241</v>
      </c>
      <c r="B116" s="9">
        <v>29833</v>
      </c>
      <c r="C116" s="10" t="s">
        <v>1114</v>
      </c>
      <c r="D116" s="10" t="s">
        <v>1129</v>
      </c>
    </row>
    <row r="117" spans="1:4" x14ac:dyDescent="0.2">
      <c r="A117" s="8" t="s">
        <v>1242</v>
      </c>
      <c r="B117" s="9">
        <v>22605</v>
      </c>
      <c r="C117" s="10" t="s">
        <v>1141</v>
      </c>
      <c r="D117" s="10" t="s">
        <v>1122</v>
      </c>
    </row>
    <row r="118" spans="1:4" x14ac:dyDescent="0.2">
      <c r="A118" s="8" t="s">
        <v>1243</v>
      </c>
      <c r="B118" s="9">
        <v>30849</v>
      </c>
      <c r="C118" s="10" t="s">
        <v>1138</v>
      </c>
      <c r="D118" s="10" t="s">
        <v>1125</v>
      </c>
    </row>
    <row r="119" spans="1:4" x14ac:dyDescent="0.2">
      <c r="A119" s="8" t="s">
        <v>1244</v>
      </c>
      <c r="B119" s="9">
        <v>23057</v>
      </c>
      <c r="C119" s="10" t="s">
        <v>1125</v>
      </c>
      <c r="D119" s="10" t="s">
        <v>1123</v>
      </c>
    </row>
    <row r="120" spans="1:4" x14ac:dyDescent="0.2">
      <c r="A120" s="8" t="s">
        <v>1245</v>
      </c>
      <c r="B120" s="9">
        <v>31699</v>
      </c>
      <c r="C120" s="10" t="s">
        <v>1114</v>
      </c>
      <c r="D120" s="10" t="s">
        <v>1126</v>
      </c>
    </row>
    <row r="121" spans="1:4" x14ac:dyDescent="0.2">
      <c r="A121" s="8" t="s">
        <v>1246</v>
      </c>
      <c r="B121" s="9">
        <v>29789</v>
      </c>
      <c r="C121" s="10" t="s">
        <v>1133</v>
      </c>
      <c r="D121" s="10" t="s">
        <v>1112</v>
      </c>
    </row>
    <row r="122" spans="1:4" x14ac:dyDescent="0.2">
      <c r="A122" s="8" t="s">
        <v>1247</v>
      </c>
      <c r="B122" s="9">
        <v>31100</v>
      </c>
      <c r="C122" s="10" t="s">
        <v>1125</v>
      </c>
      <c r="D122" s="10" t="s">
        <v>1133</v>
      </c>
    </row>
    <row r="123" spans="1:4" x14ac:dyDescent="0.2">
      <c r="A123" s="8" t="s">
        <v>1248</v>
      </c>
      <c r="B123" s="9">
        <v>30170</v>
      </c>
      <c r="C123" s="10" t="s">
        <v>1176</v>
      </c>
      <c r="D123" s="10" t="s">
        <v>1112</v>
      </c>
    </row>
    <row r="124" spans="1:4" x14ac:dyDescent="0.2">
      <c r="A124" s="8" t="s">
        <v>1249</v>
      </c>
      <c r="B124" s="9">
        <v>25169</v>
      </c>
      <c r="C124" s="10" t="s">
        <v>1129</v>
      </c>
      <c r="D124" s="10" t="s">
        <v>1123</v>
      </c>
    </row>
    <row r="125" spans="1:4" x14ac:dyDescent="0.2">
      <c r="A125" s="8" t="s">
        <v>1250</v>
      </c>
      <c r="B125" s="9">
        <v>22924</v>
      </c>
      <c r="C125" s="10" t="s">
        <v>1126</v>
      </c>
      <c r="D125" s="10" t="s">
        <v>1151</v>
      </c>
    </row>
    <row r="126" spans="1:4" x14ac:dyDescent="0.2">
      <c r="A126" s="8" t="s">
        <v>1251</v>
      </c>
      <c r="B126" s="9">
        <v>33001</v>
      </c>
      <c r="C126" s="10" t="s">
        <v>1126</v>
      </c>
      <c r="D126" s="10" t="s">
        <v>1131</v>
      </c>
    </row>
    <row r="127" spans="1:4" x14ac:dyDescent="0.2">
      <c r="A127" s="8" t="s">
        <v>1252</v>
      </c>
      <c r="B127" s="9">
        <v>23533</v>
      </c>
      <c r="C127" s="10" t="s">
        <v>1133</v>
      </c>
      <c r="D127" s="10" t="s">
        <v>1138</v>
      </c>
    </row>
    <row r="128" spans="1:4" x14ac:dyDescent="0.2">
      <c r="A128" s="8" t="s">
        <v>1253</v>
      </c>
      <c r="B128" s="9">
        <v>22217</v>
      </c>
      <c r="C128" s="10" t="s">
        <v>1112</v>
      </c>
      <c r="D128" s="10" t="s">
        <v>1145</v>
      </c>
    </row>
    <row r="129" spans="1:4" x14ac:dyDescent="0.2">
      <c r="A129" s="8" t="s">
        <v>1254</v>
      </c>
      <c r="B129" s="9">
        <v>32380</v>
      </c>
      <c r="C129" s="10" t="s">
        <v>1141</v>
      </c>
      <c r="D129" s="10" t="s">
        <v>1145</v>
      </c>
    </row>
    <row r="130" spans="1:4" x14ac:dyDescent="0.2">
      <c r="A130" s="8" t="s">
        <v>1255</v>
      </c>
      <c r="B130" s="9">
        <v>31057</v>
      </c>
      <c r="C130" s="10" t="s">
        <v>1133</v>
      </c>
      <c r="D130" s="10" t="s">
        <v>1123</v>
      </c>
    </row>
    <row r="131" spans="1:4" x14ac:dyDescent="0.2">
      <c r="A131" s="8" t="s">
        <v>1256</v>
      </c>
      <c r="B131" s="9">
        <v>31385</v>
      </c>
      <c r="C131" s="10" t="s">
        <v>1145</v>
      </c>
      <c r="D131" s="10" t="s">
        <v>1176</v>
      </c>
    </row>
    <row r="132" spans="1:4" x14ac:dyDescent="0.2">
      <c r="A132" s="8" t="s">
        <v>1257</v>
      </c>
      <c r="B132" s="9">
        <v>32599</v>
      </c>
      <c r="C132" s="10" t="s">
        <v>1122</v>
      </c>
      <c r="D132" s="10" t="s">
        <v>1118</v>
      </c>
    </row>
    <row r="133" spans="1:4" x14ac:dyDescent="0.2">
      <c r="A133" s="8" t="s">
        <v>1258</v>
      </c>
      <c r="B133" s="9">
        <v>22654</v>
      </c>
      <c r="C133" s="10" t="s">
        <v>1120</v>
      </c>
      <c r="D133" s="10" t="s">
        <v>1145</v>
      </c>
    </row>
    <row r="134" spans="1:4" x14ac:dyDescent="0.2">
      <c r="A134" s="8" t="s">
        <v>1259</v>
      </c>
      <c r="B134" s="9">
        <v>23370</v>
      </c>
      <c r="C134" s="10" t="s">
        <v>1118</v>
      </c>
      <c r="D134" s="10" t="s">
        <v>1145</v>
      </c>
    </row>
    <row r="135" spans="1:4" x14ac:dyDescent="0.2">
      <c r="A135" s="8" t="s">
        <v>1260</v>
      </c>
      <c r="B135" s="9">
        <v>28360</v>
      </c>
      <c r="C135" s="10" t="s">
        <v>1111</v>
      </c>
      <c r="D135" s="10" t="s">
        <v>1114</v>
      </c>
    </row>
    <row r="136" spans="1:4" x14ac:dyDescent="0.2">
      <c r="A136" s="8" t="s">
        <v>1261</v>
      </c>
      <c r="B136" s="9">
        <v>33150</v>
      </c>
      <c r="C136" s="10" t="s">
        <v>1145</v>
      </c>
      <c r="D136" s="10" t="s">
        <v>1122</v>
      </c>
    </row>
    <row r="137" spans="1:4" x14ac:dyDescent="0.2">
      <c r="A137" s="8" t="s">
        <v>1262</v>
      </c>
      <c r="B137" s="9">
        <v>25997</v>
      </c>
      <c r="C137" s="10" t="s">
        <v>1120</v>
      </c>
      <c r="D137" s="10" t="s">
        <v>1116</v>
      </c>
    </row>
    <row r="138" spans="1:4" x14ac:dyDescent="0.2">
      <c r="A138" s="8" t="s">
        <v>1263</v>
      </c>
      <c r="B138" s="9">
        <v>26243</v>
      </c>
      <c r="C138" s="10" t="s">
        <v>1176</v>
      </c>
      <c r="D138" s="10" t="s">
        <v>1118</v>
      </c>
    </row>
    <row r="139" spans="1:4" x14ac:dyDescent="0.2">
      <c r="A139" s="8" t="s">
        <v>1264</v>
      </c>
      <c r="B139" s="9">
        <v>22132</v>
      </c>
      <c r="C139" s="10" t="s">
        <v>1126</v>
      </c>
      <c r="D139" s="10" t="s">
        <v>1120</v>
      </c>
    </row>
    <row r="140" spans="1:4" x14ac:dyDescent="0.2">
      <c r="A140" s="8" t="s">
        <v>1265</v>
      </c>
      <c r="B140" s="9">
        <v>24578</v>
      </c>
      <c r="C140" s="10" t="s">
        <v>1151</v>
      </c>
      <c r="D140" s="10" t="s">
        <v>1138</v>
      </c>
    </row>
    <row r="141" spans="1:4" x14ac:dyDescent="0.2">
      <c r="A141" s="8" t="s">
        <v>1266</v>
      </c>
      <c r="B141" s="9">
        <v>24569</v>
      </c>
      <c r="C141" s="10" t="s">
        <v>1138</v>
      </c>
      <c r="D141" s="10" t="s">
        <v>1126</v>
      </c>
    </row>
    <row r="142" spans="1:4" x14ac:dyDescent="0.2">
      <c r="A142" s="8" t="s">
        <v>1267</v>
      </c>
      <c r="B142" s="9">
        <v>23311</v>
      </c>
      <c r="C142" s="10" t="s">
        <v>1138</v>
      </c>
      <c r="D142" s="10" t="s">
        <v>1122</v>
      </c>
    </row>
    <row r="143" spans="1:4" x14ac:dyDescent="0.2">
      <c r="A143" s="8" t="s">
        <v>1268</v>
      </c>
      <c r="B143" s="9">
        <v>29484</v>
      </c>
      <c r="C143" s="10" t="s">
        <v>1123</v>
      </c>
      <c r="D143" s="10" t="s">
        <v>1133</v>
      </c>
    </row>
    <row r="144" spans="1:4" x14ac:dyDescent="0.2">
      <c r="A144" s="8" t="s">
        <v>1269</v>
      </c>
      <c r="B144" s="9">
        <v>22989</v>
      </c>
      <c r="C144" s="10" t="s">
        <v>1129</v>
      </c>
      <c r="D144" s="10" t="s">
        <v>1122</v>
      </c>
    </row>
    <row r="145" spans="1:4" x14ac:dyDescent="0.2">
      <c r="A145" s="8" t="s">
        <v>1270</v>
      </c>
      <c r="B145" s="9">
        <v>22063</v>
      </c>
      <c r="C145" s="10" t="s">
        <v>1141</v>
      </c>
      <c r="D145" s="10" t="s">
        <v>1114</v>
      </c>
    </row>
    <row r="146" spans="1:4" x14ac:dyDescent="0.2">
      <c r="A146" s="8" t="s">
        <v>1271</v>
      </c>
      <c r="B146" s="9">
        <v>32640</v>
      </c>
      <c r="C146" s="10" t="s">
        <v>1112</v>
      </c>
      <c r="D146" s="10" t="s">
        <v>1133</v>
      </c>
    </row>
    <row r="147" spans="1:4" x14ac:dyDescent="0.2">
      <c r="A147" s="8" t="s">
        <v>1272</v>
      </c>
      <c r="B147" s="9">
        <v>22557</v>
      </c>
      <c r="C147" s="10" t="s">
        <v>1131</v>
      </c>
      <c r="D147" s="10" t="s">
        <v>1111</v>
      </c>
    </row>
    <row r="148" spans="1:4" x14ac:dyDescent="0.2">
      <c r="A148" s="8" t="s">
        <v>1273</v>
      </c>
      <c r="B148" s="9">
        <v>29696</v>
      </c>
      <c r="C148" s="10" t="s">
        <v>1138</v>
      </c>
      <c r="D148" s="10" t="s">
        <v>1145</v>
      </c>
    </row>
    <row r="149" spans="1:4" x14ac:dyDescent="0.2">
      <c r="A149" s="8" t="s">
        <v>16</v>
      </c>
      <c r="B149" s="9">
        <v>26977</v>
      </c>
      <c r="C149" s="10" t="s">
        <v>1141</v>
      </c>
      <c r="D149" s="10" t="s">
        <v>1118</v>
      </c>
    </row>
    <row r="150" spans="1:4" x14ac:dyDescent="0.2">
      <c r="A150" s="8" t="s">
        <v>1274</v>
      </c>
      <c r="B150" s="9">
        <v>27912</v>
      </c>
      <c r="C150" s="10" t="s">
        <v>1145</v>
      </c>
      <c r="D150" s="10" t="s">
        <v>1120</v>
      </c>
    </row>
    <row r="151" spans="1:4" x14ac:dyDescent="0.2">
      <c r="A151" s="8" t="s">
        <v>1275</v>
      </c>
      <c r="B151" s="9">
        <v>22537</v>
      </c>
      <c r="C151" s="10" t="s">
        <v>1138</v>
      </c>
      <c r="D151" s="10" t="s">
        <v>1138</v>
      </c>
    </row>
    <row r="152" spans="1:4" x14ac:dyDescent="0.2">
      <c r="A152" s="8" t="s">
        <v>1276</v>
      </c>
      <c r="B152" s="9">
        <v>26063</v>
      </c>
      <c r="C152" s="10" t="s">
        <v>1120</v>
      </c>
      <c r="D152" s="10" t="s">
        <v>1151</v>
      </c>
    </row>
    <row r="153" spans="1:4" x14ac:dyDescent="0.2">
      <c r="A153" s="8" t="s">
        <v>1277</v>
      </c>
      <c r="B153" s="9">
        <v>29221</v>
      </c>
      <c r="C153" s="10" t="s">
        <v>1145</v>
      </c>
      <c r="D153" s="10" t="s">
        <v>1112</v>
      </c>
    </row>
    <row r="154" spans="1:4" x14ac:dyDescent="0.2">
      <c r="A154" s="8" t="s">
        <v>1278</v>
      </c>
      <c r="B154" s="9">
        <v>24284</v>
      </c>
      <c r="C154" s="10" t="s">
        <v>1141</v>
      </c>
      <c r="D154" s="10" t="s">
        <v>1125</v>
      </c>
    </row>
    <row r="155" spans="1:4" x14ac:dyDescent="0.2">
      <c r="A155" s="8" t="s">
        <v>1279</v>
      </c>
      <c r="B155" s="9">
        <v>27288</v>
      </c>
      <c r="C155" s="10" t="s">
        <v>1114</v>
      </c>
      <c r="D155" s="10" t="s">
        <v>1129</v>
      </c>
    </row>
    <row r="156" spans="1:4" x14ac:dyDescent="0.2">
      <c r="A156" s="8" t="s">
        <v>1280</v>
      </c>
      <c r="B156" s="9">
        <v>31476</v>
      </c>
      <c r="C156" s="10" t="s">
        <v>1122</v>
      </c>
      <c r="D156" s="10" t="s">
        <v>1114</v>
      </c>
    </row>
    <row r="157" spans="1:4" x14ac:dyDescent="0.2">
      <c r="A157" s="8" t="s">
        <v>1281</v>
      </c>
      <c r="B157" s="9">
        <v>23978</v>
      </c>
      <c r="C157" s="10" t="s">
        <v>1131</v>
      </c>
      <c r="D157" s="10" t="s">
        <v>1126</v>
      </c>
    </row>
    <row r="158" spans="1:4" x14ac:dyDescent="0.2">
      <c r="A158" s="8" t="s">
        <v>1282</v>
      </c>
      <c r="B158" s="9">
        <v>32121</v>
      </c>
      <c r="C158" s="10" t="s">
        <v>1111</v>
      </c>
      <c r="D158" s="10" t="s">
        <v>1138</v>
      </c>
    </row>
    <row r="159" spans="1:4" x14ac:dyDescent="0.2">
      <c r="A159" s="8" t="s">
        <v>1283</v>
      </c>
      <c r="B159" s="9">
        <v>26553</v>
      </c>
      <c r="C159" s="10" t="s">
        <v>1145</v>
      </c>
      <c r="D159" s="10" t="s">
        <v>1138</v>
      </c>
    </row>
    <row r="160" spans="1:4" x14ac:dyDescent="0.2">
      <c r="A160" s="8" t="s">
        <v>1284</v>
      </c>
      <c r="B160" s="9">
        <v>22671</v>
      </c>
      <c r="C160" s="10" t="s">
        <v>1138</v>
      </c>
      <c r="D160" s="10" t="s">
        <v>1145</v>
      </c>
    </row>
    <row r="161" spans="1:4" x14ac:dyDescent="0.2">
      <c r="A161" s="8" t="s">
        <v>1285</v>
      </c>
      <c r="B161" s="9">
        <v>23038</v>
      </c>
      <c r="C161" s="10" t="s">
        <v>1123</v>
      </c>
      <c r="D161" s="10" t="s">
        <v>1131</v>
      </c>
    </row>
    <row r="162" spans="1:4" x14ac:dyDescent="0.2">
      <c r="A162" s="8" t="s">
        <v>1286</v>
      </c>
      <c r="B162" s="9">
        <v>25822</v>
      </c>
      <c r="C162" s="10" t="s">
        <v>1133</v>
      </c>
      <c r="D162" s="10" t="s">
        <v>1125</v>
      </c>
    </row>
    <row r="163" spans="1:4" x14ac:dyDescent="0.2">
      <c r="A163" s="8" t="s">
        <v>1287</v>
      </c>
      <c r="B163" s="9">
        <v>27558</v>
      </c>
      <c r="C163" s="10" t="s">
        <v>1120</v>
      </c>
      <c r="D163" s="10" t="s">
        <v>1151</v>
      </c>
    </row>
    <row r="164" spans="1:4" x14ac:dyDescent="0.2">
      <c r="A164" s="8" t="s">
        <v>1288</v>
      </c>
      <c r="B164" s="9">
        <v>27900</v>
      </c>
      <c r="C164" s="10" t="s">
        <v>1111</v>
      </c>
      <c r="D164" s="10" t="s">
        <v>1112</v>
      </c>
    </row>
    <row r="165" spans="1:4" x14ac:dyDescent="0.2">
      <c r="A165" s="8" t="s">
        <v>1289</v>
      </c>
      <c r="B165" s="9">
        <v>29820</v>
      </c>
      <c r="C165" s="10" t="s">
        <v>1111</v>
      </c>
      <c r="D165" s="10" t="s">
        <v>1126</v>
      </c>
    </row>
    <row r="166" spans="1:4" x14ac:dyDescent="0.2">
      <c r="A166" s="8" t="s">
        <v>1290</v>
      </c>
      <c r="B166" s="9">
        <v>26184</v>
      </c>
      <c r="C166" s="10" t="s">
        <v>1123</v>
      </c>
      <c r="D166" s="10" t="s">
        <v>1118</v>
      </c>
    </row>
    <row r="167" spans="1:4" x14ac:dyDescent="0.2">
      <c r="A167" s="8" t="s">
        <v>1291</v>
      </c>
      <c r="B167" s="9">
        <v>25327</v>
      </c>
      <c r="C167" s="10" t="s">
        <v>1176</v>
      </c>
      <c r="D167" s="10" t="s">
        <v>1133</v>
      </c>
    </row>
    <row r="168" spans="1:4" x14ac:dyDescent="0.2">
      <c r="A168" s="8" t="s">
        <v>1292</v>
      </c>
      <c r="B168" s="9">
        <v>26643</v>
      </c>
      <c r="C168" s="10" t="s">
        <v>1151</v>
      </c>
      <c r="D168" s="10" t="s">
        <v>1116</v>
      </c>
    </row>
    <row r="169" spans="1:4" x14ac:dyDescent="0.2">
      <c r="A169" s="8" t="s">
        <v>1293</v>
      </c>
      <c r="B169" s="9">
        <v>26635</v>
      </c>
      <c r="C169" s="10" t="s">
        <v>1112</v>
      </c>
      <c r="D169" s="10" t="s">
        <v>1145</v>
      </c>
    </row>
    <row r="170" spans="1:4" x14ac:dyDescent="0.2">
      <c r="A170" s="8" t="s">
        <v>1294</v>
      </c>
      <c r="B170" s="9">
        <v>24111</v>
      </c>
      <c r="C170" s="10" t="s">
        <v>1123</v>
      </c>
      <c r="D170" s="10" t="s">
        <v>1133</v>
      </c>
    </row>
    <row r="171" spans="1:4" x14ac:dyDescent="0.2">
      <c r="A171" s="8" t="s">
        <v>1295</v>
      </c>
      <c r="B171" s="9">
        <v>25775</v>
      </c>
      <c r="C171" s="10" t="s">
        <v>1141</v>
      </c>
      <c r="D171" s="10" t="s">
        <v>1118</v>
      </c>
    </row>
    <row r="172" spans="1:4" x14ac:dyDescent="0.2">
      <c r="A172" s="8" t="s">
        <v>1296</v>
      </c>
      <c r="B172" s="9">
        <v>31031</v>
      </c>
      <c r="C172" s="10" t="s">
        <v>1120</v>
      </c>
      <c r="D172" s="10" t="s">
        <v>1129</v>
      </c>
    </row>
    <row r="173" spans="1:4" x14ac:dyDescent="0.2">
      <c r="A173" s="8" t="s">
        <v>1297</v>
      </c>
      <c r="B173" s="9">
        <v>28470</v>
      </c>
      <c r="C173" s="10" t="s">
        <v>1118</v>
      </c>
      <c r="D173" s="10" t="s">
        <v>1151</v>
      </c>
    </row>
    <row r="174" spans="1:4" x14ac:dyDescent="0.2">
      <c r="A174" s="8" t="s">
        <v>1298</v>
      </c>
      <c r="B174" s="9">
        <v>22347</v>
      </c>
      <c r="C174" s="10" t="s">
        <v>1133</v>
      </c>
      <c r="D174" s="10" t="s">
        <v>1126</v>
      </c>
    </row>
    <row r="175" spans="1:4" x14ac:dyDescent="0.2">
      <c r="A175" s="8" t="s">
        <v>1299</v>
      </c>
      <c r="B175" s="9">
        <v>26020</v>
      </c>
      <c r="C175" s="10" t="s">
        <v>1133</v>
      </c>
      <c r="D175" s="10" t="s">
        <v>1129</v>
      </c>
    </row>
    <row r="176" spans="1:4" x14ac:dyDescent="0.2">
      <c r="A176" s="8" t="s">
        <v>1057</v>
      </c>
      <c r="B176" s="9">
        <v>22564</v>
      </c>
      <c r="C176" s="10" t="s">
        <v>1116</v>
      </c>
      <c r="D176" s="10" t="s">
        <v>1120</v>
      </c>
    </row>
    <row r="177" spans="1:4" x14ac:dyDescent="0.2">
      <c r="A177" s="8" t="s">
        <v>1300</v>
      </c>
      <c r="B177" s="9">
        <v>23801</v>
      </c>
      <c r="C177" s="10" t="s">
        <v>1133</v>
      </c>
      <c r="D177" s="10" t="s">
        <v>1145</v>
      </c>
    </row>
    <row r="178" spans="1:4" x14ac:dyDescent="0.2">
      <c r="A178" s="8" t="s">
        <v>1301</v>
      </c>
      <c r="B178" s="9">
        <v>27876</v>
      </c>
      <c r="C178" s="10" t="s">
        <v>1126</v>
      </c>
      <c r="D178" s="10" t="s">
        <v>1114</v>
      </c>
    </row>
    <row r="179" spans="1:4" x14ac:dyDescent="0.2">
      <c r="A179" s="8" t="s">
        <v>1302</v>
      </c>
      <c r="B179" s="9">
        <v>32544</v>
      </c>
      <c r="C179" s="10" t="s">
        <v>1133</v>
      </c>
      <c r="D179" s="10" t="s">
        <v>1138</v>
      </c>
    </row>
    <row r="180" spans="1:4" x14ac:dyDescent="0.2">
      <c r="A180" s="8" t="s">
        <v>1303</v>
      </c>
      <c r="B180" s="9">
        <v>22177</v>
      </c>
      <c r="C180" s="10" t="s">
        <v>1118</v>
      </c>
      <c r="D180" s="10" t="s">
        <v>1125</v>
      </c>
    </row>
    <row r="181" spans="1:4" x14ac:dyDescent="0.2">
      <c r="A181" s="8" t="s">
        <v>1304</v>
      </c>
      <c r="B181" s="9">
        <v>29123</v>
      </c>
      <c r="C181" s="10" t="s">
        <v>1125</v>
      </c>
      <c r="D181" s="10" t="s">
        <v>1151</v>
      </c>
    </row>
    <row r="182" spans="1:4" x14ac:dyDescent="0.2">
      <c r="A182" s="8" t="s">
        <v>1305</v>
      </c>
      <c r="B182" s="9">
        <v>30840</v>
      </c>
      <c r="C182" s="10" t="s">
        <v>1112</v>
      </c>
      <c r="D182" s="10" t="s">
        <v>1145</v>
      </c>
    </row>
    <row r="183" spans="1:4" x14ac:dyDescent="0.2">
      <c r="A183" s="8" t="s">
        <v>1306</v>
      </c>
      <c r="B183" s="9">
        <v>32884</v>
      </c>
      <c r="C183" s="10" t="s">
        <v>1141</v>
      </c>
      <c r="D183" s="10" t="s">
        <v>1125</v>
      </c>
    </row>
    <row r="184" spans="1:4" x14ac:dyDescent="0.2">
      <c r="A184" s="8" t="s">
        <v>1307</v>
      </c>
      <c r="B184" s="9">
        <v>28633</v>
      </c>
      <c r="C184" s="10" t="s">
        <v>1118</v>
      </c>
      <c r="D184" s="10" t="s">
        <v>1131</v>
      </c>
    </row>
    <row r="185" spans="1:4" x14ac:dyDescent="0.2">
      <c r="A185" s="8" t="s">
        <v>1308</v>
      </c>
      <c r="B185" s="9">
        <v>24415</v>
      </c>
      <c r="C185" s="10" t="s">
        <v>1138</v>
      </c>
      <c r="D185" s="10" t="s">
        <v>1111</v>
      </c>
    </row>
    <row r="186" spans="1:4" x14ac:dyDescent="0.2">
      <c r="A186" s="8" t="s">
        <v>1309</v>
      </c>
      <c r="B186" s="9">
        <v>27920</v>
      </c>
      <c r="C186" s="10" t="s">
        <v>1133</v>
      </c>
      <c r="D186" s="10" t="s">
        <v>1114</v>
      </c>
    </row>
    <row r="187" spans="1:4" x14ac:dyDescent="0.2">
      <c r="A187" s="8" t="s">
        <v>1310</v>
      </c>
      <c r="B187" s="9">
        <v>32492</v>
      </c>
      <c r="C187" s="10" t="s">
        <v>1131</v>
      </c>
      <c r="D187" s="10" t="s">
        <v>1138</v>
      </c>
    </row>
    <row r="188" spans="1:4" x14ac:dyDescent="0.2">
      <c r="A188" s="8" t="s">
        <v>1311</v>
      </c>
      <c r="B188" s="9">
        <v>22365</v>
      </c>
      <c r="C188" s="10" t="s">
        <v>1126</v>
      </c>
      <c r="D188" s="10" t="s">
        <v>1151</v>
      </c>
    </row>
    <row r="189" spans="1:4" x14ac:dyDescent="0.2">
      <c r="A189" s="8" t="s">
        <v>1312</v>
      </c>
      <c r="B189" s="9">
        <v>29051</v>
      </c>
      <c r="C189" s="10" t="s">
        <v>1118</v>
      </c>
      <c r="D189" s="10" t="s">
        <v>1116</v>
      </c>
    </row>
    <row r="190" spans="1:4" x14ac:dyDescent="0.2">
      <c r="A190" s="8" t="s">
        <v>1313</v>
      </c>
      <c r="B190" s="9">
        <v>24003</v>
      </c>
      <c r="C190" s="10" t="s">
        <v>1126</v>
      </c>
      <c r="D190" s="10" t="s">
        <v>1133</v>
      </c>
    </row>
    <row r="191" spans="1:4" x14ac:dyDescent="0.2">
      <c r="A191" s="8" t="s">
        <v>1314</v>
      </c>
      <c r="B191" s="9">
        <v>29944</v>
      </c>
      <c r="C191" s="10" t="s">
        <v>1120</v>
      </c>
      <c r="D191" s="10" t="s">
        <v>1126</v>
      </c>
    </row>
    <row r="192" spans="1:4" x14ac:dyDescent="0.2">
      <c r="A192" s="8" t="s">
        <v>1315</v>
      </c>
      <c r="B192" s="9">
        <v>26398</v>
      </c>
      <c r="C192" s="10" t="s">
        <v>1111</v>
      </c>
      <c r="D192" s="10" t="s">
        <v>1125</v>
      </c>
    </row>
    <row r="193" spans="1:4" x14ac:dyDescent="0.2">
      <c r="A193" s="8" t="s">
        <v>1316</v>
      </c>
      <c r="B193" s="9">
        <v>25783</v>
      </c>
      <c r="C193" s="10" t="s">
        <v>1126</v>
      </c>
      <c r="D193" s="10" t="s">
        <v>1129</v>
      </c>
    </row>
    <row r="194" spans="1:4" x14ac:dyDescent="0.2">
      <c r="A194" s="8" t="s">
        <v>1317</v>
      </c>
      <c r="B194" s="9">
        <v>30151</v>
      </c>
      <c r="C194" s="10" t="s">
        <v>1129</v>
      </c>
      <c r="D194" s="10" t="s">
        <v>1151</v>
      </c>
    </row>
    <row r="195" spans="1:4" x14ac:dyDescent="0.2">
      <c r="A195" s="8" t="s">
        <v>1318</v>
      </c>
      <c r="B195" s="9">
        <v>22978</v>
      </c>
      <c r="C195" s="10" t="s">
        <v>1126</v>
      </c>
      <c r="D195" s="10" t="s">
        <v>1112</v>
      </c>
    </row>
    <row r="196" spans="1:4" x14ac:dyDescent="0.2">
      <c r="A196" s="8" t="s">
        <v>1319</v>
      </c>
      <c r="B196" s="9">
        <v>30673</v>
      </c>
      <c r="C196" s="10" t="s">
        <v>1123</v>
      </c>
      <c r="D196" s="10" t="s">
        <v>1116</v>
      </c>
    </row>
    <row r="197" spans="1:4" x14ac:dyDescent="0.2">
      <c r="A197" s="8" t="s">
        <v>1320</v>
      </c>
      <c r="B197" s="9">
        <v>30073</v>
      </c>
      <c r="C197" s="10" t="s">
        <v>1118</v>
      </c>
      <c r="D197" s="10" t="s">
        <v>1145</v>
      </c>
    </row>
    <row r="198" spans="1:4" x14ac:dyDescent="0.2">
      <c r="A198" s="8" t="s">
        <v>1321</v>
      </c>
      <c r="B198" s="9">
        <v>29657</v>
      </c>
      <c r="C198" s="10" t="s">
        <v>1126</v>
      </c>
      <c r="D198" s="10" t="s">
        <v>1133</v>
      </c>
    </row>
    <row r="199" spans="1:4" x14ac:dyDescent="0.2">
      <c r="A199" s="8" t="s">
        <v>1322</v>
      </c>
      <c r="B199" s="9">
        <v>27294</v>
      </c>
      <c r="C199" s="10" t="s">
        <v>1133</v>
      </c>
      <c r="D199" s="10" t="s">
        <v>1129</v>
      </c>
    </row>
    <row r="200" spans="1:4" x14ac:dyDescent="0.2">
      <c r="A200" s="8" t="s">
        <v>1323</v>
      </c>
      <c r="B200" s="9">
        <v>30336</v>
      </c>
      <c r="C200" s="10" t="s">
        <v>1114</v>
      </c>
      <c r="D200" s="10" t="s">
        <v>1131</v>
      </c>
    </row>
    <row r="201" spans="1:4" x14ac:dyDescent="0.2">
      <c r="A201" s="8" t="s">
        <v>1324</v>
      </c>
      <c r="B201" s="9">
        <v>31982</v>
      </c>
      <c r="C201" s="10" t="s">
        <v>1125</v>
      </c>
      <c r="D201" s="10" t="s">
        <v>1111</v>
      </c>
    </row>
    <row r="202" spans="1:4" x14ac:dyDescent="0.2">
      <c r="A202" s="8" t="s">
        <v>1325</v>
      </c>
      <c r="B202" s="9">
        <v>24460</v>
      </c>
      <c r="C202" s="10" t="s">
        <v>1120</v>
      </c>
      <c r="D202" s="10" t="s">
        <v>1122</v>
      </c>
    </row>
    <row r="203" spans="1:4" x14ac:dyDescent="0.2">
      <c r="A203" s="8" t="s">
        <v>1326</v>
      </c>
      <c r="B203" s="9">
        <v>26834</v>
      </c>
      <c r="C203" s="10" t="s">
        <v>1145</v>
      </c>
      <c r="D203" s="10" t="s">
        <v>1129</v>
      </c>
    </row>
    <row r="204" spans="1:4" x14ac:dyDescent="0.2">
      <c r="A204" s="8" t="s">
        <v>1327</v>
      </c>
      <c r="B204" s="9">
        <v>30970</v>
      </c>
      <c r="C204" s="10" t="s">
        <v>1114</v>
      </c>
      <c r="D204" s="10" t="s">
        <v>1141</v>
      </c>
    </row>
    <row r="205" spans="1:4" x14ac:dyDescent="0.2">
      <c r="A205" s="8" t="s">
        <v>1328</v>
      </c>
      <c r="B205" s="9">
        <v>26553</v>
      </c>
      <c r="C205" s="10" t="s">
        <v>1145</v>
      </c>
      <c r="D205" s="10" t="s">
        <v>1126</v>
      </c>
    </row>
    <row r="206" spans="1:4" x14ac:dyDescent="0.2">
      <c r="A206" s="8" t="s">
        <v>1329</v>
      </c>
      <c r="B206" s="9">
        <v>22359</v>
      </c>
      <c r="C206" s="10" t="s">
        <v>1118</v>
      </c>
      <c r="D206" s="10" t="s">
        <v>1122</v>
      </c>
    </row>
    <row r="207" spans="1:4" x14ac:dyDescent="0.2">
      <c r="A207" s="8" t="s">
        <v>1330</v>
      </c>
      <c r="B207" s="9">
        <v>25838</v>
      </c>
      <c r="C207" s="10" t="s">
        <v>1145</v>
      </c>
      <c r="D207" s="10" t="s">
        <v>1131</v>
      </c>
    </row>
    <row r="208" spans="1:4" x14ac:dyDescent="0.2">
      <c r="A208" s="8" t="s">
        <v>1331</v>
      </c>
      <c r="B208" s="9">
        <v>32874</v>
      </c>
      <c r="C208" s="10" t="s">
        <v>1141</v>
      </c>
      <c r="D208" s="10" t="s">
        <v>1131</v>
      </c>
    </row>
    <row r="209" spans="1:4" x14ac:dyDescent="0.2">
      <c r="A209" s="8" t="s">
        <v>1332</v>
      </c>
      <c r="B209" s="9">
        <v>31686</v>
      </c>
      <c r="C209" s="10" t="s">
        <v>1118</v>
      </c>
      <c r="D209" s="10" t="s">
        <v>1111</v>
      </c>
    </row>
    <row r="210" spans="1:4" x14ac:dyDescent="0.2">
      <c r="A210" s="8" t="s">
        <v>1333</v>
      </c>
      <c r="B210" s="9">
        <v>24689</v>
      </c>
      <c r="C210" s="10" t="s">
        <v>1129</v>
      </c>
      <c r="D210" s="10" t="s">
        <v>1133</v>
      </c>
    </row>
    <row r="211" spans="1:4" x14ac:dyDescent="0.2">
      <c r="A211" s="8" t="s">
        <v>1334</v>
      </c>
      <c r="B211" s="9">
        <v>23929</v>
      </c>
      <c r="C211" s="10" t="s">
        <v>1123</v>
      </c>
      <c r="D211" s="10" t="s">
        <v>1123</v>
      </c>
    </row>
    <row r="212" spans="1:4" x14ac:dyDescent="0.2">
      <c r="A212" s="8" t="s">
        <v>1335</v>
      </c>
      <c r="B212" s="9">
        <v>26545</v>
      </c>
      <c r="C212" s="10" t="s">
        <v>1141</v>
      </c>
      <c r="D212" s="10" t="s">
        <v>1129</v>
      </c>
    </row>
    <row r="213" spans="1:4" x14ac:dyDescent="0.2">
      <c r="A213" s="8" t="s">
        <v>1336</v>
      </c>
      <c r="B213" s="9">
        <v>26073</v>
      </c>
      <c r="C213" s="10" t="s">
        <v>1126</v>
      </c>
      <c r="D213" s="10" t="s">
        <v>1123</v>
      </c>
    </row>
    <row r="214" spans="1:4" x14ac:dyDescent="0.2">
      <c r="A214" s="8" t="s">
        <v>1337</v>
      </c>
      <c r="B214" s="9">
        <v>30513</v>
      </c>
      <c r="C214" s="10" t="s">
        <v>1111</v>
      </c>
      <c r="D214" s="10" t="s">
        <v>1120</v>
      </c>
    </row>
    <row r="215" spans="1:4" x14ac:dyDescent="0.2">
      <c r="A215" s="8" t="s">
        <v>1338</v>
      </c>
      <c r="B215" s="9">
        <v>26453</v>
      </c>
      <c r="C215" s="10" t="s">
        <v>1122</v>
      </c>
      <c r="D215" s="10" t="s">
        <v>1125</v>
      </c>
    </row>
    <row r="216" spans="1:4" x14ac:dyDescent="0.2">
      <c r="A216" s="8" t="s">
        <v>1339</v>
      </c>
      <c r="B216" s="9">
        <v>26378</v>
      </c>
      <c r="C216" s="10" t="s">
        <v>1129</v>
      </c>
      <c r="D216" s="10" t="s">
        <v>1133</v>
      </c>
    </row>
    <row r="217" spans="1:4" x14ac:dyDescent="0.2">
      <c r="A217" s="8" t="s">
        <v>1340</v>
      </c>
      <c r="B217" s="9">
        <v>25998</v>
      </c>
      <c r="C217" s="10" t="s">
        <v>1145</v>
      </c>
      <c r="D217" s="10" t="s">
        <v>1141</v>
      </c>
    </row>
    <row r="218" spans="1:4" x14ac:dyDescent="0.2">
      <c r="A218" s="8" t="s">
        <v>1341</v>
      </c>
      <c r="B218" s="9">
        <v>22160</v>
      </c>
      <c r="C218" s="10" t="s">
        <v>1133</v>
      </c>
      <c r="D218" s="10" t="s">
        <v>1112</v>
      </c>
    </row>
    <row r="219" spans="1:4" x14ac:dyDescent="0.2">
      <c r="A219" s="8" t="s">
        <v>1342</v>
      </c>
      <c r="B219" s="9">
        <v>25010</v>
      </c>
      <c r="C219" s="10" t="s">
        <v>1111</v>
      </c>
      <c r="D219" s="10" t="s">
        <v>1141</v>
      </c>
    </row>
    <row r="220" spans="1:4" x14ac:dyDescent="0.2">
      <c r="A220" s="8" t="s">
        <v>1343</v>
      </c>
      <c r="B220" s="9">
        <v>31736</v>
      </c>
      <c r="C220" s="10" t="s">
        <v>1176</v>
      </c>
      <c r="D220" s="10" t="s">
        <v>1141</v>
      </c>
    </row>
    <row r="221" spans="1:4" x14ac:dyDescent="0.2">
      <c r="A221" s="8" t="s">
        <v>1344</v>
      </c>
      <c r="B221" s="9">
        <v>30581</v>
      </c>
      <c r="C221" s="10" t="s">
        <v>1111</v>
      </c>
      <c r="D221" s="10" t="s">
        <v>1122</v>
      </c>
    </row>
    <row r="222" spans="1:4" x14ac:dyDescent="0.2">
      <c r="A222" s="8" t="s">
        <v>1345</v>
      </c>
      <c r="B222" s="9">
        <v>27135</v>
      </c>
      <c r="C222" s="10" t="s">
        <v>1118</v>
      </c>
      <c r="D222" s="10" t="s">
        <v>1138</v>
      </c>
    </row>
    <row r="223" spans="1:4" x14ac:dyDescent="0.2">
      <c r="A223" s="8" t="s">
        <v>1346</v>
      </c>
      <c r="B223" s="9">
        <v>23182</v>
      </c>
      <c r="C223" s="10" t="s">
        <v>1123</v>
      </c>
      <c r="D223" s="10" t="s">
        <v>1125</v>
      </c>
    </row>
    <row r="224" spans="1:4" x14ac:dyDescent="0.2">
      <c r="A224" s="8" t="s">
        <v>1347</v>
      </c>
      <c r="B224" s="9">
        <v>29152</v>
      </c>
      <c r="C224" s="10" t="s">
        <v>1125</v>
      </c>
      <c r="D224" s="10" t="s">
        <v>1111</v>
      </c>
    </row>
    <row r="225" spans="1:4" x14ac:dyDescent="0.2">
      <c r="A225" s="8" t="s">
        <v>1348</v>
      </c>
      <c r="B225" s="9">
        <v>26832</v>
      </c>
      <c r="C225" s="10" t="s">
        <v>1138</v>
      </c>
      <c r="D225" s="10" t="s">
        <v>1125</v>
      </c>
    </row>
    <row r="226" spans="1:4" x14ac:dyDescent="0.2">
      <c r="A226" s="8" t="s">
        <v>1349</v>
      </c>
      <c r="B226" s="9">
        <v>31772</v>
      </c>
      <c r="C226" s="10" t="s">
        <v>1111</v>
      </c>
      <c r="D226" s="10" t="s">
        <v>1133</v>
      </c>
    </row>
    <row r="227" spans="1:4" x14ac:dyDescent="0.2">
      <c r="A227" s="8" t="s">
        <v>1350</v>
      </c>
      <c r="B227" s="9">
        <v>25114</v>
      </c>
      <c r="C227" s="10" t="s">
        <v>1138</v>
      </c>
      <c r="D227" s="10" t="s">
        <v>1176</v>
      </c>
    </row>
    <row r="228" spans="1:4" x14ac:dyDescent="0.2">
      <c r="A228" s="8" t="s">
        <v>1351</v>
      </c>
      <c r="B228" s="9">
        <v>23941</v>
      </c>
      <c r="C228" s="10" t="s">
        <v>1133</v>
      </c>
      <c r="D228" s="10" t="s">
        <v>1145</v>
      </c>
    </row>
    <row r="229" spans="1:4" x14ac:dyDescent="0.2">
      <c r="A229" s="8" t="s">
        <v>1352</v>
      </c>
      <c r="B229" s="9">
        <v>25906</v>
      </c>
      <c r="C229" s="10" t="s">
        <v>1118</v>
      </c>
      <c r="D229" s="10" t="s">
        <v>1118</v>
      </c>
    </row>
    <row r="230" spans="1:4" x14ac:dyDescent="0.2">
      <c r="A230" s="8" t="s">
        <v>1353</v>
      </c>
      <c r="B230" s="9">
        <v>23575</v>
      </c>
      <c r="C230" s="10" t="s">
        <v>1120</v>
      </c>
      <c r="D230" s="10" t="s">
        <v>1122</v>
      </c>
    </row>
    <row r="231" spans="1:4" x14ac:dyDescent="0.2">
      <c r="A231" s="8" t="s">
        <v>1354</v>
      </c>
      <c r="B231" s="9">
        <v>27450</v>
      </c>
      <c r="C231" s="10" t="s">
        <v>1120</v>
      </c>
      <c r="D231" s="10" t="s">
        <v>1145</v>
      </c>
    </row>
    <row r="232" spans="1:4" x14ac:dyDescent="0.2">
      <c r="A232" s="8" t="s">
        <v>1355</v>
      </c>
      <c r="B232" s="9">
        <v>26440</v>
      </c>
      <c r="C232" s="10" t="s">
        <v>1123</v>
      </c>
      <c r="D232" s="10" t="s">
        <v>1126</v>
      </c>
    </row>
    <row r="233" spans="1:4" x14ac:dyDescent="0.2">
      <c r="A233" s="8" t="s">
        <v>1356</v>
      </c>
      <c r="B233" s="9">
        <v>28198</v>
      </c>
      <c r="C233" s="10" t="s">
        <v>1129</v>
      </c>
      <c r="D233" s="10" t="s">
        <v>1112</v>
      </c>
    </row>
    <row r="234" spans="1:4" x14ac:dyDescent="0.2">
      <c r="A234" s="8" t="s">
        <v>1357</v>
      </c>
      <c r="B234" s="9">
        <v>28807</v>
      </c>
      <c r="C234" s="10" t="s">
        <v>1123</v>
      </c>
      <c r="D234" s="10" t="s">
        <v>1120</v>
      </c>
    </row>
    <row r="235" spans="1:4" x14ac:dyDescent="0.2">
      <c r="A235" s="8" t="s">
        <v>1358</v>
      </c>
      <c r="B235" s="9">
        <v>23226</v>
      </c>
      <c r="C235" s="10" t="s">
        <v>1126</v>
      </c>
      <c r="D235" s="10" t="s">
        <v>1120</v>
      </c>
    </row>
    <row r="236" spans="1:4" x14ac:dyDescent="0.2">
      <c r="A236" s="8" t="s">
        <v>1359</v>
      </c>
      <c r="B236" s="9">
        <v>23082</v>
      </c>
      <c r="C236" s="10" t="s">
        <v>1131</v>
      </c>
      <c r="D236" s="10" t="s">
        <v>1123</v>
      </c>
    </row>
    <row r="237" spans="1:4" x14ac:dyDescent="0.2">
      <c r="A237" s="8" t="s">
        <v>1360</v>
      </c>
      <c r="B237" s="9">
        <v>23648</v>
      </c>
      <c r="C237" s="10" t="s">
        <v>1120</v>
      </c>
      <c r="D237" s="10" t="s">
        <v>1122</v>
      </c>
    </row>
    <row r="238" spans="1:4" x14ac:dyDescent="0.2">
      <c r="A238" s="8" t="s">
        <v>1361</v>
      </c>
      <c r="B238" s="9">
        <v>32716</v>
      </c>
      <c r="C238" s="10" t="s">
        <v>1120</v>
      </c>
      <c r="D238" s="10" t="s">
        <v>1114</v>
      </c>
    </row>
    <row r="239" spans="1:4" x14ac:dyDescent="0.2">
      <c r="A239" s="8" t="s">
        <v>1362</v>
      </c>
      <c r="B239" s="9">
        <v>29236</v>
      </c>
      <c r="C239" s="10" t="s">
        <v>1129</v>
      </c>
      <c r="D239" s="10" t="s">
        <v>1129</v>
      </c>
    </row>
    <row r="240" spans="1:4" x14ac:dyDescent="0.2">
      <c r="A240" s="8" t="s">
        <v>1363</v>
      </c>
      <c r="B240" s="9">
        <v>26325</v>
      </c>
      <c r="C240" s="10" t="s">
        <v>1118</v>
      </c>
      <c r="D240" s="10" t="s">
        <v>1123</v>
      </c>
    </row>
    <row r="241" spans="1:4" x14ac:dyDescent="0.2">
      <c r="A241" s="8" t="s">
        <v>1364</v>
      </c>
      <c r="B241" s="9">
        <v>22487</v>
      </c>
      <c r="C241" s="10" t="s">
        <v>1111</v>
      </c>
      <c r="D241" s="10" t="s">
        <v>1176</v>
      </c>
    </row>
    <row r="242" spans="1:4" x14ac:dyDescent="0.2">
      <c r="A242" s="8" t="s">
        <v>1365</v>
      </c>
      <c r="B242" s="9">
        <v>26232</v>
      </c>
      <c r="C242" s="10" t="s">
        <v>1112</v>
      </c>
      <c r="D242" s="10" t="s">
        <v>1129</v>
      </c>
    </row>
    <row r="243" spans="1:4" x14ac:dyDescent="0.2">
      <c r="A243" s="8" t="s">
        <v>1366</v>
      </c>
      <c r="B243" s="9">
        <v>26431</v>
      </c>
      <c r="C243" s="10" t="s">
        <v>1114</v>
      </c>
      <c r="D243" s="10" t="s">
        <v>1176</v>
      </c>
    </row>
    <row r="244" spans="1:4" x14ac:dyDescent="0.2">
      <c r="A244" s="8" t="s">
        <v>1367</v>
      </c>
      <c r="B244" s="9">
        <v>27915</v>
      </c>
      <c r="C244" s="10" t="s">
        <v>1112</v>
      </c>
      <c r="D244" s="10" t="s">
        <v>1141</v>
      </c>
    </row>
    <row r="245" spans="1:4" x14ac:dyDescent="0.2">
      <c r="A245" s="8" t="s">
        <v>1368</v>
      </c>
      <c r="B245" s="9">
        <v>26200</v>
      </c>
      <c r="C245" s="10" t="s">
        <v>1122</v>
      </c>
      <c r="D245" s="10" t="s">
        <v>1112</v>
      </c>
    </row>
    <row r="246" spans="1:4" x14ac:dyDescent="0.2">
      <c r="A246" s="8" t="s">
        <v>1369</v>
      </c>
      <c r="B246" s="9">
        <v>28644</v>
      </c>
      <c r="C246" s="10" t="s">
        <v>1123</v>
      </c>
      <c r="D246" s="10" t="s">
        <v>1129</v>
      </c>
    </row>
    <row r="247" spans="1:4" x14ac:dyDescent="0.2">
      <c r="A247" s="8" t="s">
        <v>1370</v>
      </c>
      <c r="B247" s="9">
        <v>30360</v>
      </c>
      <c r="C247" s="10" t="s">
        <v>1125</v>
      </c>
      <c r="D247" s="10" t="s">
        <v>1141</v>
      </c>
    </row>
    <row r="248" spans="1:4" x14ac:dyDescent="0.2">
      <c r="A248" s="8" t="s">
        <v>1371</v>
      </c>
      <c r="B248" s="9">
        <v>26789</v>
      </c>
      <c r="C248" s="10" t="s">
        <v>1133</v>
      </c>
      <c r="D248" s="10" t="s">
        <v>1129</v>
      </c>
    </row>
    <row r="249" spans="1:4" x14ac:dyDescent="0.2">
      <c r="A249" s="8" t="s">
        <v>1372</v>
      </c>
      <c r="B249" s="9">
        <v>27013</v>
      </c>
      <c r="C249" s="10" t="s">
        <v>1131</v>
      </c>
      <c r="D249" s="10" t="s">
        <v>1122</v>
      </c>
    </row>
    <row r="250" spans="1:4" x14ac:dyDescent="0.2">
      <c r="A250" s="8" t="s">
        <v>1373</v>
      </c>
      <c r="B250" s="9">
        <v>32469</v>
      </c>
      <c r="C250" s="10" t="s">
        <v>1133</v>
      </c>
      <c r="D250" s="10" t="s">
        <v>1133</v>
      </c>
    </row>
    <row r="251" spans="1:4" x14ac:dyDescent="0.2">
      <c r="A251" s="8" t="s">
        <v>1374</v>
      </c>
      <c r="B251" s="9">
        <v>32910</v>
      </c>
      <c r="C251" s="10" t="s">
        <v>1111</v>
      </c>
      <c r="D251" s="10" t="s">
        <v>1112</v>
      </c>
    </row>
    <row r="252" spans="1:4" x14ac:dyDescent="0.2">
      <c r="A252" s="8" t="s">
        <v>1375</v>
      </c>
      <c r="B252" s="9">
        <v>29149</v>
      </c>
      <c r="C252" s="10" t="s">
        <v>1120</v>
      </c>
      <c r="D252" s="10" t="s">
        <v>1145</v>
      </c>
    </row>
    <row r="253" spans="1:4" x14ac:dyDescent="0.2">
      <c r="A253" s="8" t="s">
        <v>1376</v>
      </c>
      <c r="B253" s="9">
        <v>25443</v>
      </c>
      <c r="C253" s="10" t="s">
        <v>1111</v>
      </c>
      <c r="D253" s="10" t="s">
        <v>1133</v>
      </c>
    </row>
    <row r="254" spans="1:4" x14ac:dyDescent="0.2">
      <c r="A254" s="8" t="s">
        <v>1377</v>
      </c>
      <c r="B254" s="9">
        <v>31199</v>
      </c>
      <c r="C254" s="10" t="s">
        <v>1120</v>
      </c>
      <c r="D254" s="10" t="s">
        <v>1116</v>
      </c>
    </row>
    <row r="255" spans="1:4" x14ac:dyDescent="0.2">
      <c r="A255" s="8" t="s">
        <v>1378</v>
      </c>
      <c r="B255" s="9">
        <v>26595</v>
      </c>
      <c r="C255" s="10" t="s">
        <v>1111</v>
      </c>
      <c r="D255" s="10" t="s">
        <v>1131</v>
      </c>
    </row>
    <row r="256" spans="1:4" x14ac:dyDescent="0.2">
      <c r="A256" s="8" t="s">
        <v>1379</v>
      </c>
      <c r="B256" s="9">
        <v>26560</v>
      </c>
      <c r="C256" s="10" t="s">
        <v>1138</v>
      </c>
      <c r="D256" s="10" t="s">
        <v>1129</v>
      </c>
    </row>
    <row r="257" spans="1:4" x14ac:dyDescent="0.2">
      <c r="A257" s="8" t="s">
        <v>1380</v>
      </c>
      <c r="B257" s="9">
        <v>28692</v>
      </c>
      <c r="C257" s="10" t="s">
        <v>1116</v>
      </c>
      <c r="D257" s="10" t="s">
        <v>1111</v>
      </c>
    </row>
    <row r="258" spans="1:4" x14ac:dyDescent="0.2">
      <c r="A258" s="8" t="s">
        <v>1381</v>
      </c>
      <c r="B258" s="9">
        <v>22967</v>
      </c>
      <c r="C258" s="10" t="s">
        <v>1118</v>
      </c>
      <c r="D258" s="10" t="s">
        <v>1133</v>
      </c>
    </row>
    <row r="259" spans="1:4" x14ac:dyDescent="0.2">
      <c r="A259" s="8" t="s">
        <v>1382</v>
      </c>
      <c r="B259" s="9">
        <v>24797</v>
      </c>
      <c r="C259" s="10" t="s">
        <v>1133</v>
      </c>
      <c r="D259" s="10" t="s">
        <v>1151</v>
      </c>
    </row>
    <row r="260" spans="1:4" x14ac:dyDescent="0.2">
      <c r="A260" s="8" t="s">
        <v>1383</v>
      </c>
      <c r="B260" s="9">
        <v>25045</v>
      </c>
      <c r="C260" s="10" t="s">
        <v>1125</v>
      </c>
      <c r="D260" s="10" t="s">
        <v>1116</v>
      </c>
    </row>
    <row r="261" spans="1:4" x14ac:dyDescent="0.2">
      <c r="A261" s="8" t="s">
        <v>1384</v>
      </c>
      <c r="B261" s="9">
        <v>25603</v>
      </c>
      <c r="C261" s="10" t="s">
        <v>1122</v>
      </c>
      <c r="D261" s="10" t="s">
        <v>1125</v>
      </c>
    </row>
    <row r="262" spans="1:4" x14ac:dyDescent="0.2">
      <c r="A262" s="8" t="s">
        <v>1385</v>
      </c>
      <c r="B262" s="9">
        <v>24511</v>
      </c>
      <c r="C262" s="10" t="s">
        <v>1125</v>
      </c>
      <c r="D262" s="10" t="s">
        <v>1133</v>
      </c>
    </row>
    <row r="263" spans="1:4" x14ac:dyDescent="0.2">
      <c r="A263" s="8" t="s">
        <v>1386</v>
      </c>
      <c r="B263" s="9">
        <v>29802</v>
      </c>
      <c r="C263" s="10" t="s">
        <v>1112</v>
      </c>
      <c r="D263" s="10" t="s">
        <v>1118</v>
      </c>
    </row>
    <row r="264" spans="1:4" x14ac:dyDescent="0.2">
      <c r="A264" s="8" t="s">
        <v>1387</v>
      </c>
      <c r="B264" s="9">
        <v>22257</v>
      </c>
      <c r="C264" s="10" t="s">
        <v>1141</v>
      </c>
      <c r="D264" s="10" t="s">
        <v>1138</v>
      </c>
    </row>
    <row r="265" spans="1:4" x14ac:dyDescent="0.2">
      <c r="A265" s="8" t="s">
        <v>1388</v>
      </c>
      <c r="B265" s="9">
        <v>32163</v>
      </c>
      <c r="C265" s="10" t="s">
        <v>1123</v>
      </c>
      <c r="D265" s="10" t="s">
        <v>1120</v>
      </c>
    </row>
    <row r="266" spans="1:4" x14ac:dyDescent="0.2">
      <c r="A266" s="8" t="s">
        <v>1389</v>
      </c>
      <c r="B266" s="9">
        <v>28665</v>
      </c>
      <c r="C266" s="10" t="s">
        <v>1133</v>
      </c>
      <c r="D266" s="10" t="s">
        <v>1116</v>
      </c>
    </row>
    <row r="267" spans="1:4" x14ac:dyDescent="0.2">
      <c r="A267" s="8" t="s">
        <v>1390</v>
      </c>
      <c r="B267" s="9">
        <v>29203</v>
      </c>
      <c r="C267" s="10" t="s">
        <v>1129</v>
      </c>
      <c r="D267" s="10" t="s">
        <v>1112</v>
      </c>
    </row>
    <row r="268" spans="1:4" x14ac:dyDescent="0.2">
      <c r="A268" s="8" t="s">
        <v>1391</v>
      </c>
      <c r="B268" s="9">
        <v>32422</v>
      </c>
      <c r="C268" s="10" t="s">
        <v>1151</v>
      </c>
      <c r="D268" s="10" t="s">
        <v>1120</v>
      </c>
    </row>
    <row r="269" spans="1:4" x14ac:dyDescent="0.2">
      <c r="A269" s="8" t="s">
        <v>1392</v>
      </c>
      <c r="B269" s="9">
        <v>32205</v>
      </c>
      <c r="C269" s="10" t="s">
        <v>1120</v>
      </c>
      <c r="D269" s="10" t="s">
        <v>1118</v>
      </c>
    </row>
    <row r="270" spans="1:4" x14ac:dyDescent="0.2">
      <c r="A270" s="8" t="s">
        <v>1393</v>
      </c>
      <c r="B270" s="9">
        <v>27778</v>
      </c>
      <c r="C270" s="10" t="s">
        <v>1114</v>
      </c>
      <c r="D270" s="10" t="s">
        <v>1133</v>
      </c>
    </row>
    <row r="271" spans="1:4" x14ac:dyDescent="0.2">
      <c r="A271" s="8" t="s">
        <v>1394</v>
      </c>
      <c r="B271" s="9">
        <v>27150</v>
      </c>
      <c r="C271" s="10" t="s">
        <v>1176</v>
      </c>
      <c r="D271" s="10" t="s">
        <v>1176</v>
      </c>
    </row>
    <row r="272" spans="1:4" x14ac:dyDescent="0.2">
      <c r="A272" s="8" t="s">
        <v>1395</v>
      </c>
      <c r="B272" s="9">
        <v>31853</v>
      </c>
      <c r="C272" s="10" t="s">
        <v>1151</v>
      </c>
      <c r="D272" s="10" t="s">
        <v>1114</v>
      </c>
    </row>
    <row r="273" spans="1:4" x14ac:dyDescent="0.2">
      <c r="A273" s="8" t="s">
        <v>1396</v>
      </c>
      <c r="B273" s="9">
        <v>27312</v>
      </c>
      <c r="C273" s="10" t="s">
        <v>1114</v>
      </c>
      <c r="D273" s="10" t="s">
        <v>1129</v>
      </c>
    </row>
    <row r="274" spans="1:4" x14ac:dyDescent="0.2">
      <c r="A274" s="8" t="s">
        <v>1397</v>
      </c>
      <c r="B274" s="9">
        <v>25190</v>
      </c>
      <c r="C274" s="10" t="s">
        <v>1111</v>
      </c>
      <c r="D274" s="10" t="s">
        <v>1120</v>
      </c>
    </row>
    <row r="275" spans="1:4" x14ac:dyDescent="0.2">
      <c r="A275" s="8" t="s">
        <v>1398</v>
      </c>
      <c r="B275" s="9">
        <v>30657</v>
      </c>
      <c r="C275" s="10" t="s">
        <v>1151</v>
      </c>
      <c r="D275" s="10" t="s">
        <v>1125</v>
      </c>
    </row>
    <row r="276" spans="1:4" x14ac:dyDescent="0.2">
      <c r="A276" s="8" t="s">
        <v>1399</v>
      </c>
      <c r="B276" s="9">
        <v>28202</v>
      </c>
      <c r="C276" s="10" t="s">
        <v>1129</v>
      </c>
      <c r="D276" s="10" t="s">
        <v>1133</v>
      </c>
    </row>
    <row r="277" spans="1:4" x14ac:dyDescent="0.2">
      <c r="A277" s="8" t="s">
        <v>1400</v>
      </c>
      <c r="B277" s="9">
        <v>25612</v>
      </c>
      <c r="C277" s="10" t="s">
        <v>1133</v>
      </c>
      <c r="D277" s="10" t="s">
        <v>1141</v>
      </c>
    </row>
    <row r="278" spans="1:4" x14ac:dyDescent="0.2">
      <c r="A278" s="8" t="s">
        <v>1401</v>
      </c>
      <c r="B278" s="9">
        <v>30903</v>
      </c>
      <c r="C278" s="10" t="s">
        <v>1111</v>
      </c>
      <c r="D278" s="10" t="s">
        <v>1112</v>
      </c>
    </row>
    <row r="279" spans="1:4" x14ac:dyDescent="0.2">
      <c r="A279" s="8" t="s">
        <v>1402</v>
      </c>
      <c r="B279" s="9">
        <v>27087</v>
      </c>
      <c r="C279" s="10" t="s">
        <v>1145</v>
      </c>
      <c r="D279" s="10" t="s">
        <v>1111</v>
      </c>
    </row>
    <row r="280" spans="1:4" x14ac:dyDescent="0.2">
      <c r="A280" s="8" t="s">
        <v>1403</v>
      </c>
      <c r="B280" s="9">
        <v>32944</v>
      </c>
      <c r="C280" s="10" t="s">
        <v>1151</v>
      </c>
      <c r="D280" s="10" t="s">
        <v>1120</v>
      </c>
    </row>
    <row r="281" spans="1:4" x14ac:dyDescent="0.2">
      <c r="A281" s="8" t="s">
        <v>1404</v>
      </c>
      <c r="B281" s="9">
        <v>30990</v>
      </c>
      <c r="C281" s="10" t="s">
        <v>1118</v>
      </c>
      <c r="D281" s="10" t="s">
        <v>1151</v>
      </c>
    </row>
    <row r="282" spans="1:4" x14ac:dyDescent="0.2">
      <c r="A282" s="8" t="s">
        <v>1405</v>
      </c>
      <c r="B282" s="9">
        <v>28030</v>
      </c>
      <c r="C282" s="10" t="s">
        <v>1131</v>
      </c>
      <c r="D282" s="10" t="s">
        <v>1111</v>
      </c>
    </row>
    <row r="283" spans="1:4" x14ac:dyDescent="0.2">
      <c r="A283" s="8" t="s">
        <v>1406</v>
      </c>
      <c r="B283" s="9">
        <v>27594</v>
      </c>
      <c r="C283" s="10" t="s">
        <v>1120</v>
      </c>
      <c r="D283" s="10" t="s">
        <v>1145</v>
      </c>
    </row>
    <row r="284" spans="1:4" x14ac:dyDescent="0.2">
      <c r="A284" s="8" t="s">
        <v>1407</v>
      </c>
      <c r="B284" s="9">
        <v>32177</v>
      </c>
      <c r="C284" s="10" t="s">
        <v>1126</v>
      </c>
      <c r="D284" s="10" t="s">
        <v>1118</v>
      </c>
    </row>
    <row r="285" spans="1:4" x14ac:dyDescent="0.2">
      <c r="A285" s="8" t="s">
        <v>1408</v>
      </c>
      <c r="B285" s="9">
        <v>22198</v>
      </c>
      <c r="C285" s="10" t="s">
        <v>1111</v>
      </c>
      <c r="D285" s="10" t="s">
        <v>1118</v>
      </c>
    </row>
    <row r="286" spans="1:4" x14ac:dyDescent="0.2">
      <c r="A286" s="8" t="s">
        <v>1409</v>
      </c>
      <c r="B286" s="9">
        <v>33231</v>
      </c>
      <c r="C286" s="10" t="s">
        <v>1114</v>
      </c>
      <c r="D286" s="10" t="s">
        <v>1176</v>
      </c>
    </row>
    <row r="287" spans="1:4" x14ac:dyDescent="0.2">
      <c r="A287" s="8" t="s">
        <v>1410</v>
      </c>
      <c r="B287" s="9">
        <v>23805</v>
      </c>
      <c r="C287" s="10" t="s">
        <v>1151</v>
      </c>
      <c r="D287" s="10" t="s">
        <v>1120</v>
      </c>
    </row>
    <row r="288" spans="1:4" x14ac:dyDescent="0.2">
      <c r="A288" s="8" t="s">
        <v>1411</v>
      </c>
      <c r="B288" s="9">
        <v>25474</v>
      </c>
      <c r="C288" s="10" t="s">
        <v>1112</v>
      </c>
      <c r="D288" s="10" t="s">
        <v>1176</v>
      </c>
    </row>
    <row r="289" spans="1:4" x14ac:dyDescent="0.2">
      <c r="A289" s="8" t="s">
        <v>1412</v>
      </c>
      <c r="B289" s="9">
        <v>32982</v>
      </c>
      <c r="C289" s="10" t="s">
        <v>1151</v>
      </c>
      <c r="D289" s="10" t="s">
        <v>1133</v>
      </c>
    </row>
    <row r="290" spans="1:4" x14ac:dyDescent="0.2">
      <c r="A290" s="8" t="s">
        <v>1413</v>
      </c>
      <c r="B290" s="9">
        <v>30296</v>
      </c>
      <c r="C290" s="10" t="s">
        <v>1145</v>
      </c>
      <c r="D290" s="10" t="s">
        <v>1151</v>
      </c>
    </row>
    <row r="291" spans="1:4" x14ac:dyDescent="0.2">
      <c r="A291" s="8" t="s">
        <v>1414</v>
      </c>
      <c r="B291" s="9">
        <v>32838</v>
      </c>
      <c r="C291" s="10" t="s">
        <v>1116</v>
      </c>
      <c r="D291" s="10" t="s">
        <v>1145</v>
      </c>
    </row>
    <row r="292" spans="1:4" x14ac:dyDescent="0.2">
      <c r="A292" s="8" t="s">
        <v>1415</v>
      </c>
      <c r="B292" s="9">
        <v>29027</v>
      </c>
      <c r="C292" s="10" t="s">
        <v>1176</v>
      </c>
      <c r="D292" s="10" t="s">
        <v>1114</v>
      </c>
    </row>
    <row r="293" spans="1:4" x14ac:dyDescent="0.2">
      <c r="A293" s="8" t="s">
        <v>1416</v>
      </c>
      <c r="B293" s="9">
        <v>26716</v>
      </c>
      <c r="C293" s="10" t="s">
        <v>1145</v>
      </c>
      <c r="D293" s="10" t="s">
        <v>1114</v>
      </c>
    </row>
    <row r="294" spans="1:4" x14ac:dyDescent="0.2">
      <c r="A294" s="8" t="s">
        <v>1417</v>
      </c>
      <c r="B294" s="9">
        <v>23300</v>
      </c>
      <c r="C294" s="10" t="s">
        <v>1138</v>
      </c>
      <c r="D294" s="10" t="s">
        <v>1112</v>
      </c>
    </row>
    <row r="295" spans="1:4" x14ac:dyDescent="0.2">
      <c r="A295" s="8" t="s">
        <v>1418</v>
      </c>
      <c r="B295" s="9">
        <v>28635</v>
      </c>
      <c r="C295" s="10" t="s">
        <v>1138</v>
      </c>
      <c r="D295" s="10" t="s">
        <v>1122</v>
      </c>
    </row>
    <row r="296" spans="1:4" x14ac:dyDescent="0.2">
      <c r="A296" s="8" t="s">
        <v>1419</v>
      </c>
      <c r="B296" s="9">
        <v>22971</v>
      </c>
      <c r="C296" s="10" t="s">
        <v>1111</v>
      </c>
      <c r="D296" s="10" t="s">
        <v>1120</v>
      </c>
    </row>
    <row r="297" spans="1:4" x14ac:dyDescent="0.2">
      <c r="A297" s="8" t="s">
        <v>1420</v>
      </c>
      <c r="B297" s="9">
        <v>31337</v>
      </c>
      <c r="C297" s="10" t="s">
        <v>1122</v>
      </c>
      <c r="D297" s="10" t="s">
        <v>1126</v>
      </c>
    </row>
    <row r="298" spans="1:4" x14ac:dyDescent="0.2">
      <c r="A298" s="8" t="s">
        <v>1421</v>
      </c>
      <c r="B298" s="9">
        <v>22605</v>
      </c>
      <c r="C298" s="10" t="s">
        <v>1120</v>
      </c>
      <c r="D298" s="10" t="s">
        <v>1151</v>
      </c>
    </row>
    <row r="299" spans="1:4" x14ac:dyDescent="0.2">
      <c r="A299" s="8" t="s">
        <v>1422</v>
      </c>
      <c r="B299" s="9">
        <v>26160</v>
      </c>
      <c r="C299" s="10" t="s">
        <v>1120</v>
      </c>
      <c r="D299" s="10" t="s">
        <v>1123</v>
      </c>
    </row>
    <row r="300" spans="1:4" x14ac:dyDescent="0.2">
      <c r="A300" s="8" t="s">
        <v>1423</v>
      </c>
      <c r="B300" s="9">
        <v>29134</v>
      </c>
      <c r="C300" s="10" t="s">
        <v>1114</v>
      </c>
      <c r="D300" s="10" t="s">
        <v>1145</v>
      </c>
    </row>
    <row r="301" spans="1:4" x14ac:dyDescent="0.2">
      <c r="A301" s="8" t="s">
        <v>1424</v>
      </c>
      <c r="B301" s="9">
        <v>26306</v>
      </c>
      <c r="C301" s="10" t="s">
        <v>1123</v>
      </c>
      <c r="D301" s="10" t="s">
        <v>1129</v>
      </c>
    </row>
    <row r="302" spans="1:4" x14ac:dyDescent="0.2">
      <c r="A302" s="8" t="s">
        <v>1425</v>
      </c>
      <c r="B302" s="9">
        <v>31698</v>
      </c>
      <c r="C302" s="10" t="s">
        <v>1112</v>
      </c>
      <c r="D302" s="10" t="s">
        <v>1145</v>
      </c>
    </row>
    <row r="303" spans="1:4" x14ac:dyDescent="0.2">
      <c r="A303" s="8" t="s">
        <v>1426</v>
      </c>
      <c r="B303" s="9">
        <v>26969</v>
      </c>
      <c r="C303" s="10" t="s">
        <v>1116</v>
      </c>
      <c r="D303" s="10" t="s">
        <v>1138</v>
      </c>
    </row>
    <row r="304" spans="1:4" x14ac:dyDescent="0.2">
      <c r="A304" s="8" t="s">
        <v>1427</v>
      </c>
      <c r="B304" s="9">
        <v>29966</v>
      </c>
      <c r="C304" s="10" t="s">
        <v>1151</v>
      </c>
      <c r="D304" s="10" t="s">
        <v>1133</v>
      </c>
    </row>
    <row r="305" spans="1:4" x14ac:dyDescent="0.2">
      <c r="A305" s="8" t="s">
        <v>1428</v>
      </c>
      <c r="B305" s="9">
        <v>29994</v>
      </c>
      <c r="C305" s="10" t="s">
        <v>1176</v>
      </c>
      <c r="D305" s="10" t="s">
        <v>1114</v>
      </c>
    </row>
    <row r="306" spans="1:4" x14ac:dyDescent="0.2">
      <c r="A306" s="8" t="s">
        <v>1429</v>
      </c>
      <c r="B306" s="9">
        <v>22596</v>
      </c>
      <c r="C306" s="10" t="s">
        <v>1120</v>
      </c>
      <c r="D306" s="10" t="s">
        <v>1123</v>
      </c>
    </row>
    <row r="307" spans="1:4" x14ac:dyDescent="0.2">
      <c r="A307" s="8" t="s">
        <v>1430</v>
      </c>
      <c r="B307" s="9">
        <v>28303</v>
      </c>
      <c r="C307" s="10" t="s">
        <v>1145</v>
      </c>
      <c r="D307" s="10" t="s">
        <v>1151</v>
      </c>
    </row>
    <row r="308" spans="1:4" x14ac:dyDescent="0.2">
      <c r="A308" s="8" t="s">
        <v>1431</v>
      </c>
      <c r="B308" s="9">
        <v>30059</v>
      </c>
      <c r="C308" s="10" t="s">
        <v>1145</v>
      </c>
      <c r="D308" s="10" t="s">
        <v>1112</v>
      </c>
    </row>
    <row r="309" spans="1:4" x14ac:dyDescent="0.2">
      <c r="A309" s="8" t="s">
        <v>1432</v>
      </c>
      <c r="B309" s="9">
        <v>23113</v>
      </c>
      <c r="C309" s="10" t="s">
        <v>1116</v>
      </c>
      <c r="D309" s="10" t="s">
        <v>1131</v>
      </c>
    </row>
    <row r="310" spans="1:4" x14ac:dyDescent="0.2">
      <c r="A310" s="8" t="s">
        <v>1433</v>
      </c>
      <c r="B310" s="9">
        <v>22873</v>
      </c>
      <c r="C310" s="10" t="s">
        <v>1133</v>
      </c>
      <c r="D310" s="10" t="s">
        <v>1112</v>
      </c>
    </row>
    <row r="311" spans="1:4" x14ac:dyDescent="0.2">
      <c r="A311" s="8" t="s">
        <v>1434</v>
      </c>
      <c r="B311" s="9">
        <v>24492</v>
      </c>
      <c r="C311" s="10" t="s">
        <v>1123</v>
      </c>
      <c r="D311" s="10" t="s">
        <v>1122</v>
      </c>
    </row>
    <row r="312" spans="1:4" x14ac:dyDescent="0.2">
      <c r="A312" s="8" t="s">
        <v>1435</v>
      </c>
      <c r="B312" s="9">
        <v>32208</v>
      </c>
      <c r="C312" s="10" t="s">
        <v>1131</v>
      </c>
      <c r="D312" s="10" t="s">
        <v>1116</v>
      </c>
    </row>
    <row r="313" spans="1:4" x14ac:dyDescent="0.2">
      <c r="A313" s="8" t="s">
        <v>1436</v>
      </c>
      <c r="B313" s="9">
        <v>23699</v>
      </c>
      <c r="C313" s="10" t="s">
        <v>1116</v>
      </c>
      <c r="D313" s="10" t="s">
        <v>1111</v>
      </c>
    </row>
    <row r="314" spans="1:4" x14ac:dyDescent="0.2">
      <c r="A314" s="8" t="s">
        <v>1437</v>
      </c>
      <c r="B314" s="9">
        <v>33132</v>
      </c>
      <c r="C314" s="10" t="s">
        <v>1114</v>
      </c>
      <c r="D314" s="10" t="s">
        <v>1133</v>
      </c>
    </row>
    <row r="315" spans="1:4" x14ac:dyDescent="0.2">
      <c r="A315" s="8" t="s">
        <v>1438</v>
      </c>
      <c r="B315" s="9">
        <v>26338</v>
      </c>
      <c r="C315" s="10" t="s">
        <v>1176</v>
      </c>
      <c r="D315" s="10" t="s">
        <v>1141</v>
      </c>
    </row>
    <row r="316" spans="1:4" x14ac:dyDescent="0.2">
      <c r="A316" s="8" t="s">
        <v>1439</v>
      </c>
      <c r="B316" s="9">
        <v>27242</v>
      </c>
      <c r="C316" s="10" t="s">
        <v>1116</v>
      </c>
      <c r="D316" s="10" t="s">
        <v>1145</v>
      </c>
    </row>
    <row r="317" spans="1:4" x14ac:dyDescent="0.2">
      <c r="A317" s="8" t="s">
        <v>1440</v>
      </c>
      <c r="B317" s="9">
        <v>26172</v>
      </c>
      <c r="C317" s="10" t="s">
        <v>1114</v>
      </c>
      <c r="D317" s="10" t="s">
        <v>1122</v>
      </c>
    </row>
    <row r="318" spans="1:4" x14ac:dyDescent="0.2">
      <c r="A318" s="8" t="s">
        <v>1441</v>
      </c>
      <c r="B318" s="9">
        <v>32217</v>
      </c>
      <c r="C318" s="10" t="s">
        <v>1176</v>
      </c>
      <c r="D318" s="10" t="s">
        <v>1129</v>
      </c>
    </row>
    <row r="319" spans="1:4" x14ac:dyDescent="0.2">
      <c r="A319" s="8" t="s">
        <v>1442</v>
      </c>
      <c r="B319" s="9">
        <v>26026</v>
      </c>
      <c r="C319" s="10" t="s">
        <v>1129</v>
      </c>
      <c r="D319" s="10" t="s">
        <v>1145</v>
      </c>
    </row>
    <row r="320" spans="1:4" x14ac:dyDescent="0.2">
      <c r="A320" s="8" t="s">
        <v>1443</v>
      </c>
      <c r="B320" s="9">
        <v>27339</v>
      </c>
      <c r="C320" s="10" t="s">
        <v>1123</v>
      </c>
      <c r="D320" s="10" t="s">
        <v>1125</v>
      </c>
    </row>
    <row r="321" spans="1:4" x14ac:dyDescent="0.2">
      <c r="A321" s="8" t="s">
        <v>1444</v>
      </c>
      <c r="B321" s="9">
        <v>27741</v>
      </c>
      <c r="C321" s="10" t="s">
        <v>1138</v>
      </c>
      <c r="D321" s="10" t="s">
        <v>1112</v>
      </c>
    </row>
    <row r="322" spans="1:4" x14ac:dyDescent="0.2">
      <c r="A322" s="8" t="s">
        <v>1445</v>
      </c>
      <c r="B322" s="9">
        <v>26958</v>
      </c>
      <c r="C322" s="10" t="s">
        <v>1141</v>
      </c>
      <c r="D322" s="10" t="s">
        <v>1129</v>
      </c>
    </row>
    <row r="323" spans="1:4" x14ac:dyDescent="0.2">
      <c r="A323" s="8" t="s">
        <v>1446</v>
      </c>
      <c r="B323" s="9">
        <v>30444</v>
      </c>
      <c r="C323" s="10" t="s">
        <v>1141</v>
      </c>
      <c r="D323" s="10" t="s">
        <v>1133</v>
      </c>
    </row>
    <row r="324" spans="1:4" x14ac:dyDescent="0.2">
      <c r="A324" s="8" t="s">
        <v>965</v>
      </c>
      <c r="B324" s="9">
        <v>29184</v>
      </c>
      <c r="C324" s="10" t="s">
        <v>1114</v>
      </c>
      <c r="D324" s="10" t="s">
        <v>1141</v>
      </c>
    </row>
    <row r="325" spans="1:4" x14ac:dyDescent="0.2">
      <c r="A325" s="8" t="s">
        <v>1447</v>
      </c>
      <c r="B325" s="9">
        <v>32347</v>
      </c>
      <c r="C325" s="10" t="s">
        <v>1131</v>
      </c>
      <c r="D325" s="10" t="s">
        <v>1138</v>
      </c>
    </row>
    <row r="326" spans="1:4" x14ac:dyDescent="0.2">
      <c r="A326" s="8" t="s">
        <v>1448</v>
      </c>
      <c r="B326" s="9">
        <v>32828</v>
      </c>
      <c r="C326" s="10" t="s">
        <v>1123</v>
      </c>
      <c r="D326" s="10" t="s">
        <v>1112</v>
      </c>
    </row>
    <row r="327" spans="1:4" x14ac:dyDescent="0.2">
      <c r="A327" s="8" t="s">
        <v>1449</v>
      </c>
      <c r="B327" s="9">
        <v>32053</v>
      </c>
      <c r="C327" s="10" t="s">
        <v>1131</v>
      </c>
      <c r="D327" s="10" t="s">
        <v>1114</v>
      </c>
    </row>
    <row r="328" spans="1:4" x14ac:dyDescent="0.2">
      <c r="A328" s="8" t="s">
        <v>1450</v>
      </c>
      <c r="B328" s="9">
        <v>23127</v>
      </c>
      <c r="C328" s="10" t="s">
        <v>1123</v>
      </c>
      <c r="D328" s="10" t="s">
        <v>1131</v>
      </c>
    </row>
    <row r="329" spans="1:4" x14ac:dyDescent="0.2">
      <c r="A329" s="8" t="s">
        <v>1451</v>
      </c>
      <c r="B329" s="9">
        <v>22603</v>
      </c>
      <c r="C329" s="10" t="s">
        <v>1129</v>
      </c>
      <c r="D329" s="10" t="s">
        <v>1118</v>
      </c>
    </row>
    <row r="330" spans="1:4" x14ac:dyDescent="0.2">
      <c r="A330" s="8" t="s">
        <v>1452</v>
      </c>
      <c r="B330" s="9">
        <v>32821</v>
      </c>
      <c r="C330" s="10" t="s">
        <v>1111</v>
      </c>
      <c r="D330" s="10" t="s">
        <v>1129</v>
      </c>
    </row>
    <row r="331" spans="1:4" x14ac:dyDescent="0.2">
      <c r="A331" s="8" t="s">
        <v>1453</v>
      </c>
      <c r="B331" s="9">
        <v>31286</v>
      </c>
      <c r="C331" s="10" t="s">
        <v>1145</v>
      </c>
      <c r="D331" s="10" t="s">
        <v>1122</v>
      </c>
    </row>
    <row r="332" spans="1:4" x14ac:dyDescent="0.2">
      <c r="A332" s="8" t="s">
        <v>1454</v>
      </c>
      <c r="B332" s="9">
        <v>30533</v>
      </c>
      <c r="C332" s="10" t="s">
        <v>1120</v>
      </c>
      <c r="D332" s="10" t="s">
        <v>1120</v>
      </c>
    </row>
    <row r="333" spans="1:4" x14ac:dyDescent="0.2">
      <c r="A333" s="8" t="s">
        <v>1455</v>
      </c>
      <c r="B333" s="9">
        <v>31200</v>
      </c>
      <c r="C333" s="10" t="s">
        <v>1123</v>
      </c>
      <c r="D333" s="10" t="s">
        <v>1176</v>
      </c>
    </row>
    <row r="334" spans="1:4" x14ac:dyDescent="0.2">
      <c r="A334" s="8" t="s">
        <v>1456</v>
      </c>
      <c r="B334" s="9">
        <v>24218</v>
      </c>
      <c r="C334" s="10" t="s">
        <v>1112</v>
      </c>
      <c r="D334" s="10" t="s">
        <v>1122</v>
      </c>
    </row>
    <row r="335" spans="1:4" x14ac:dyDescent="0.2">
      <c r="A335" s="8" t="s">
        <v>1457</v>
      </c>
      <c r="B335" s="9">
        <v>25186</v>
      </c>
      <c r="C335" s="10" t="s">
        <v>1126</v>
      </c>
      <c r="D335" s="10" t="s">
        <v>1131</v>
      </c>
    </row>
    <row r="336" spans="1:4" x14ac:dyDescent="0.2">
      <c r="A336" s="8" t="s">
        <v>1458</v>
      </c>
      <c r="B336" s="9">
        <v>27420</v>
      </c>
      <c r="C336" s="10" t="s">
        <v>1112</v>
      </c>
      <c r="D336" s="10" t="s">
        <v>1123</v>
      </c>
    </row>
    <row r="337" spans="1:4" x14ac:dyDescent="0.2">
      <c r="A337" s="8" t="s">
        <v>1459</v>
      </c>
      <c r="B337" s="9">
        <v>23203</v>
      </c>
      <c r="C337" s="10" t="s">
        <v>1125</v>
      </c>
      <c r="D337" s="10" t="s">
        <v>1138</v>
      </c>
    </row>
    <row r="338" spans="1:4" x14ac:dyDescent="0.2">
      <c r="A338" s="8" t="s">
        <v>1460</v>
      </c>
      <c r="B338" s="9">
        <v>24516</v>
      </c>
      <c r="C338" s="10" t="s">
        <v>1176</v>
      </c>
      <c r="D338" s="10" t="s">
        <v>1133</v>
      </c>
    </row>
    <row r="339" spans="1:4" x14ac:dyDescent="0.2">
      <c r="A339" s="8" t="s">
        <v>1461</v>
      </c>
      <c r="B339" s="9">
        <v>23793</v>
      </c>
      <c r="C339" s="10" t="s">
        <v>1111</v>
      </c>
      <c r="D339" s="10" t="s">
        <v>1122</v>
      </c>
    </row>
    <row r="340" spans="1:4" x14ac:dyDescent="0.2">
      <c r="A340" s="8" t="s">
        <v>1462</v>
      </c>
      <c r="B340" s="9">
        <v>29682</v>
      </c>
      <c r="C340" s="10" t="s">
        <v>1118</v>
      </c>
      <c r="D340" s="10" t="s">
        <v>1129</v>
      </c>
    </row>
    <row r="341" spans="1:4" x14ac:dyDescent="0.2">
      <c r="A341" s="8" t="s">
        <v>1463</v>
      </c>
      <c r="B341" s="9">
        <v>32432</v>
      </c>
      <c r="C341" s="10" t="s">
        <v>1118</v>
      </c>
      <c r="D341" s="10" t="s">
        <v>1123</v>
      </c>
    </row>
    <row r="342" spans="1:4" x14ac:dyDescent="0.2">
      <c r="A342" s="8" t="s">
        <v>1464</v>
      </c>
      <c r="B342" s="9">
        <v>29818</v>
      </c>
      <c r="C342" s="10" t="s">
        <v>1131</v>
      </c>
      <c r="D342" s="10" t="s">
        <v>1126</v>
      </c>
    </row>
    <row r="343" spans="1:4" x14ac:dyDescent="0.2">
      <c r="A343" s="8" t="s">
        <v>1465</v>
      </c>
      <c r="B343" s="9">
        <v>25177</v>
      </c>
      <c r="C343" s="10" t="s">
        <v>1114</v>
      </c>
      <c r="D343" s="10" t="s">
        <v>1114</v>
      </c>
    </row>
    <row r="344" spans="1:4" x14ac:dyDescent="0.2">
      <c r="A344" s="8" t="s">
        <v>1466</v>
      </c>
      <c r="B344" s="9">
        <v>23229</v>
      </c>
      <c r="C344" s="10" t="s">
        <v>1114</v>
      </c>
      <c r="D344" s="10" t="s">
        <v>1151</v>
      </c>
    </row>
    <row r="345" spans="1:4" x14ac:dyDescent="0.2">
      <c r="A345" s="8" t="s">
        <v>1467</v>
      </c>
      <c r="B345" s="9">
        <v>25682</v>
      </c>
      <c r="C345" s="10" t="s">
        <v>1123</v>
      </c>
      <c r="D345" s="10" t="s">
        <v>1112</v>
      </c>
    </row>
    <row r="346" spans="1:4" x14ac:dyDescent="0.2">
      <c r="A346" s="8" t="s">
        <v>1468</v>
      </c>
      <c r="B346" s="9">
        <v>22908</v>
      </c>
      <c r="C346" s="10" t="s">
        <v>1126</v>
      </c>
      <c r="D346" s="10" t="s">
        <v>1126</v>
      </c>
    </row>
    <row r="347" spans="1:4" x14ac:dyDescent="0.2">
      <c r="A347" s="8" t="s">
        <v>1469</v>
      </c>
      <c r="B347" s="9">
        <v>30886</v>
      </c>
      <c r="C347" s="10" t="s">
        <v>1122</v>
      </c>
      <c r="D347" s="10" t="s">
        <v>1122</v>
      </c>
    </row>
    <row r="348" spans="1:4" x14ac:dyDescent="0.2">
      <c r="A348" s="8" t="s">
        <v>1470</v>
      </c>
      <c r="B348" s="9">
        <v>27204</v>
      </c>
      <c r="C348" s="10" t="s">
        <v>1123</v>
      </c>
      <c r="D348" s="10" t="s">
        <v>1138</v>
      </c>
    </row>
    <row r="349" spans="1:4" x14ac:dyDescent="0.2">
      <c r="A349" s="8" t="s">
        <v>1471</v>
      </c>
      <c r="B349" s="9">
        <v>24468</v>
      </c>
      <c r="C349" s="10" t="s">
        <v>1141</v>
      </c>
      <c r="D349" s="10" t="s">
        <v>1133</v>
      </c>
    </row>
    <row r="350" spans="1:4" x14ac:dyDescent="0.2">
      <c r="A350" s="8" t="s">
        <v>1472</v>
      </c>
      <c r="B350" s="9">
        <v>29966</v>
      </c>
      <c r="C350" s="10" t="s">
        <v>1125</v>
      </c>
      <c r="D350" s="10" t="s">
        <v>1111</v>
      </c>
    </row>
    <row r="351" spans="1:4" x14ac:dyDescent="0.2">
      <c r="A351" s="8" t="s">
        <v>1473</v>
      </c>
      <c r="B351" s="9">
        <v>31518</v>
      </c>
      <c r="C351" s="10" t="s">
        <v>1123</v>
      </c>
      <c r="D351" s="10" t="s">
        <v>1141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B92A-3158-47D5-8FF8-0BFF595B542B}">
  <dimension ref="A1:I440"/>
  <sheetViews>
    <sheetView workbookViewId="0">
      <selection activeCell="K22" sqref="K22"/>
    </sheetView>
  </sheetViews>
  <sheetFormatPr defaultRowHeight="12" x14ac:dyDescent="0.2"/>
  <cols>
    <col min="1" max="3" width="19.83203125" customWidth="1"/>
    <col min="4" max="4" width="12.83203125" customWidth="1"/>
    <col min="5" max="5" width="10.83203125" customWidth="1"/>
  </cols>
  <sheetData>
    <row r="1" spans="1:9" x14ac:dyDescent="0.2">
      <c r="A1" s="1" t="s">
        <v>1475</v>
      </c>
      <c r="B1" s="1" t="s">
        <v>1476</v>
      </c>
      <c r="C1" s="1" t="s">
        <v>1477</v>
      </c>
      <c r="D1" s="1" t="s">
        <v>1478</v>
      </c>
      <c r="E1" s="1" t="s">
        <v>1479</v>
      </c>
    </row>
    <row r="2" spans="1:9" x14ac:dyDescent="0.2">
      <c r="A2" t="s">
        <v>1480</v>
      </c>
      <c r="B2" t="s">
        <v>1481</v>
      </c>
      <c r="C2" t="s">
        <v>1482</v>
      </c>
      <c r="D2" t="b">
        <v>1</v>
      </c>
      <c r="E2">
        <v>80</v>
      </c>
    </row>
    <row r="3" spans="1:9" x14ac:dyDescent="0.2">
      <c r="A3" t="s">
        <v>1483</v>
      </c>
      <c r="B3" t="s">
        <v>1484</v>
      </c>
      <c r="C3" t="s">
        <v>1485</v>
      </c>
      <c r="D3" t="b">
        <v>1</v>
      </c>
      <c r="E3">
        <v>70</v>
      </c>
    </row>
    <row r="4" spans="1:9" x14ac:dyDescent="0.2">
      <c r="A4" t="s">
        <v>1486</v>
      </c>
      <c r="B4" t="s">
        <v>1487</v>
      </c>
      <c r="C4" t="s">
        <v>1488</v>
      </c>
      <c r="D4" t="b">
        <v>1</v>
      </c>
      <c r="E4">
        <v>190</v>
      </c>
    </row>
    <row r="5" spans="1:9" x14ac:dyDescent="0.2">
      <c r="A5" t="s">
        <v>1486</v>
      </c>
      <c r="B5" t="s">
        <v>1487</v>
      </c>
      <c r="C5" t="s">
        <v>1489</v>
      </c>
      <c r="D5" t="b">
        <v>0</v>
      </c>
      <c r="E5">
        <v>180</v>
      </c>
      <c r="I5" s="11" t="s">
        <v>1490</v>
      </c>
    </row>
    <row r="6" spans="1:9" x14ac:dyDescent="0.2">
      <c r="A6" t="s">
        <v>1491</v>
      </c>
      <c r="B6" t="s">
        <v>1492</v>
      </c>
      <c r="C6" t="s">
        <v>1493</v>
      </c>
      <c r="D6" t="b">
        <v>0</v>
      </c>
      <c r="E6">
        <v>70</v>
      </c>
      <c r="I6" s="11" t="s">
        <v>1494</v>
      </c>
    </row>
    <row r="7" spans="1:9" x14ac:dyDescent="0.2">
      <c r="A7" t="s">
        <v>1486</v>
      </c>
      <c r="B7" t="s">
        <v>1495</v>
      </c>
      <c r="C7" t="s">
        <v>1496</v>
      </c>
      <c r="D7" t="b">
        <v>0</v>
      </c>
      <c r="E7">
        <v>210</v>
      </c>
    </row>
    <row r="8" spans="1:9" x14ac:dyDescent="0.2">
      <c r="A8" t="s">
        <v>1497</v>
      </c>
      <c r="B8" t="s">
        <v>1498</v>
      </c>
      <c r="C8" t="s">
        <v>1499</v>
      </c>
      <c r="D8" t="b">
        <v>1</v>
      </c>
      <c r="E8">
        <v>60</v>
      </c>
    </row>
    <row r="9" spans="1:9" x14ac:dyDescent="0.2">
      <c r="A9" t="s">
        <v>1480</v>
      </c>
      <c r="B9" t="s">
        <v>1500</v>
      </c>
      <c r="C9" t="s">
        <v>1482</v>
      </c>
      <c r="D9" t="b">
        <v>1</v>
      </c>
      <c r="E9">
        <v>90</v>
      </c>
    </row>
    <row r="10" spans="1:9" x14ac:dyDescent="0.2">
      <c r="A10" t="s">
        <v>1480</v>
      </c>
      <c r="B10" t="s">
        <v>1500</v>
      </c>
      <c r="C10" t="s">
        <v>1501</v>
      </c>
      <c r="D10" t="b">
        <v>1</v>
      </c>
      <c r="E10">
        <v>80</v>
      </c>
    </row>
    <row r="11" spans="1:9" x14ac:dyDescent="0.2">
      <c r="A11" t="s">
        <v>1480</v>
      </c>
      <c r="B11" t="s">
        <v>1481</v>
      </c>
      <c r="C11" t="s">
        <v>1502</v>
      </c>
      <c r="D11" t="b">
        <v>1</v>
      </c>
      <c r="E11">
        <v>80</v>
      </c>
    </row>
    <row r="12" spans="1:9" x14ac:dyDescent="0.2">
      <c r="A12" t="s">
        <v>1497</v>
      </c>
      <c r="B12" t="s">
        <v>1503</v>
      </c>
      <c r="C12" t="s">
        <v>1504</v>
      </c>
      <c r="D12" t="b">
        <v>1</v>
      </c>
      <c r="E12">
        <v>120</v>
      </c>
    </row>
    <row r="13" spans="1:9" x14ac:dyDescent="0.2">
      <c r="A13" t="s">
        <v>1486</v>
      </c>
      <c r="B13" t="s">
        <v>1495</v>
      </c>
      <c r="C13" t="s">
        <v>1505</v>
      </c>
      <c r="D13" t="b">
        <v>0</v>
      </c>
      <c r="E13">
        <v>220</v>
      </c>
    </row>
    <row r="14" spans="1:9" x14ac:dyDescent="0.2">
      <c r="A14" t="s">
        <v>1486</v>
      </c>
      <c r="B14" t="s">
        <v>1495</v>
      </c>
      <c r="C14" t="s">
        <v>1506</v>
      </c>
      <c r="D14" t="b">
        <v>1</v>
      </c>
      <c r="E14">
        <v>220</v>
      </c>
    </row>
    <row r="15" spans="1:9" x14ac:dyDescent="0.2">
      <c r="A15" t="s">
        <v>1497</v>
      </c>
      <c r="B15" t="s">
        <v>1498</v>
      </c>
      <c r="C15" t="s">
        <v>1507</v>
      </c>
      <c r="D15" t="b">
        <v>1</v>
      </c>
      <c r="E15">
        <v>50</v>
      </c>
    </row>
    <row r="16" spans="1:9" x14ac:dyDescent="0.2">
      <c r="A16" t="s">
        <v>1483</v>
      </c>
      <c r="B16" t="s">
        <v>1508</v>
      </c>
      <c r="C16" t="s">
        <v>1509</v>
      </c>
      <c r="D16" t="b">
        <v>0</v>
      </c>
      <c r="E16">
        <v>100</v>
      </c>
    </row>
    <row r="17" spans="1:5" x14ac:dyDescent="0.2">
      <c r="A17" t="s">
        <v>1480</v>
      </c>
      <c r="B17" t="s">
        <v>1510</v>
      </c>
      <c r="C17" t="s">
        <v>1502</v>
      </c>
      <c r="D17" t="b">
        <v>0</v>
      </c>
      <c r="E17">
        <v>20</v>
      </c>
    </row>
    <row r="18" spans="1:5" x14ac:dyDescent="0.2">
      <c r="A18" t="s">
        <v>1483</v>
      </c>
      <c r="B18" t="s">
        <v>1484</v>
      </c>
      <c r="C18" t="s">
        <v>1489</v>
      </c>
      <c r="D18" t="b">
        <v>0</v>
      </c>
      <c r="E18">
        <v>80</v>
      </c>
    </row>
    <row r="19" spans="1:5" x14ac:dyDescent="0.2">
      <c r="A19" t="s">
        <v>1511</v>
      </c>
      <c r="B19" t="s">
        <v>1512</v>
      </c>
      <c r="C19" t="s">
        <v>1513</v>
      </c>
      <c r="D19" t="b">
        <v>0</v>
      </c>
      <c r="E19">
        <v>920</v>
      </c>
    </row>
    <row r="20" spans="1:5" x14ac:dyDescent="0.2">
      <c r="A20" t="s">
        <v>1486</v>
      </c>
      <c r="B20" t="s">
        <v>1495</v>
      </c>
      <c r="C20" t="s">
        <v>1514</v>
      </c>
      <c r="D20" t="b">
        <v>0</v>
      </c>
      <c r="E20">
        <v>210</v>
      </c>
    </row>
    <row r="21" spans="1:5" x14ac:dyDescent="0.2">
      <c r="A21" t="s">
        <v>1480</v>
      </c>
      <c r="B21" t="s">
        <v>1515</v>
      </c>
      <c r="C21" t="s">
        <v>1482</v>
      </c>
      <c r="D21" t="b">
        <v>0</v>
      </c>
      <c r="E21">
        <v>60</v>
      </c>
    </row>
    <row r="22" spans="1:5" x14ac:dyDescent="0.2">
      <c r="A22" t="s">
        <v>1491</v>
      </c>
      <c r="B22" t="s">
        <v>1516</v>
      </c>
      <c r="C22" t="s">
        <v>1506</v>
      </c>
      <c r="D22" t="b">
        <v>1</v>
      </c>
      <c r="E22">
        <v>2280</v>
      </c>
    </row>
    <row r="23" spans="1:5" x14ac:dyDescent="0.2">
      <c r="A23" t="s">
        <v>1480</v>
      </c>
      <c r="B23" t="s">
        <v>1481</v>
      </c>
      <c r="C23" t="s">
        <v>1509</v>
      </c>
      <c r="D23" t="b">
        <v>1</v>
      </c>
      <c r="E23">
        <v>80</v>
      </c>
    </row>
    <row r="24" spans="1:5" x14ac:dyDescent="0.2">
      <c r="A24" t="s">
        <v>1491</v>
      </c>
      <c r="B24" t="s">
        <v>1517</v>
      </c>
      <c r="C24" t="s">
        <v>1502</v>
      </c>
      <c r="D24" t="b">
        <v>0</v>
      </c>
      <c r="E24">
        <v>80</v>
      </c>
    </row>
    <row r="25" spans="1:5" x14ac:dyDescent="0.2">
      <c r="A25" t="s">
        <v>1497</v>
      </c>
      <c r="B25" t="s">
        <v>1518</v>
      </c>
      <c r="C25" t="s">
        <v>1489</v>
      </c>
      <c r="D25" t="b">
        <v>1</v>
      </c>
      <c r="E25">
        <v>20</v>
      </c>
    </row>
    <row r="26" spans="1:5" x14ac:dyDescent="0.2">
      <c r="A26" t="s">
        <v>1491</v>
      </c>
      <c r="B26" t="s">
        <v>1517</v>
      </c>
      <c r="C26" t="s">
        <v>1519</v>
      </c>
      <c r="D26" t="b">
        <v>0</v>
      </c>
      <c r="E26">
        <v>90</v>
      </c>
    </row>
    <row r="27" spans="1:5" x14ac:dyDescent="0.2">
      <c r="A27" t="s">
        <v>1480</v>
      </c>
      <c r="B27" t="s">
        <v>1510</v>
      </c>
      <c r="C27" t="s">
        <v>1520</v>
      </c>
      <c r="D27" t="b">
        <v>0</v>
      </c>
      <c r="E27">
        <v>20</v>
      </c>
    </row>
    <row r="28" spans="1:5" x14ac:dyDescent="0.2">
      <c r="A28" t="s">
        <v>1480</v>
      </c>
      <c r="B28" t="s">
        <v>1510</v>
      </c>
      <c r="C28" t="s">
        <v>1521</v>
      </c>
      <c r="D28" t="b">
        <v>1</v>
      </c>
      <c r="E28">
        <v>30</v>
      </c>
    </row>
    <row r="29" spans="1:5" x14ac:dyDescent="0.2">
      <c r="A29" t="s">
        <v>1480</v>
      </c>
      <c r="B29" t="s">
        <v>1515</v>
      </c>
      <c r="C29" t="s">
        <v>1522</v>
      </c>
      <c r="D29" t="b">
        <v>0</v>
      </c>
      <c r="E29">
        <v>70</v>
      </c>
    </row>
    <row r="30" spans="1:5" x14ac:dyDescent="0.2">
      <c r="A30" t="s">
        <v>1483</v>
      </c>
      <c r="B30" t="s">
        <v>1508</v>
      </c>
      <c r="C30" t="s">
        <v>1523</v>
      </c>
      <c r="D30" t="b">
        <v>1</v>
      </c>
      <c r="E30">
        <v>90</v>
      </c>
    </row>
    <row r="31" spans="1:5" x14ac:dyDescent="0.2">
      <c r="A31" t="s">
        <v>1483</v>
      </c>
      <c r="B31" t="s">
        <v>1508</v>
      </c>
      <c r="C31" t="s">
        <v>1521</v>
      </c>
      <c r="D31" t="b">
        <v>1</v>
      </c>
      <c r="E31">
        <v>100</v>
      </c>
    </row>
    <row r="32" spans="1:5" x14ac:dyDescent="0.2">
      <c r="A32" t="s">
        <v>1480</v>
      </c>
      <c r="B32" t="s">
        <v>1500</v>
      </c>
      <c r="C32" t="s">
        <v>1524</v>
      </c>
      <c r="D32" t="b">
        <v>0</v>
      </c>
      <c r="E32">
        <v>80</v>
      </c>
    </row>
    <row r="33" spans="1:5" x14ac:dyDescent="0.2">
      <c r="A33" t="s">
        <v>1497</v>
      </c>
      <c r="B33" t="s">
        <v>1518</v>
      </c>
      <c r="C33" t="s">
        <v>1501</v>
      </c>
      <c r="D33" t="b">
        <v>0</v>
      </c>
      <c r="E33">
        <v>20</v>
      </c>
    </row>
    <row r="34" spans="1:5" x14ac:dyDescent="0.2">
      <c r="A34" t="s">
        <v>1486</v>
      </c>
      <c r="B34" t="s">
        <v>1487</v>
      </c>
      <c r="C34" t="s">
        <v>1525</v>
      </c>
      <c r="D34" t="b">
        <v>1</v>
      </c>
      <c r="E34">
        <v>180</v>
      </c>
    </row>
    <row r="35" spans="1:5" x14ac:dyDescent="0.2">
      <c r="A35" t="s">
        <v>1486</v>
      </c>
      <c r="B35" t="s">
        <v>1495</v>
      </c>
      <c r="C35" t="s">
        <v>1488</v>
      </c>
      <c r="D35" t="b">
        <v>1</v>
      </c>
      <c r="E35">
        <v>210</v>
      </c>
    </row>
    <row r="36" spans="1:5" x14ac:dyDescent="0.2">
      <c r="A36" t="s">
        <v>1480</v>
      </c>
      <c r="B36" t="s">
        <v>1510</v>
      </c>
      <c r="C36" t="s">
        <v>1526</v>
      </c>
      <c r="D36" t="b">
        <v>0</v>
      </c>
      <c r="E36">
        <v>30</v>
      </c>
    </row>
    <row r="37" spans="1:5" x14ac:dyDescent="0.2">
      <c r="A37" t="s">
        <v>1483</v>
      </c>
      <c r="B37" t="s">
        <v>1527</v>
      </c>
      <c r="C37" t="s">
        <v>1528</v>
      </c>
      <c r="D37" t="b">
        <v>0</v>
      </c>
      <c r="E37">
        <v>210</v>
      </c>
    </row>
    <row r="38" spans="1:5" x14ac:dyDescent="0.2">
      <c r="A38" t="s">
        <v>1491</v>
      </c>
      <c r="B38" t="s">
        <v>1492</v>
      </c>
      <c r="C38" t="s">
        <v>1501</v>
      </c>
      <c r="D38" t="b">
        <v>1</v>
      </c>
      <c r="E38">
        <v>70</v>
      </c>
    </row>
    <row r="39" spans="1:5" x14ac:dyDescent="0.2">
      <c r="A39" t="s">
        <v>1483</v>
      </c>
      <c r="B39" t="s">
        <v>1484</v>
      </c>
      <c r="C39" t="s">
        <v>1501</v>
      </c>
      <c r="D39" t="b">
        <v>1</v>
      </c>
      <c r="E39">
        <v>70</v>
      </c>
    </row>
    <row r="40" spans="1:5" x14ac:dyDescent="0.2">
      <c r="A40" t="s">
        <v>1483</v>
      </c>
      <c r="B40" t="s">
        <v>1484</v>
      </c>
      <c r="C40" t="s">
        <v>1514</v>
      </c>
      <c r="D40" t="b">
        <v>1</v>
      </c>
      <c r="E40">
        <v>70</v>
      </c>
    </row>
    <row r="41" spans="1:5" x14ac:dyDescent="0.2">
      <c r="A41" t="s">
        <v>1480</v>
      </c>
      <c r="B41" t="s">
        <v>1481</v>
      </c>
      <c r="C41" t="s">
        <v>1529</v>
      </c>
      <c r="D41" t="b">
        <v>0</v>
      </c>
      <c r="E41">
        <v>80</v>
      </c>
    </row>
    <row r="42" spans="1:5" x14ac:dyDescent="0.2">
      <c r="A42" t="s">
        <v>1486</v>
      </c>
      <c r="B42" t="s">
        <v>1487</v>
      </c>
      <c r="C42" t="s">
        <v>1521</v>
      </c>
      <c r="D42" t="b">
        <v>1</v>
      </c>
      <c r="E42">
        <v>190</v>
      </c>
    </row>
    <row r="43" spans="1:5" x14ac:dyDescent="0.2">
      <c r="A43" t="s">
        <v>1497</v>
      </c>
      <c r="B43" t="s">
        <v>1530</v>
      </c>
      <c r="C43" t="s">
        <v>1531</v>
      </c>
      <c r="D43" t="b">
        <v>0</v>
      </c>
      <c r="E43">
        <v>70</v>
      </c>
    </row>
    <row r="44" spans="1:5" x14ac:dyDescent="0.2">
      <c r="A44" t="s">
        <v>1497</v>
      </c>
      <c r="B44" t="s">
        <v>1518</v>
      </c>
      <c r="C44" t="s">
        <v>1506</v>
      </c>
      <c r="D44" t="b">
        <v>1</v>
      </c>
      <c r="E44">
        <v>30</v>
      </c>
    </row>
    <row r="45" spans="1:5" x14ac:dyDescent="0.2">
      <c r="A45" t="s">
        <v>1483</v>
      </c>
      <c r="B45" t="s">
        <v>1508</v>
      </c>
      <c r="C45" t="s">
        <v>1525</v>
      </c>
      <c r="D45" t="b">
        <v>1</v>
      </c>
      <c r="E45">
        <v>100</v>
      </c>
    </row>
    <row r="46" spans="1:5" x14ac:dyDescent="0.2">
      <c r="A46" t="s">
        <v>1486</v>
      </c>
      <c r="B46" t="s">
        <v>1532</v>
      </c>
      <c r="C46" t="s">
        <v>1525</v>
      </c>
      <c r="D46" t="b">
        <v>0</v>
      </c>
      <c r="E46">
        <v>100</v>
      </c>
    </row>
    <row r="47" spans="1:5" x14ac:dyDescent="0.2">
      <c r="A47" t="s">
        <v>1480</v>
      </c>
      <c r="B47" t="s">
        <v>1481</v>
      </c>
      <c r="C47" t="s">
        <v>1533</v>
      </c>
      <c r="D47" t="b">
        <v>0</v>
      </c>
      <c r="E47">
        <v>90</v>
      </c>
    </row>
    <row r="48" spans="1:5" x14ac:dyDescent="0.2">
      <c r="A48" t="s">
        <v>1483</v>
      </c>
      <c r="B48" t="s">
        <v>1534</v>
      </c>
      <c r="C48" t="s">
        <v>1501</v>
      </c>
      <c r="D48" t="b">
        <v>0</v>
      </c>
      <c r="E48">
        <v>180</v>
      </c>
    </row>
    <row r="49" spans="1:5" x14ac:dyDescent="0.2">
      <c r="A49" t="s">
        <v>1486</v>
      </c>
      <c r="B49" t="s">
        <v>1487</v>
      </c>
      <c r="C49" t="s">
        <v>1509</v>
      </c>
      <c r="D49" t="b">
        <v>0</v>
      </c>
      <c r="E49">
        <v>180</v>
      </c>
    </row>
    <row r="50" spans="1:5" x14ac:dyDescent="0.2">
      <c r="A50" t="s">
        <v>1480</v>
      </c>
      <c r="B50" t="s">
        <v>1510</v>
      </c>
      <c r="C50" t="s">
        <v>1533</v>
      </c>
      <c r="D50" t="b">
        <v>1</v>
      </c>
      <c r="E50">
        <v>20</v>
      </c>
    </row>
    <row r="51" spans="1:5" x14ac:dyDescent="0.2">
      <c r="A51" t="s">
        <v>1497</v>
      </c>
      <c r="B51" t="s">
        <v>1518</v>
      </c>
      <c r="C51" t="s">
        <v>1526</v>
      </c>
      <c r="D51" t="b">
        <v>0</v>
      </c>
      <c r="E51">
        <v>20</v>
      </c>
    </row>
    <row r="52" spans="1:5" x14ac:dyDescent="0.2">
      <c r="A52" t="s">
        <v>1480</v>
      </c>
      <c r="B52" t="s">
        <v>1500</v>
      </c>
      <c r="C52" t="s">
        <v>1521</v>
      </c>
      <c r="D52" t="b">
        <v>1</v>
      </c>
      <c r="E52">
        <v>90</v>
      </c>
    </row>
    <row r="53" spans="1:5" x14ac:dyDescent="0.2">
      <c r="A53" t="s">
        <v>1497</v>
      </c>
      <c r="B53" t="s">
        <v>1498</v>
      </c>
      <c r="C53" t="s">
        <v>1506</v>
      </c>
      <c r="D53" t="b">
        <v>0</v>
      </c>
      <c r="E53">
        <v>60</v>
      </c>
    </row>
    <row r="54" spans="1:5" x14ac:dyDescent="0.2">
      <c r="A54" t="s">
        <v>1497</v>
      </c>
      <c r="B54" t="s">
        <v>1530</v>
      </c>
      <c r="C54" t="s">
        <v>1507</v>
      </c>
      <c r="D54" t="b">
        <v>1</v>
      </c>
      <c r="E54">
        <v>70</v>
      </c>
    </row>
    <row r="55" spans="1:5" x14ac:dyDescent="0.2">
      <c r="A55" t="s">
        <v>1480</v>
      </c>
      <c r="B55" t="s">
        <v>1510</v>
      </c>
      <c r="C55" t="s">
        <v>1535</v>
      </c>
      <c r="D55" t="b">
        <v>0</v>
      </c>
      <c r="E55">
        <v>20</v>
      </c>
    </row>
    <row r="56" spans="1:5" x14ac:dyDescent="0.2">
      <c r="A56" t="s">
        <v>1483</v>
      </c>
      <c r="B56" t="s">
        <v>1484</v>
      </c>
      <c r="C56" t="s">
        <v>1531</v>
      </c>
      <c r="D56" t="b">
        <v>0</v>
      </c>
      <c r="E56">
        <v>70</v>
      </c>
    </row>
    <row r="57" spans="1:5" x14ac:dyDescent="0.2">
      <c r="A57" t="s">
        <v>1483</v>
      </c>
      <c r="B57" t="s">
        <v>1484</v>
      </c>
      <c r="C57" t="s">
        <v>1521</v>
      </c>
      <c r="D57" t="b">
        <v>1</v>
      </c>
      <c r="E57">
        <v>80</v>
      </c>
    </row>
    <row r="58" spans="1:5" x14ac:dyDescent="0.2">
      <c r="A58" t="s">
        <v>1497</v>
      </c>
      <c r="B58" t="s">
        <v>1518</v>
      </c>
      <c r="C58" t="s">
        <v>1502</v>
      </c>
      <c r="D58" t="b">
        <v>0</v>
      </c>
      <c r="E58">
        <v>30</v>
      </c>
    </row>
    <row r="59" spans="1:5" x14ac:dyDescent="0.2">
      <c r="A59" t="s">
        <v>1486</v>
      </c>
      <c r="B59" t="s">
        <v>1532</v>
      </c>
      <c r="C59" t="s">
        <v>1506</v>
      </c>
      <c r="D59" t="b">
        <v>1</v>
      </c>
      <c r="E59">
        <v>100</v>
      </c>
    </row>
    <row r="60" spans="1:5" x14ac:dyDescent="0.2">
      <c r="A60" t="s">
        <v>1491</v>
      </c>
      <c r="B60" t="s">
        <v>1492</v>
      </c>
      <c r="C60" t="s">
        <v>1536</v>
      </c>
      <c r="D60" t="b">
        <v>0</v>
      </c>
      <c r="E60">
        <v>70</v>
      </c>
    </row>
    <row r="61" spans="1:5" x14ac:dyDescent="0.2">
      <c r="A61" t="s">
        <v>1497</v>
      </c>
      <c r="B61" t="s">
        <v>1530</v>
      </c>
      <c r="C61" t="s">
        <v>1502</v>
      </c>
      <c r="D61" t="b">
        <v>0</v>
      </c>
      <c r="E61">
        <v>70</v>
      </c>
    </row>
    <row r="62" spans="1:5" x14ac:dyDescent="0.2">
      <c r="A62" t="s">
        <v>1480</v>
      </c>
      <c r="B62" t="s">
        <v>1510</v>
      </c>
      <c r="C62" t="s">
        <v>1506</v>
      </c>
      <c r="D62" t="b">
        <v>0</v>
      </c>
      <c r="E62">
        <v>20</v>
      </c>
    </row>
    <row r="63" spans="1:5" x14ac:dyDescent="0.2">
      <c r="A63" t="s">
        <v>1491</v>
      </c>
      <c r="B63" t="s">
        <v>1517</v>
      </c>
      <c r="C63" t="s">
        <v>1493</v>
      </c>
      <c r="D63" t="b">
        <v>0</v>
      </c>
      <c r="E63">
        <v>90</v>
      </c>
    </row>
    <row r="64" spans="1:5" x14ac:dyDescent="0.2">
      <c r="A64" t="s">
        <v>1491</v>
      </c>
      <c r="B64" t="s">
        <v>1492</v>
      </c>
      <c r="C64" t="s">
        <v>1528</v>
      </c>
      <c r="D64" t="b">
        <v>1</v>
      </c>
      <c r="E64">
        <v>60</v>
      </c>
    </row>
    <row r="65" spans="1:5" x14ac:dyDescent="0.2">
      <c r="A65" t="s">
        <v>1537</v>
      </c>
      <c r="B65" t="s">
        <v>1538</v>
      </c>
      <c r="C65" t="s">
        <v>1506</v>
      </c>
      <c r="D65" t="b">
        <v>1</v>
      </c>
      <c r="E65">
        <v>160</v>
      </c>
    </row>
    <row r="66" spans="1:5" x14ac:dyDescent="0.2">
      <c r="A66" t="s">
        <v>1511</v>
      </c>
      <c r="B66" t="s">
        <v>1512</v>
      </c>
      <c r="C66" t="s">
        <v>1539</v>
      </c>
      <c r="D66" t="b">
        <v>0</v>
      </c>
      <c r="E66">
        <v>920</v>
      </c>
    </row>
    <row r="67" spans="1:5" x14ac:dyDescent="0.2">
      <c r="A67" t="s">
        <v>1486</v>
      </c>
      <c r="B67" t="s">
        <v>1495</v>
      </c>
      <c r="C67" t="s">
        <v>1539</v>
      </c>
      <c r="D67" t="b">
        <v>0</v>
      </c>
      <c r="E67">
        <v>220</v>
      </c>
    </row>
    <row r="68" spans="1:5" x14ac:dyDescent="0.2">
      <c r="A68" t="s">
        <v>1483</v>
      </c>
      <c r="B68" t="s">
        <v>1540</v>
      </c>
      <c r="C68" t="s">
        <v>1514</v>
      </c>
      <c r="D68" t="b">
        <v>1</v>
      </c>
      <c r="E68">
        <v>70</v>
      </c>
    </row>
    <row r="69" spans="1:5" x14ac:dyDescent="0.2">
      <c r="A69" t="s">
        <v>1491</v>
      </c>
      <c r="B69" t="s">
        <v>1492</v>
      </c>
      <c r="C69" t="s">
        <v>1485</v>
      </c>
      <c r="D69" t="b">
        <v>1</v>
      </c>
      <c r="E69">
        <v>60</v>
      </c>
    </row>
    <row r="70" spans="1:5" x14ac:dyDescent="0.2">
      <c r="A70" t="s">
        <v>1483</v>
      </c>
      <c r="B70" t="s">
        <v>1484</v>
      </c>
      <c r="C70" t="s">
        <v>1541</v>
      </c>
      <c r="D70" t="b">
        <v>1</v>
      </c>
      <c r="E70">
        <v>70</v>
      </c>
    </row>
    <row r="71" spans="1:5" x14ac:dyDescent="0.2">
      <c r="A71" t="s">
        <v>1483</v>
      </c>
      <c r="B71" t="s">
        <v>1534</v>
      </c>
      <c r="C71" t="s">
        <v>1528</v>
      </c>
      <c r="D71" t="b">
        <v>1</v>
      </c>
      <c r="E71">
        <v>180</v>
      </c>
    </row>
    <row r="72" spans="1:5" x14ac:dyDescent="0.2">
      <c r="A72" t="s">
        <v>1486</v>
      </c>
      <c r="B72" t="s">
        <v>1495</v>
      </c>
      <c r="C72" t="s">
        <v>1501</v>
      </c>
      <c r="D72" t="b">
        <v>1</v>
      </c>
      <c r="E72">
        <v>220</v>
      </c>
    </row>
    <row r="73" spans="1:5" x14ac:dyDescent="0.2">
      <c r="A73" t="s">
        <v>1480</v>
      </c>
      <c r="B73" t="s">
        <v>1515</v>
      </c>
      <c r="C73" t="s">
        <v>1501</v>
      </c>
      <c r="D73" t="b">
        <v>0</v>
      </c>
      <c r="E73">
        <v>60</v>
      </c>
    </row>
    <row r="74" spans="1:5" x14ac:dyDescent="0.2">
      <c r="A74" t="s">
        <v>1491</v>
      </c>
      <c r="B74" t="s">
        <v>1492</v>
      </c>
      <c r="C74" t="s">
        <v>1514</v>
      </c>
      <c r="D74" t="b">
        <v>0</v>
      </c>
      <c r="E74">
        <v>60</v>
      </c>
    </row>
    <row r="75" spans="1:5" x14ac:dyDescent="0.2">
      <c r="A75" t="s">
        <v>1497</v>
      </c>
      <c r="B75" t="s">
        <v>1518</v>
      </c>
      <c r="C75" t="s">
        <v>1533</v>
      </c>
      <c r="D75" t="b">
        <v>0</v>
      </c>
      <c r="E75">
        <v>30</v>
      </c>
    </row>
    <row r="76" spans="1:5" x14ac:dyDescent="0.2">
      <c r="A76" t="s">
        <v>1480</v>
      </c>
      <c r="B76" t="s">
        <v>1515</v>
      </c>
      <c r="C76" t="s">
        <v>1502</v>
      </c>
      <c r="D76" t="b">
        <v>0</v>
      </c>
      <c r="E76">
        <v>60</v>
      </c>
    </row>
    <row r="77" spans="1:5" x14ac:dyDescent="0.2">
      <c r="A77" t="s">
        <v>1480</v>
      </c>
      <c r="B77" t="s">
        <v>1510</v>
      </c>
      <c r="C77" t="s">
        <v>1528</v>
      </c>
      <c r="D77" t="b">
        <v>1</v>
      </c>
      <c r="E77">
        <v>30</v>
      </c>
    </row>
    <row r="78" spans="1:5" x14ac:dyDescent="0.2">
      <c r="A78" t="s">
        <v>1511</v>
      </c>
      <c r="B78" t="s">
        <v>1512</v>
      </c>
      <c r="C78" t="s">
        <v>1542</v>
      </c>
      <c r="D78" t="b">
        <v>0</v>
      </c>
      <c r="E78">
        <v>920</v>
      </c>
    </row>
    <row r="79" spans="1:5" x14ac:dyDescent="0.2">
      <c r="A79" t="s">
        <v>1480</v>
      </c>
      <c r="B79" t="s">
        <v>1481</v>
      </c>
      <c r="C79" t="s">
        <v>1501</v>
      </c>
      <c r="D79" t="b">
        <v>0</v>
      </c>
      <c r="E79">
        <v>80</v>
      </c>
    </row>
    <row r="80" spans="1:5" x14ac:dyDescent="0.2">
      <c r="A80" t="s">
        <v>1537</v>
      </c>
      <c r="B80" t="s">
        <v>1538</v>
      </c>
      <c r="C80" t="s">
        <v>1524</v>
      </c>
      <c r="D80" t="b">
        <v>1</v>
      </c>
      <c r="E80">
        <v>170</v>
      </c>
    </row>
    <row r="81" spans="1:5" x14ac:dyDescent="0.2">
      <c r="A81" t="s">
        <v>1491</v>
      </c>
      <c r="B81" t="s">
        <v>1492</v>
      </c>
      <c r="C81" t="s">
        <v>1543</v>
      </c>
      <c r="D81" t="b">
        <v>1</v>
      </c>
      <c r="E81">
        <v>60</v>
      </c>
    </row>
    <row r="82" spans="1:5" x14ac:dyDescent="0.2">
      <c r="A82" t="s">
        <v>1486</v>
      </c>
      <c r="B82" t="s">
        <v>1487</v>
      </c>
      <c r="C82" t="s">
        <v>1541</v>
      </c>
      <c r="D82" t="b">
        <v>0</v>
      </c>
      <c r="E82">
        <v>190</v>
      </c>
    </row>
    <row r="83" spans="1:5" x14ac:dyDescent="0.2">
      <c r="A83" t="s">
        <v>1483</v>
      </c>
      <c r="B83" t="s">
        <v>1540</v>
      </c>
      <c r="C83" t="s">
        <v>1539</v>
      </c>
      <c r="D83" t="b">
        <v>1</v>
      </c>
      <c r="E83">
        <v>70</v>
      </c>
    </row>
    <row r="84" spans="1:5" x14ac:dyDescent="0.2">
      <c r="A84" t="s">
        <v>1483</v>
      </c>
      <c r="B84" t="s">
        <v>1544</v>
      </c>
      <c r="C84" t="s">
        <v>1545</v>
      </c>
      <c r="D84" t="b">
        <v>0</v>
      </c>
      <c r="E84">
        <v>110</v>
      </c>
    </row>
    <row r="85" spans="1:5" x14ac:dyDescent="0.2">
      <c r="A85" t="s">
        <v>1537</v>
      </c>
      <c r="B85" t="s">
        <v>1538</v>
      </c>
      <c r="C85" t="s">
        <v>1514</v>
      </c>
      <c r="D85" t="b">
        <v>1</v>
      </c>
      <c r="E85">
        <v>170</v>
      </c>
    </row>
    <row r="86" spans="1:5" x14ac:dyDescent="0.2">
      <c r="A86" t="s">
        <v>1486</v>
      </c>
      <c r="B86" t="s">
        <v>1487</v>
      </c>
      <c r="C86" t="s">
        <v>1546</v>
      </c>
      <c r="D86" t="b">
        <v>1</v>
      </c>
      <c r="E86">
        <v>190</v>
      </c>
    </row>
    <row r="87" spans="1:5" x14ac:dyDescent="0.2">
      <c r="A87" t="s">
        <v>1491</v>
      </c>
      <c r="B87" t="s">
        <v>1516</v>
      </c>
      <c r="C87" t="s">
        <v>1547</v>
      </c>
      <c r="D87" t="b">
        <v>1</v>
      </c>
      <c r="E87">
        <v>2270</v>
      </c>
    </row>
    <row r="88" spans="1:5" x14ac:dyDescent="0.2">
      <c r="A88" t="s">
        <v>1486</v>
      </c>
      <c r="B88" t="s">
        <v>1487</v>
      </c>
      <c r="C88" t="s">
        <v>1531</v>
      </c>
      <c r="D88" t="b">
        <v>0</v>
      </c>
      <c r="E88">
        <v>190</v>
      </c>
    </row>
    <row r="89" spans="1:5" x14ac:dyDescent="0.2">
      <c r="A89" t="s">
        <v>1491</v>
      </c>
      <c r="B89" t="s">
        <v>1516</v>
      </c>
      <c r="C89" t="s">
        <v>1543</v>
      </c>
      <c r="D89" t="b">
        <v>1</v>
      </c>
      <c r="E89">
        <v>2270</v>
      </c>
    </row>
    <row r="90" spans="1:5" x14ac:dyDescent="0.2">
      <c r="A90" t="s">
        <v>1483</v>
      </c>
      <c r="B90" t="s">
        <v>1508</v>
      </c>
      <c r="C90" t="s">
        <v>1548</v>
      </c>
      <c r="D90" t="b">
        <v>1</v>
      </c>
      <c r="E90">
        <v>100</v>
      </c>
    </row>
    <row r="91" spans="1:5" x14ac:dyDescent="0.2">
      <c r="A91" t="s">
        <v>1480</v>
      </c>
      <c r="B91" t="s">
        <v>1481</v>
      </c>
      <c r="C91" t="s">
        <v>1514</v>
      </c>
      <c r="D91" t="b">
        <v>1</v>
      </c>
      <c r="E91">
        <v>80</v>
      </c>
    </row>
    <row r="92" spans="1:5" x14ac:dyDescent="0.2">
      <c r="A92" t="s">
        <v>1497</v>
      </c>
      <c r="B92" t="s">
        <v>1530</v>
      </c>
      <c r="C92" t="s">
        <v>1485</v>
      </c>
      <c r="D92" t="b">
        <v>0</v>
      </c>
      <c r="E92">
        <v>60</v>
      </c>
    </row>
    <row r="93" spans="1:5" x14ac:dyDescent="0.2">
      <c r="A93" t="s">
        <v>1480</v>
      </c>
      <c r="B93" t="s">
        <v>1515</v>
      </c>
      <c r="C93" t="s">
        <v>1485</v>
      </c>
      <c r="D93" t="b">
        <v>0</v>
      </c>
      <c r="E93">
        <v>70</v>
      </c>
    </row>
    <row r="94" spans="1:5" x14ac:dyDescent="0.2">
      <c r="A94" t="s">
        <v>1491</v>
      </c>
      <c r="B94" t="s">
        <v>1516</v>
      </c>
      <c r="C94" t="s">
        <v>1504</v>
      </c>
      <c r="D94" t="b">
        <v>0</v>
      </c>
      <c r="E94">
        <v>2280</v>
      </c>
    </row>
    <row r="95" spans="1:5" x14ac:dyDescent="0.2">
      <c r="A95" t="s">
        <v>1491</v>
      </c>
      <c r="B95" t="s">
        <v>1517</v>
      </c>
      <c r="C95" t="s">
        <v>1549</v>
      </c>
      <c r="D95" t="b">
        <v>1</v>
      </c>
      <c r="E95">
        <v>80</v>
      </c>
    </row>
    <row r="96" spans="1:5" x14ac:dyDescent="0.2">
      <c r="A96" t="s">
        <v>1480</v>
      </c>
      <c r="B96" t="s">
        <v>1515</v>
      </c>
      <c r="C96" t="s">
        <v>1507</v>
      </c>
      <c r="D96" t="b">
        <v>1</v>
      </c>
      <c r="E96">
        <v>60</v>
      </c>
    </row>
    <row r="97" spans="1:5" x14ac:dyDescent="0.2">
      <c r="A97" t="s">
        <v>1486</v>
      </c>
      <c r="B97" t="s">
        <v>1487</v>
      </c>
      <c r="C97" t="s">
        <v>1550</v>
      </c>
      <c r="D97" t="b">
        <v>1</v>
      </c>
      <c r="E97">
        <v>180</v>
      </c>
    </row>
    <row r="98" spans="1:5" x14ac:dyDescent="0.2">
      <c r="A98" t="s">
        <v>1491</v>
      </c>
      <c r="B98" t="s">
        <v>1492</v>
      </c>
      <c r="C98" t="s">
        <v>1524</v>
      </c>
      <c r="D98" t="b">
        <v>0</v>
      </c>
      <c r="E98">
        <v>70</v>
      </c>
    </row>
    <row r="99" spans="1:5" x14ac:dyDescent="0.2">
      <c r="A99" t="s">
        <v>1480</v>
      </c>
      <c r="B99" t="s">
        <v>1481</v>
      </c>
      <c r="C99" t="s">
        <v>1521</v>
      </c>
      <c r="D99" t="b">
        <v>1</v>
      </c>
      <c r="E99">
        <v>80</v>
      </c>
    </row>
    <row r="100" spans="1:5" x14ac:dyDescent="0.2">
      <c r="A100" t="s">
        <v>1491</v>
      </c>
      <c r="B100" t="s">
        <v>1516</v>
      </c>
      <c r="C100" t="s">
        <v>1496</v>
      </c>
      <c r="D100" t="b">
        <v>0</v>
      </c>
      <c r="E100">
        <v>2270</v>
      </c>
    </row>
    <row r="101" spans="1:5" x14ac:dyDescent="0.2">
      <c r="A101" t="s">
        <v>1486</v>
      </c>
      <c r="B101" t="s">
        <v>1487</v>
      </c>
      <c r="C101" t="s">
        <v>1499</v>
      </c>
      <c r="D101" t="b">
        <v>1</v>
      </c>
      <c r="E101">
        <v>190</v>
      </c>
    </row>
    <row r="102" spans="1:5" x14ac:dyDescent="0.2">
      <c r="A102" t="s">
        <v>1486</v>
      </c>
      <c r="B102" t="s">
        <v>1487</v>
      </c>
      <c r="C102" t="s">
        <v>1482</v>
      </c>
      <c r="D102" t="b">
        <v>0</v>
      </c>
      <c r="E102">
        <v>190</v>
      </c>
    </row>
    <row r="103" spans="1:5" x14ac:dyDescent="0.2">
      <c r="A103" t="s">
        <v>1480</v>
      </c>
      <c r="B103" t="s">
        <v>1515</v>
      </c>
      <c r="C103" t="s">
        <v>1499</v>
      </c>
      <c r="D103" t="b">
        <v>1</v>
      </c>
      <c r="E103">
        <v>70</v>
      </c>
    </row>
    <row r="104" spans="1:5" x14ac:dyDescent="0.2">
      <c r="A104" t="s">
        <v>1480</v>
      </c>
      <c r="B104" t="s">
        <v>1500</v>
      </c>
      <c r="C104" t="s">
        <v>1499</v>
      </c>
      <c r="D104" t="b">
        <v>1</v>
      </c>
      <c r="E104">
        <v>80</v>
      </c>
    </row>
    <row r="105" spans="1:5" x14ac:dyDescent="0.2">
      <c r="A105" t="s">
        <v>1497</v>
      </c>
      <c r="B105" t="s">
        <v>1498</v>
      </c>
      <c r="C105" t="s">
        <v>1489</v>
      </c>
      <c r="D105" t="b">
        <v>0</v>
      </c>
      <c r="E105">
        <v>60</v>
      </c>
    </row>
    <row r="106" spans="1:5" x14ac:dyDescent="0.2">
      <c r="A106" t="s">
        <v>1491</v>
      </c>
      <c r="B106" t="s">
        <v>1517</v>
      </c>
      <c r="C106" t="s">
        <v>1507</v>
      </c>
      <c r="D106" t="b">
        <v>1</v>
      </c>
      <c r="E106">
        <v>90</v>
      </c>
    </row>
    <row r="107" spans="1:5" x14ac:dyDescent="0.2">
      <c r="A107" t="s">
        <v>1497</v>
      </c>
      <c r="B107" t="s">
        <v>1498</v>
      </c>
      <c r="C107" t="s">
        <v>1535</v>
      </c>
      <c r="D107" t="b">
        <v>1</v>
      </c>
      <c r="E107">
        <v>50</v>
      </c>
    </row>
    <row r="108" spans="1:5" x14ac:dyDescent="0.2">
      <c r="A108" t="s">
        <v>1480</v>
      </c>
      <c r="B108" t="s">
        <v>1515</v>
      </c>
      <c r="C108" t="s">
        <v>1514</v>
      </c>
      <c r="D108" t="b">
        <v>1</v>
      </c>
      <c r="E108">
        <v>70</v>
      </c>
    </row>
    <row r="109" spans="1:5" x14ac:dyDescent="0.2">
      <c r="A109" t="s">
        <v>1491</v>
      </c>
      <c r="B109" t="s">
        <v>1517</v>
      </c>
      <c r="C109" t="s">
        <v>1536</v>
      </c>
      <c r="D109" t="b">
        <v>0</v>
      </c>
      <c r="E109">
        <v>80</v>
      </c>
    </row>
    <row r="110" spans="1:5" x14ac:dyDescent="0.2">
      <c r="A110" t="s">
        <v>1483</v>
      </c>
      <c r="B110" t="s">
        <v>1540</v>
      </c>
      <c r="C110" t="s">
        <v>1551</v>
      </c>
      <c r="D110" t="b">
        <v>0</v>
      </c>
      <c r="E110">
        <v>70</v>
      </c>
    </row>
    <row r="111" spans="1:5" x14ac:dyDescent="0.2">
      <c r="A111" t="s">
        <v>1486</v>
      </c>
      <c r="B111" t="s">
        <v>1487</v>
      </c>
      <c r="C111" t="s">
        <v>1543</v>
      </c>
      <c r="D111" t="b">
        <v>0</v>
      </c>
      <c r="E111">
        <v>190</v>
      </c>
    </row>
    <row r="112" spans="1:5" x14ac:dyDescent="0.2">
      <c r="A112" t="s">
        <v>1497</v>
      </c>
      <c r="B112" t="s">
        <v>1518</v>
      </c>
      <c r="C112" t="s">
        <v>1543</v>
      </c>
      <c r="D112" t="b">
        <v>0</v>
      </c>
      <c r="E112">
        <v>20</v>
      </c>
    </row>
    <row r="113" spans="1:5" x14ac:dyDescent="0.2">
      <c r="A113" t="s">
        <v>1480</v>
      </c>
      <c r="B113" t="s">
        <v>1510</v>
      </c>
      <c r="C113" t="s">
        <v>1545</v>
      </c>
      <c r="D113" t="b">
        <v>0</v>
      </c>
      <c r="E113">
        <v>30</v>
      </c>
    </row>
    <row r="114" spans="1:5" x14ac:dyDescent="0.2">
      <c r="A114" t="s">
        <v>1480</v>
      </c>
      <c r="B114" t="s">
        <v>1515</v>
      </c>
      <c r="C114" t="s">
        <v>1505</v>
      </c>
      <c r="D114" t="b">
        <v>1</v>
      </c>
      <c r="E114">
        <v>70</v>
      </c>
    </row>
    <row r="115" spans="1:5" x14ac:dyDescent="0.2">
      <c r="A115" t="s">
        <v>1486</v>
      </c>
      <c r="B115" t="s">
        <v>1495</v>
      </c>
      <c r="C115" t="s">
        <v>1541</v>
      </c>
      <c r="D115" t="b">
        <v>0</v>
      </c>
      <c r="E115">
        <v>220</v>
      </c>
    </row>
    <row r="116" spans="1:5" x14ac:dyDescent="0.2">
      <c r="A116" t="s">
        <v>1483</v>
      </c>
      <c r="B116" t="s">
        <v>1508</v>
      </c>
      <c r="C116" t="s">
        <v>1552</v>
      </c>
      <c r="D116" t="b">
        <v>0</v>
      </c>
      <c r="E116">
        <v>100</v>
      </c>
    </row>
    <row r="117" spans="1:5" x14ac:dyDescent="0.2">
      <c r="A117" t="s">
        <v>1480</v>
      </c>
      <c r="B117" t="s">
        <v>1481</v>
      </c>
      <c r="C117" t="s">
        <v>1524</v>
      </c>
      <c r="D117" t="b">
        <v>1</v>
      </c>
      <c r="E117">
        <v>80</v>
      </c>
    </row>
    <row r="118" spans="1:5" x14ac:dyDescent="0.2">
      <c r="A118" t="s">
        <v>1480</v>
      </c>
      <c r="B118" t="s">
        <v>1515</v>
      </c>
      <c r="C118" t="s">
        <v>1489</v>
      </c>
      <c r="D118" t="b">
        <v>0</v>
      </c>
      <c r="E118">
        <v>60</v>
      </c>
    </row>
    <row r="119" spans="1:5" x14ac:dyDescent="0.2">
      <c r="A119" t="s">
        <v>1491</v>
      </c>
      <c r="B119" t="s">
        <v>1517</v>
      </c>
      <c r="C119" t="s">
        <v>1496</v>
      </c>
      <c r="D119" t="b">
        <v>1</v>
      </c>
      <c r="E119">
        <v>80</v>
      </c>
    </row>
    <row r="120" spans="1:5" x14ac:dyDescent="0.2">
      <c r="A120" t="s">
        <v>1497</v>
      </c>
      <c r="B120" t="s">
        <v>1498</v>
      </c>
      <c r="C120" t="s">
        <v>1553</v>
      </c>
      <c r="D120" t="b">
        <v>0</v>
      </c>
      <c r="E120">
        <v>60</v>
      </c>
    </row>
    <row r="121" spans="1:5" x14ac:dyDescent="0.2">
      <c r="A121" t="s">
        <v>1480</v>
      </c>
      <c r="B121" t="s">
        <v>1510</v>
      </c>
      <c r="C121" t="s">
        <v>1509</v>
      </c>
      <c r="D121" t="b">
        <v>1</v>
      </c>
      <c r="E121">
        <v>30</v>
      </c>
    </row>
    <row r="122" spans="1:5" x14ac:dyDescent="0.2">
      <c r="A122" t="s">
        <v>1480</v>
      </c>
      <c r="B122" t="s">
        <v>1515</v>
      </c>
      <c r="C122" t="s">
        <v>1554</v>
      </c>
      <c r="D122" t="b">
        <v>1</v>
      </c>
      <c r="E122">
        <v>70</v>
      </c>
    </row>
    <row r="123" spans="1:5" x14ac:dyDescent="0.2">
      <c r="A123" t="s">
        <v>1497</v>
      </c>
      <c r="B123" t="s">
        <v>1498</v>
      </c>
      <c r="C123" t="s">
        <v>1545</v>
      </c>
      <c r="D123" t="b">
        <v>1</v>
      </c>
      <c r="E123">
        <v>60</v>
      </c>
    </row>
    <row r="124" spans="1:5" x14ac:dyDescent="0.2">
      <c r="A124" t="s">
        <v>1486</v>
      </c>
      <c r="B124" t="s">
        <v>1495</v>
      </c>
      <c r="C124" t="s">
        <v>1507</v>
      </c>
      <c r="D124" t="b">
        <v>0</v>
      </c>
      <c r="E124">
        <v>210</v>
      </c>
    </row>
    <row r="125" spans="1:5" x14ac:dyDescent="0.2">
      <c r="A125" t="s">
        <v>1483</v>
      </c>
      <c r="B125" t="s">
        <v>1544</v>
      </c>
      <c r="C125" t="s">
        <v>1501</v>
      </c>
      <c r="D125" t="b">
        <v>1</v>
      </c>
      <c r="E125">
        <v>110</v>
      </c>
    </row>
    <row r="126" spans="1:5" x14ac:dyDescent="0.2">
      <c r="A126" t="s">
        <v>1486</v>
      </c>
      <c r="B126" t="s">
        <v>1495</v>
      </c>
      <c r="C126" t="s">
        <v>1546</v>
      </c>
      <c r="D126" t="b">
        <v>1</v>
      </c>
      <c r="E126">
        <v>220</v>
      </c>
    </row>
    <row r="127" spans="1:5" x14ac:dyDescent="0.2">
      <c r="A127" t="s">
        <v>1480</v>
      </c>
      <c r="B127" t="s">
        <v>1481</v>
      </c>
      <c r="C127" t="s">
        <v>1543</v>
      </c>
      <c r="D127" t="b">
        <v>1</v>
      </c>
      <c r="E127">
        <v>80</v>
      </c>
    </row>
    <row r="128" spans="1:5" x14ac:dyDescent="0.2">
      <c r="A128" t="s">
        <v>1497</v>
      </c>
      <c r="B128" t="s">
        <v>1530</v>
      </c>
      <c r="C128" t="s">
        <v>1501</v>
      </c>
      <c r="D128" t="b">
        <v>0</v>
      </c>
      <c r="E128">
        <v>70</v>
      </c>
    </row>
    <row r="129" spans="1:5" x14ac:dyDescent="0.2">
      <c r="A129" t="s">
        <v>1486</v>
      </c>
      <c r="B129" t="s">
        <v>1495</v>
      </c>
      <c r="C129" t="s">
        <v>1555</v>
      </c>
      <c r="D129" t="b">
        <v>1</v>
      </c>
      <c r="E129">
        <v>220</v>
      </c>
    </row>
    <row r="130" spans="1:5" x14ac:dyDescent="0.2">
      <c r="A130" t="s">
        <v>1491</v>
      </c>
      <c r="B130" t="s">
        <v>1517</v>
      </c>
      <c r="C130" t="s">
        <v>1514</v>
      </c>
      <c r="D130" t="b">
        <v>1</v>
      </c>
      <c r="E130">
        <v>80</v>
      </c>
    </row>
    <row r="131" spans="1:5" x14ac:dyDescent="0.2">
      <c r="A131" t="s">
        <v>1483</v>
      </c>
      <c r="B131" t="s">
        <v>1484</v>
      </c>
      <c r="C131" t="s">
        <v>1507</v>
      </c>
      <c r="D131" t="b">
        <v>1</v>
      </c>
      <c r="E131">
        <v>70</v>
      </c>
    </row>
    <row r="132" spans="1:5" x14ac:dyDescent="0.2">
      <c r="A132" t="s">
        <v>1491</v>
      </c>
      <c r="B132" t="s">
        <v>1492</v>
      </c>
      <c r="C132" t="s">
        <v>1507</v>
      </c>
      <c r="D132" t="b">
        <v>1</v>
      </c>
      <c r="E132">
        <v>70</v>
      </c>
    </row>
    <row r="133" spans="1:5" x14ac:dyDescent="0.2">
      <c r="A133" t="s">
        <v>1497</v>
      </c>
      <c r="B133" t="s">
        <v>1503</v>
      </c>
      <c r="C133" t="s">
        <v>1543</v>
      </c>
      <c r="D133" t="b">
        <v>0</v>
      </c>
      <c r="E133">
        <v>130</v>
      </c>
    </row>
    <row r="134" spans="1:5" x14ac:dyDescent="0.2">
      <c r="A134" t="s">
        <v>1480</v>
      </c>
      <c r="B134" t="s">
        <v>1510</v>
      </c>
      <c r="C134" t="s">
        <v>1550</v>
      </c>
      <c r="D134" t="b">
        <v>0</v>
      </c>
      <c r="E134">
        <v>20</v>
      </c>
    </row>
    <row r="135" spans="1:5" x14ac:dyDescent="0.2">
      <c r="A135" t="s">
        <v>1486</v>
      </c>
      <c r="B135" t="s">
        <v>1495</v>
      </c>
      <c r="C135" t="s">
        <v>1482</v>
      </c>
      <c r="D135" t="b">
        <v>1</v>
      </c>
      <c r="E135">
        <v>220</v>
      </c>
    </row>
    <row r="136" spans="1:5" x14ac:dyDescent="0.2">
      <c r="A136" t="s">
        <v>1480</v>
      </c>
      <c r="B136" t="s">
        <v>1510</v>
      </c>
      <c r="C136" t="s">
        <v>1489</v>
      </c>
      <c r="D136" t="b">
        <v>0</v>
      </c>
      <c r="E136">
        <v>20</v>
      </c>
    </row>
    <row r="137" spans="1:5" x14ac:dyDescent="0.2">
      <c r="A137" t="s">
        <v>1480</v>
      </c>
      <c r="B137" t="s">
        <v>1500</v>
      </c>
      <c r="C137" t="s">
        <v>1535</v>
      </c>
      <c r="D137" t="b">
        <v>1</v>
      </c>
      <c r="E137">
        <v>90</v>
      </c>
    </row>
    <row r="138" spans="1:5" x14ac:dyDescent="0.2">
      <c r="A138" t="s">
        <v>1480</v>
      </c>
      <c r="B138" t="s">
        <v>1515</v>
      </c>
      <c r="C138" t="s">
        <v>1536</v>
      </c>
      <c r="D138" t="b">
        <v>1</v>
      </c>
      <c r="E138">
        <v>70</v>
      </c>
    </row>
    <row r="139" spans="1:5" x14ac:dyDescent="0.2">
      <c r="A139" t="s">
        <v>1483</v>
      </c>
      <c r="B139" t="s">
        <v>1540</v>
      </c>
      <c r="C139" t="s">
        <v>1535</v>
      </c>
      <c r="D139" t="b">
        <v>1</v>
      </c>
      <c r="E139">
        <v>70</v>
      </c>
    </row>
    <row r="140" spans="1:5" x14ac:dyDescent="0.2">
      <c r="A140" t="s">
        <v>1491</v>
      </c>
      <c r="B140" t="s">
        <v>1517</v>
      </c>
      <c r="C140" t="s">
        <v>1556</v>
      </c>
      <c r="D140" t="b">
        <v>0</v>
      </c>
      <c r="E140">
        <v>80</v>
      </c>
    </row>
    <row r="141" spans="1:5" x14ac:dyDescent="0.2">
      <c r="A141" t="s">
        <v>1483</v>
      </c>
      <c r="B141" t="s">
        <v>1527</v>
      </c>
      <c r="C141" t="s">
        <v>1509</v>
      </c>
      <c r="D141" t="b">
        <v>0</v>
      </c>
      <c r="E141">
        <v>220</v>
      </c>
    </row>
    <row r="142" spans="1:5" x14ac:dyDescent="0.2">
      <c r="A142" t="s">
        <v>1480</v>
      </c>
      <c r="B142" t="s">
        <v>1510</v>
      </c>
      <c r="C142" t="s">
        <v>1539</v>
      </c>
      <c r="D142" t="b">
        <v>0</v>
      </c>
      <c r="E142">
        <v>30</v>
      </c>
    </row>
    <row r="143" spans="1:5" x14ac:dyDescent="0.2">
      <c r="A143" t="s">
        <v>1486</v>
      </c>
      <c r="B143" t="s">
        <v>1495</v>
      </c>
      <c r="C143" t="s">
        <v>1531</v>
      </c>
      <c r="D143" t="b">
        <v>1</v>
      </c>
      <c r="E143">
        <v>220</v>
      </c>
    </row>
    <row r="144" spans="1:5" x14ac:dyDescent="0.2">
      <c r="A144" t="s">
        <v>1483</v>
      </c>
      <c r="B144" t="s">
        <v>1508</v>
      </c>
      <c r="C144" t="s">
        <v>1524</v>
      </c>
      <c r="D144" t="b">
        <v>0</v>
      </c>
      <c r="E144">
        <v>100</v>
      </c>
    </row>
    <row r="145" spans="1:5" x14ac:dyDescent="0.2">
      <c r="A145" t="s">
        <v>1480</v>
      </c>
      <c r="B145" t="s">
        <v>1515</v>
      </c>
      <c r="C145" t="s">
        <v>1528</v>
      </c>
      <c r="D145" t="b">
        <v>0</v>
      </c>
      <c r="E145">
        <v>60</v>
      </c>
    </row>
    <row r="146" spans="1:5" x14ac:dyDescent="0.2">
      <c r="A146" t="s">
        <v>1483</v>
      </c>
      <c r="B146" t="s">
        <v>1534</v>
      </c>
      <c r="C146" t="s">
        <v>1509</v>
      </c>
      <c r="D146" t="b">
        <v>1</v>
      </c>
      <c r="E146">
        <v>190</v>
      </c>
    </row>
    <row r="147" spans="1:5" x14ac:dyDescent="0.2">
      <c r="A147" t="s">
        <v>1480</v>
      </c>
      <c r="B147" t="s">
        <v>1515</v>
      </c>
      <c r="C147" t="s">
        <v>1524</v>
      </c>
      <c r="D147" t="b">
        <v>1</v>
      </c>
      <c r="E147">
        <v>70</v>
      </c>
    </row>
    <row r="148" spans="1:5" x14ac:dyDescent="0.2">
      <c r="A148" t="s">
        <v>1483</v>
      </c>
      <c r="B148" t="s">
        <v>1484</v>
      </c>
      <c r="C148" t="s">
        <v>1506</v>
      </c>
      <c r="D148" t="b">
        <v>0</v>
      </c>
      <c r="E148">
        <v>70</v>
      </c>
    </row>
    <row r="149" spans="1:5" x14ac:dyDescent="0.2">
      <c r="A149" t="s">
        <v>1537</v>
      </c>
      <c r="B149" t="s">
        <v>1538</v>
      </c>
      <c r="C149" t="s">
        <v>1521</v>
      </c>
      <c r="D149" t="b">
        <v>0</v>
      </c>
      <c r="E149">
        <v>160</v>
      </c>
    </row>
    <row r="150" spans="1:5" x14ac:dyDescent="0.2">
      <c r="A150" t="s">
        <v>1486</v>
      </c>
      <c r="B150" t="s">
        <v>1487</v>
      </c>
      <c r="C150" t="s">
        <v>1526</v>
      </c>
      <c r="D150" t="b">
        <v>1</v>
      </c>
      <c r="E150">
        <v>180</v>
      </c>
    </row>
    <row r="151" spans="1:5" x14ac:dyDescent="0.2">
      <c r="A151" t="s">
        <v>1483</v>
      </c>
      <c r="B151" t="s">
        <v>1540</v>
      </c>
      <c r="C151" t="s">
        <v>1557</v>
      </c>
      <c r="D151" t="b">
        <v>0</v>
      </c>
      <c r="E151">
        <v>70</v>
      </c>
    </row>
    <row r="152" spans="1:5" x14ac:dyDescent="0.2">
      <c r="A152" t="s">
        <v>1480</v>
      </c>
      <c r="B152" t="s">
        <v>1515</v>
      </c>
      <c r="C152" t="s">
        <v>1509</v>
      </c>
      <c r="D152" t="b">
        <v>1</v>
      </c>
      <c r="E152">
        <v>70</v>
      </c>
    </row>
    <row r="153" spans="1:5" x14ac:dyDescent="0.2">
      <c r="A153" t="s">
        <v>1480</v>
      </c>
      <c r="B153" t="s">
        <v>1481</v>
      </c>
      <c r="C153" t="s">
        <v>1489</v>
      </c>
      <c r="D153" t="b">
        <v>0</v>
      </c>
      <c r="E153">
        <v>80</v>
      </c>
    </row>
    <row r="154" spans="1:5" x14ac:dyDescent="0.2">
      <c r="A154" t="s">
        <v>1491</v>
      </c>
      <c r="B154" t="s">
        <v>1516</v>
      </c>
      <c r="C154" t="s">
        <v>1514</v>
      </c>
      <c r="D154" t="b">
        <v>0</v>
      </c>
      <c r="E154">
        <v>2270</v>
      </c>
    </row>
    <row r="155" spans="1:5" x14ac:dyDescent="0.2">
      <c r="A155" t="s">
        <v>1491</v>
      </c>
      <c r="B155" t="s">
        <v>1517</v>
      </c>
      <c r="C155" t="s">
        <v>1501</v>
      </c>
      <c r="D155" t="b">
        <v>1</v>
      </c>
      <c r="E155">
        <v>80</v>
      </c>
    </row>
    <row r="156" spans="1:5" x14ac:dyDescent="0.2">
      <c r="A156" t="s">
        <v>1483</v>
      </c>
      <c r="B156" t="s">
        <v>1540</v>
      </c>
      <c r="C156" t="s">
        <v>1558</v>
      </c>
      <c r="D156" t="b">
        <v>1</v>
      </c>
      <c r="E156">
        <v>80</v>
      </c>
    </row>
    <row r="157" spans="1:5" x14ac:dyDescent="0.2">
      <c r="A157" t="s">
        <v>1486</v>
      </c>
      <c r="B157" t="s">
        <v>1487</v>
      </c>
      <c r="C157" t="s">
        <v>1554</v>
      </c>
      <c r="D157" t="b">
        <v>1</v>
      </c>
      <c r="E157">
        <v>180</v>
      </c>
    </row>
    <row r="158" spans="1:5" x14ac:dyDescent="0.2">
      <c r="A158" t="s">
        <v>1480</v>
      </c>
      <c r="B158" t="s">
        <v>1500</v>
      </c>
      <c r="C158" t="s">
        <v>1520</v>
      </c>
      <c r="D158" t="b">
        <v>0</v>
      </c>
      <c r="E158">
        <v>90</v>
      </c>
    </row>
    <row r="159" spans="1:5" x14ac:dyDescent="0.2">
      <c r="A159" t="s">
        <v>1483</v>
      </c>
      <c r="B159" t="s">
        <v>1508</v>
      </c>
      <c r="C159" t="s">
        <v>1549</v>
      </c>
      <c r="D159" t="b">
        <v>1</v>
      </c>
      <c r="E159">
        <v>100</v>
      </c>
    </row>
    <row r="160" spans="1:5" x14ac:dyDescent="0.2">
      <c r="A160" t="s">
        <v>1486</v>
      </c>
      <c r="B160" t="s">
        <v>1495</v>
      </c>
      <c r="C160" t="s">
        <v>1556</v>
      </c>
      <c r="D160" t="b">
        <v>0</v>
      </c>
      <c r="E160">
        <v>210</v>
      </c>
    </row>
    <row r="161" spans="1:5" x14ac:dyDescent="0.2">
      <c r="A161" t="s">
        <v>1480</v>
      </c>
      <c r="B161" t="s">
        <v>1515</v>
      </c>
      <c r="C161" t="s">
        <v>1521</v>
      </c>
      <c r="D161" t="b">
        <v>0</v>
      </c>
      <c r="E161">
        <v>60</v>
      </c>
    </row>
    <row r="162" spans="1:5" x14ac:dyDescent="0.2">
      <c r="A162" t="s">
        <v>1483</v>
      </c>
      <c r="B162" t="s">
        <v>1540</v>
      </c>
      <c r="C162" t="s">
        <v>1502</v>
      </c>
      <c r="D162" t="b">
        <v>1</v>
      </c>
      <c r="E162">
        <v>70</v>
      </c>
    </row>
    <row r="163" spans="1:5" x14ac:dyDescent="0.2">
      <c r="A163" t="s">
        <v>1491</v>
      </c>
      <c r="B163" t="s">
        <v>1492</v>
      </c>
      <c r="C163" t="s">
        <v>1509</v>
      </c>
      <c r="D163" t="b">
        <v>0</v>
      </c>
      <c r="E163">
        <v>70</v>
      </c>
    </row>
    <row r="164" spans="1:5" x14ac:dyDescent="0.2">
      <c r="A164" t="s">
        <v>1497</v>
      </c>
      <c r="B164" t="s">
        <v>1530</v>
      </c>
      <c r="C164" t="s">
        <v>1519</v>
      </c>
      <c r="D164" t="b">
        <v>1</v>
      </c>
      <c r="E164">
        <v>60</v>
      </c>
    </row>
    <row r="165" spans="1:5" x14ac:dyDescent="0.2">
      <c r="A165" t="s">
        <v>1483</v>
      </c>
      <c r="B165" t="s">
        <v>1508</v>
      </c>
      <c r="C165" t="s">
        <v>1556</v>
      </c>
      <c r="D165" t="b">
        <v>1</v>
      </c>
      <c r="E165">
        <v>90</v>
      </c>
    </row>
    <row r="166" spans="1:5" x14ac:dyDescent="0.2">
      <c r="A166" t="s">
        <v>1483</v>
      </c>
      <c r="B166" t="s">
        <v>1508</v>
      </c>
      <c r="C166" t="s">
        <v>1531</v>
      </c>
      <c r="D166" t="b">
        <v>1</v>
      </c>
      <c r="E166">
        <v>90</v>
      </c>
    </row>
    <row r="167" spans="1:5" x14ac:dyDescent="0.2">
      <c r="A167" t="s">
        <v>1483</v>
      </c>
      <c r="B167" t="s">
        <v>1508</v>
      </c>
      <c r="C167" t="s">
        <v>1505</v>
      </c>
      <c r="D167" t="b">
        <v>1</v>
      </c>
      <c r="E167">
        <v>90</v>
      </c>
    </row>
    <row r="168" spans="1:5" x14ac:dyDescent="0.2">
      <c r="A168" t="s">
        <v>1486</v>
      </c>
      <c r="B168" t="s">
        <v>1487</v>
      </c>
      <c r="C168" t="s">
        <v>1528</v>
      </c>
      <c r="D168" t="b">
        <v>1</v>
      </c>
      <c r="E168">
        <v>190</v>
      </c>
    </row>
    <row r="169" spans="1:5" x14ac:dyDescent="0.2">
      <c r="A169" t="s">
        <v>1483</v>
      </c>
      <c r="B169" t="s">
        <v>1484</v>
      </c>
      <c r="C169" t="s">
        <v>1559</v>
      </c>
      <c r="D169" t="b">
        <v>0</v>
      </c>
      <c r="E169">
        <v>70</v>
      </c>
    </row>
    <row r="170" spans="1:5" x14ac:dyDescent="0.2">
      <c r="A170" t="s">
        <v>1497</v>
      </c>
      <c r="B170" t="s">
        <v>1530</v>
      </c>
      <c r="C170" t="s">
        <v>1489</v>
      </c>
      <c r="D170" t="b">
        <v>0</v>
      </c>
      <c r="E170">
        <v>60</v>
      </c>
    </row>
    <row r="171" spans="1:5" x14ac:dyDescent="0.2">
      <c r="A171" t="s">
        <v>1480</v>
      </c>
      <c r="B171" t="s">
        <v>1510</v>
      </c>
      <c r="C171" t="s">
        <v>1507</v>
      </c>
      <c r="D171" t="b">
        <v>0</v>
      </c>
      <c r="E171">
        <v>20</v>
      </c>
    </row>
    <row r="172" spans="1:5" x14ac:dyDescent="0.2">
      <c r="A172" t="s">
        <v>1537</v>
      </c>
      <c r="B172" t="s">
        <v>1538</v>
      </c>
      <c r="C172" t="s">
        <v>1499</v>
      </c>
      <c r="D172" t="b">
        <v>1</v>
      </c>
      <c r="E172">
        <v>170</v>
      </c>
    </row>
    <row r="173" spans="1:5" x14ac:dyDescent="0.2">
      <c r="A173" t="s">
        <v>1491</v>
      </c>
      <c r="B173" t="s">
        <v>1517</v>
      </c>
      <c r="C173" t="s">
        <v>1560</v>
      </c>
      <c r="D173" t="b">
        <v>1</v>
      </c>
      <c r="E173">
        <v>80</v>
      </c>
    </row>
    <row r="174" spans="1:5" x14ac:dyDescent="0.2">
      <c r="A174" t="s">
        <v>1480</v>
      </c>
      <c r="B174" t="s">
        <v>1500</v>
      </c>
      <c r="C174" t="s">
        <v>1506</v>
      </c>
      <c r="D174" t="b">
        <v>1</v>
      </c>
      <c r="E174">
        <v>80</v>
      </c>
    </row>
    <row r="175" spans="1:5" x14ac:dyDescent="0.2">
      <c r="A175" t="s">
        <v>1491</v>
      </c>
      <c r="B175" t="s">
        <v>1492</v>
      </c>
      <c r="C175" t="s">
        <v>1506</v>
      </c>
      <c r="D175" t="b">
        <v>0</v>
      </c>
      <c r="E175">
        <v>60</v>
      </c>
    </row>
    <row r="176" spans="1:5" x14ac:dyDescent="0.2">
      <c r="A176" t="s">
        <v>1480</v>
      </c>
      <c r="B176" t="s">
        <v>1481</v>
      </c>
      <c r="C176" t="s">
        <v>1561</v>
      </c>
      <c r="D176" t="b">
        <v>1</v>
      </c>
      <c r="E176">
        <v>80</v>
      </c>
    </row>
    <row r="177" spans="1:5" x14ac:dyDescent="0.2">
      <c r="A177" t="s">
        <v>1486</v>
      </c>
      <c r="B177" t="s">
        <v>1487</v>
      </c>
      <c r="C177" t="s">
        <v>1519</v>
      </c>
      <c r="D177" t="b">
        <v>1</v>
      </c>
      <c r="E177">
        <v>190</v>
      </c>
    </row>
    <row r="178" spans="1:5" x14ac:dyDescent="0.2">
      <c r="A178" t="s">
        <v>1483</v>
      </c>
      <c r="B178" t="s">
        <v>1540</v>
      </c>
      <c r="C178" t="s">
        <v>1519</v>
      </c>
      <c r="D178" t="b">
        <v>1</v>
      </c>
      <c r="E178">
        <v>80</v>
      </c>
    </row>
    <row r="179" spans="1:5" x14ac:dyDescent="0.2">
      <c r="A179" t="s">
        <v>1497</v>
      </c>
      <c r="B179" t="s">
        <v>1498</v>
      </c>
      <c r="C179" t="s">
        <v>1501</v>
      </c>
      <c r="D179" t="b">
        <v>1</v>
      </c>
      <c r="E179">
        <v>60</v>
      </c>
    </row>
    <row r="180" spans="1:5" x14ac:dyDescent="0.2">
      <c r="A180" t="s">
        <v>1480</v>
      </c>
      <c r="B180" t="s">
        <v>1500</v>
      </c>
      <c r="C180" t="s">
        <v>1529</v>
      </c>
      <c r="D180" t="b">
        <v>0</v>
      </c>
      <c r="E180">
        <v>80</v>
      </c>
    </row>
    <row r="181" spans="1:5" x14ac:dyDescent="0.2">
      <c r="A181" t="s">
        <v>1497</v>
      </c>
      <c r="B181" t="s">
        <v>1498</v>
      </c>
      <c r="C181" t="s">
        <v>1549</v>
      </c>
      <c r="D181" t="b">
        <v>0</v>
      </c>
      <c r="E181">
        <v>50</v>
      </c>
    </row>
    <row r="182" spans="1:5" x14ac:dyDescent="0.2">
      <c r="A182" t="s">
        <v>1497</v>
      </c>
      <c r="B182" t="s">
        <v>1518</v>
      </c>
      <c r="C182" t="s">
        <v>1505</v>
      </c>
      <c r="D182" t="b">
        <v>1</v>
      </c>
      <c r="E182">
        <v>20</v>
      </c>
    </row>
    <row r="183" spans="1:5" x14ac:dyDescent="0.2">
      <c r="A183" t="s">
        <v>1486</v>
      </c>
      <c r="B183" t="s">
        <v>1495</v>
      </c>
      <c r="C183" t="s">
        <v>1549</v>
      </c>
      <c r="D183" t="b">
        <v>1</v>
      </c>
      <c r="E183">
        <v>210</v>
      </c>
    </row>
    <row r="184" spans="1:5" x14ac:dyDescent="0.2">
      <c r="A184" t="s">
        <v>1480</v>
      </c>
      <c r="B184" t="s">
        <v>1510</v>
      </c>
      <c r="C184" t="s">
        <v>1501</v>
      </c>
      <c r="D184" t="b">
        <v>1</v>
      </c>
      <c r="E184">
        <v>20</v>
      </c>
    </row>
    <row r="185" spans="1:5" x14ac:dyDescent="0.2">
      <c r="A185" t="s">
        <v>1497</v>
      </c>
      <c r="B185" t="s">
        <v>1498</v>
      </c>
      <c r="C185" t="s">
        <v>1524</v>
      </c>
      <c r="D185" t="b">
        <v>0</v>
      </c>
      <c r="E185">
        <v>50</v>
      </c>
    </row>
    <row r="186" spans="1:5" x14ac:dyDescent="0.2">
      <c r="A186" t="s">
        <v>1483</v>
      </c>
      <c r="B186" t="s">
        <v>1484</v>
      </c>
      <c r="C186" t="s">
        <v>1519</v>
      </c>
      <c r="D186" t="b">
        <v>0</v>
      </c>
      <c r="E186">
        <v>70</v>
      </c>
    </row>
    <row r="187" spans="1:5" x14ac:dyDescent="0.2">
      <c r="A187" t="s">
        <v>1483</v>
      </c>
      <c r="B187" t="s">
        <v>1544</v>
      </c>
      <c r="C187" t="s">
        <v>1509</v>
      </c>
      <c r="D187" t="b">
        <v>0</v>
      </c>
      <c r="E187">
        <v>110</v>
      </c>
    </row>
    <row r="188" spans="1:5" x14ac:dyDescent="0.2">
      <c r="A188" t="s">
        <v>1486</v>
      </c>
      <c r="B188" t="s">
        <v>1495</v>
      </c>
      <c r="C188" t="s">
        <v>1529</v>
      </c>
      <c r="D188" t="b">
        <v>0</v>
      </c>
      <c r="E188">
        <v>210</v>
      </c>
    </row>
    <row r="189" spans="1:5" x14ac:dyDescent="0.2">
      <c r="A189" t="s">
        <v>1483</v>
      </c>
      <c r="B189" t="s">
        <v>1534</v>
      </c>
      <c r="C189" t="s">
        <v>1506</v>
      </c>
      <c r="D189" t="b">
        <v>1</v>
      </c>
      <c r="E189">
        <v>190</v>
      </c>
    </row>
    <row r="190" spans="1:5" x14ac:dyDescent="0.2">
      <c r="A190" t="s">
        <v>1537</v>
      </c>
      <c r="B190" t="s">
        <v>1538</v>
      </c>
      <c r="C190" t="s">
        <v>1520</v>
      </c>
      <c r="D190" t="b">
        <v>1</v>
      </c>
      <c r="E190">
        <v>170</v>
      </c>
    </row>
    <row r="191" spans="1:5" x14ac:dyDescent="0.2">
      <c r="A191" t="s">
        <v>1480</v>
      </c>
      <c r="B191" t="s">
        <v>1510</v>
      </c>
      <c r="C191" t="s">
        <v>1524</v>
      </c>
      <c r="D191" t="b">
        <v>0</v>
      </c>
      <c r="E191">
        <v>30</v>
      </c>
    </row>
    <row r="192" spans="1:5" x14ac:dyDescent="0.2">
      <c r="A192" t="s">
        <v>1483</v>
      </c>
      <c r="B192" t="s">
        <v>1508</v>
      </c>
      <c r="C192" t="s">
        <v>1507</v>
      </c>
      <c r="D192" t="b">
        <v>0</v>
      </c>
      <c r="E192">
        <v>90</v>
      </c>
    </row>
    <row r="193" spans="1:5" x14ac:dyDescent="0.2">
      <c r="A193" t="s">
        <v>1480</v>
      </c>
      <c r="B193" t="s">
        <v>1515</v>
      </c>
      <c r="C193" t="s">
        <v>1519</v>
      </c>
      <c r="D193" t="b">
        <v>1</v>
      </c>
      <c r="E193">
        <v>60</v>
      </c>
    </row>
    <row r="194" spans="1:5" x14ac:dyDescent="0.2">
      <c r="A194" t="s">
        <v>1483</v>
      </c>
      <c r="B194" t="s">
        <v>1484</v>
      </c>
      <c r="C194" t="s">
        <v>1525</v>
      </c>
      <c r="D194" t="b">
        <v>0</v>
      </c>
      <c r="E194">
        <v>80</v>
      </c>
    </row>
    <row r="195" spans="1:5" x14ac:dyDescent="0.2">
      <c r="A195" t="s">
        <v>1486</v>
      </c>
      <c r="B195" t="s">
        <v>1495</v>
      </c>
      <c r="C195" t="s">
        <v>1553</v>
      </c>
      <c r="D195" t="b">
        <v>1</v>
      </c>
      <c r="E195">
        <v>210</v>
      </c>
    </row>
    <row r="196" spans="1:5" x14ac:dyDescent="0.2">
      <c r="A196" t="s">
        <v>1497</v>
      </c>
      <c r="B196" t="s">
        <v>1518</v>
      </c>
      <c r="C196" t="s">
        <v>1485</v>
      </c>
      <c r="D196" t="b">
        <v>0</v>
      </c>
      <c r="E196">
        <v>30</v>
      </c>
    </row>
    <row r="197" spans="1:5" x14ac:dyDescent="0.2">
      <c r="A197" t="s">
        <v>1480</v>
      </c>
      <c r="B197" t="s">
        <v>1500</v>
      </c>
      <c r="C197" t="s">
        <v>1505</v>
      </c>
      <c r="D197" t="b">
        <v>0</v>
      </c>
      <c r="E197">
        <v>90</v>
      </c>
    </row>
    <row r="198" spans="1:5" x14ac:dyDescent="0.2">
      <c r="A198" t="s">
        <v>1486</v>
      </c>
      <c r="B198" t="s">
        <v>1495</v>
      </c>
      <c r="C198" t="s">
        <v>1485</v>
      </c>
      <c r="D198" t="b">
        <v>0</v>
      </c>
      <c r="E198">
        <v>220</v>
      </c>
    </row>
    <row r="199" spans="1:5" x14ac:dyDescent="0.2">
      <c r="A199" t="s">
        <v>1483</v>
      </c>
      <c r="B199" t="s">
        <v>1540</v>
      </c>
      <c r="C199" t="s">
        <v>1526</v>
      </c>
      <c r="D199" t="b">
        <v>0</v>
      </c>
      <c r="E199">
        <v>70</v>
      </c>
    </row>
    <row r="200" spans="1:5" x14ac:dyDescent="0.2">
      <c r="A200" t="s">
        <v>1483</v>
      </c>
      <c r="B200" t="s">
        <v>1540</v>
      </c>
      <c r="C200" t="s">
        <v>1521</v>
      </c>
      <c r="D200" t="b">
        <v>1</v>
      </c>
      <c r="E200">
        <v>80</v>
      </c>
    </row>
    <row r="201" spans="1:5" x14ac:dyDescent="0.2">
      <c r="A201" t="s">
        <v>1483</v>
      </c>
      <c r="B201" t="s">
        <v>1484</v>
      </c>
      <c r="C201" t="s">
        <v>1562</v>
      </c>
      <c r="D201" t="b">
        <v>0</v>
      </c>
      <c r="E201">
        <v>80</v>
      </c>
    </row>
    <row r="202" spans="1:5" x14ac:dyDescent="0.2">
      <c r="A202" t="s">
        <v>1483</v>
      </c>
      <c r="B202" t="s">
        <v>1540</v>
      </c>
      <c r="C202" t="s">
        <v>1549</v>
      </c>
      <c r="D202" t="b">
        <v>0</v>
      </c>
      <c r="E202">
        <v>80</v>
      </c>
    </row>
    <row r="203" spans="1:5" x14ac:dyDescent="0.2">
      <c r="A203" t="s">
        <v>1497</v>
      </c>
      <c r="B203" t="s">
        <v>1498</v>
      </c>
      <c r="C203" t="s">
        <v>1531</v>
      </c>
      <c r="D203" t="b">
        <v>1</v>
      </c>
      <c r="E203">
        <v>50</v>
      </c>
    </row>
    <row r="204" spans="1:5" x14ac:dyDescent="0.2">
      <c r="A204" t="s">
        <v>1497</v>
      </c>
      <c r="B204" t="s">
        <v>1518</v>
      </c>
      <c r="C204" t="s">
        <v>1519</v>
      </c>
      <c r="D204" t="b">
        <v>1</v>
      </c>
      <c r="E204">
        <v>30</v>
      </c>
    </row>
    <row r="205" spans="1:5" x14ac:dyDescent="0.2">
      <c r="A205" t="s">
        <v>1486</v>
      </c>
      <c r="B205" t="s">
        <v>1487</v>
      </c>
      <c r="C205" t="s">
        <v>1505</v>
      </c>
      <c r="D205" t="b">
        <v>1</v>
      </c>
      <c r="E205">
        <v>190</v>
      </c>
    </row>
    <row r="206" spans="1:5" x14ac:dyDescent="0.2">
      <c r="A206" t="s">
        <v>1497</v>
      </c>
      <c r="B206" t="s">
        <v>1518</v>
      </c>
      <c r="C206" t="s">
        <v>1482</v>
      </c>
      <c r="D206" t="b">
        <v>1</v>
      </c>
      <c r="E206">
        <v>30</v>
      </c>
    </row>
    <row r="207" spans="1:5" x14ac:dyDescent="0.2">
      <c r="A207" t="s">
        <v>1480</v>
      </c>
      <c r="B207" t="s">
        <v>1481</v>
      </c>
      <c r="C207" t="s">
        <v>1505</v>
      </c>
      <c r="D207" t="b">
        <v>0</v>
      </c>
      <c r="E207">
        <v>90</v>
      </c>
    </row>
    <row r="208" spans="1:5" x14ac:dyDescent="0.2">
      <c r="A208" t="s">
        <v>1491</v>
      </c>
      <c r="B208" t="s">
        <v>1492</v>
      </c>
      <c r="C208" t="s">
        <v>1546</v>
      </c>
      <c r="D208" t="b">
        <v>0</v>
      </c>
      <c r="E208">
        <v>60</v>
      </c>
    </row>
    <row r="209" spans="1:5" x14ac:dyDescent="0.2">
      <c r="A209" t="s">
        <v>1480</v>
      </c>
      <c r="B209" t="s">
        <v>1481</v>
      </c>
      <c r="C209" t="s">
        <v>1519</v>
      </c>
      <c r="D209" t="b">
        <v>1</v>
      </c>
      <c r="E209">
        <v>90</v>
      </c>
    </row>
    <row r="210" spans="1:5" x14ac:dyDescent="0.2">
      <c r="A210" t="s">
        <v>1491</v>
      </c>
      <c r="B210" t="s">
        <v>1517</v>
      </c>
      <c r="C210" t="s">
        <v>1505</v>
      </c>
      <c r="D210" t="b">
        <v>1</v>
      </c>
      <c r="E210">
        <v>80</v>
      </c>
    </row>
    <row r="211" spans="1:5" x14ac:dyDescent="0.2">
      <c r="A211" t="s">
        <v>1483</v>
      </c>
      <c r="B211" t="s">
        <v>1508</v>
      </c>
      <c r="C211" t="s">
        <v>1482</v>
      </c>
      <c r="D211" t="b">
        <v>0</v>
      </c>
      <c r="E211">
        <v>100</v>
      </c>
    </row>
    <row r="212" spans="1:5" x14ac:dyDescent="0.2">
      <c r="A212" t="s">
        <v>1483</v>
      </c>
      <c r="B212" t="s">
        <v>1508</v>
      </c>
      <c r="C212" t="s">
        <v>1485</v>
      </c>
      <c r="D212" t="b">
        <v>1</v>
      </c>
      <c r="E212">
        <v>100</v>
      </c>
    </row>
    <row r="213" spans="1:5" x14ac:dyDescent="0.2">
      <c r="A213" t="s">
        <v>1497</v>
      </c>
      <c r="B213" t="s">
        <v>1518</v>
      </c>
      <c r="C213" t="s">
        <v>1524</v>
      </c>
      <c r="D213" t="b">
        <v>1</v>
      </c>
      <c r="E213">
        <v>20</v>
      </c>
    </row>
    <row r="214" spans="1:5" x14ac:dyDescent="0.2">
      <c r="A214" t="s">
        <v>1483</v>
      </c>
      <c r="B214" t="s">
        <v>1527</v>
      </c>
      <c r="C214" t="s">
        <v>1485</v>
      </c>
      <c r="D214" t="b">
        <v>1</v>
      </c>
      <c r="E214">
        <v>210</v>
      </c>
    </row>
    <row r="215" spans="1:5" x14ac:dyDescent="0.2">
      <c r="A215" t="s">
        <v>1480</v>
      </c>
      <c r="B215" t="s">
        <v>1515</v>
      </c>
      <c r="C215" t="s">
        <v>1563</v>
      </c>
      <c r="D215" t="b">
        <v>0</v>
      </c>
      <c r="E215">
        <v>70</v>
      </c>
    </row>
    <row r="216" spans="1:5" x14ac:dyDescent="0.2">
      <c r="A216" t="s">
        <v>1483</v>
      </c>
      <c r="B216" t="s">
        <v>1534</v>
      </c>
      <c r="C216" t="s">
        <v>1485</v>
      </c>
      <c r="D216" t="b">
        <v>0</v>
      </c>
      <c r="E216">
        <v>180</v>
      </c>
    </row>
    <row r="217" spans="1:5" x14ac:dyDescent="0.2">
      <c r="A217" t="s">
        <v>1497</v>
      </c>
      <c r="B217" t="s">
        <v>1518</v>
      </c>
      <c r="C217" t="s">
        <v>1521</v>
      </c>
      <c r="D217" t="b">
        <v>1</v>
      </c>
      <c r="E217">
        <v>20</v>
      </c>
    </row>
    <row r="218" spans="1:5" x14ac:dyDescent="0.2">
      <c r="A218" t="s">
        <v>1480</v>
      </c>
      <c r="B218" t="s">
        <v>1481</v>
      </c>
      <c r="C218" t="s">
        <v>1550</v>
      </c>
      <c r="D218" t="b">
        <v>0</v>
      </c>
      <c r="E218">
        <v>90</v>
      </c>
    </row>
    <row r="219" spans="1:5" x14ac:dyDescent="0.2">
      <c r="A219" t="s">
        <v>1497</v>
      </c>
      <c r="B219" t="s">
        <v>1530</v>
      </c>
      <c r="C219" t="s">
        <v>1526</v>
      </c>
      <c r="D219" t="b">
        <v>1</v>
      </c>
      <c r="E219">
        <v>70</v>
      </c>
    </row>
    <row r="220" spans="1:5" x14ac:dyDescent="0.2">
      <c r="A220" t="s">
        <v>1480</v>
      </c>
      <c r="B220" t="s">
        <v>1500</v>
      </c>
      <c r="C220" t="s">
        <v>1536</v>
      </c>
      <c r="D220" t="b">
        <v>1</v>
      </c>
      <c r="E220">
        <v>90</v>
      </c>
    </row>
    <row r="221" spans="1:5" x14ac:dyDescent="0.2">
      <c r="A221" t="s">
        <v>1497</v>
      </c>
      <c r="B221" t="s">
        <v>1498</v>
      </c>
      <c r="C221" t="s">
        <v>1505</v>
      </c>
      <c r="D221" t="b">
        <v>0</v>
      </c>
      <c r="E221">
        <v>60</v>
      </c>
    </row>
    <row r="222" spans="1:5" x14ac:dyDescent="0.2">
      <c r="A222" t="s">
        <v>1480</v>
      </c>
      <c r="B222" t="s">
        <v>1510</v>
      </c>
      <c r="C222" t="s">
        <v>1564</v>
      </c>
      <c r="D222" t="b">
        <v>0</v>
      </c>
      <c r="E222">
        <v>30</v>
      </c>
    </row>
    <row r="223" spans="1:5" x14ac:dyDescent="0.2">
      <c r="A223" t="s">
        <v>1497</v>
      </c>
      <c r="B223" t="s">
        <v>1518</v>
      </c>
      <c r="C223" t="s">
        <v>1554</v>
      </c>
      <c r="D223" t="b">
        <v>0</v>
      </c>
      <c r="E223">
        <v>30</v>
      </c>
    </row>
    <row r="224" spans="1:5" x14ac:dyDescent="0.2">
      <c r="A224" t="s">
        <v>1486</v>
      </c>
      <c r="B224" t="s">
        <v>1495</v>
      </c>
      <c r="C224" t="s">
        <v>1499</v>
      </c>
      <c r="D224" t="b">
        <v>0</v>
      </c>
      <c r="E224">
        <v>220</v>
      </c>
    </row>
    <row r="225" spans="1:5" x14ac:dyDescent="0.2">
      <c r="A225" t="s">
        <v>1497</v>
      </c>
      <c r="B225" t="s">
        <v>1530</v>
      </c>
      <c r="C225" t="s">
        <v>1536</v>
      </c>
      <c r="D225" t="b">
        <v>1</v>
      </c>
      <c r="E225">
        <v>70</v>
      </c>
    </row>
    <row r="226" spans="1:5" x14ac:dyDescent="0.2">
      <c r="A226" t="s">
        <v>1480</v>
      </c>
      <c r="B226" t="s">
        <v>1515</v>
      </c>
      <c r="C226" t="s">
        <v>1488</v>
      </c>
      <c r="D226" t="b">
        <v>1</v>
      </c>
      <c r="E226">
        <v>70</v>
      </c>
    </row>
    <row r="227" spans="1:5" x14ac:dyDescent="0.2">
      <c r="A227" t="s">
        <v>1497</v>
      </c>
      <c r="B227" t="s">
        <v>1530</v>
      </c>
      <c r="C227" t="s">
        <v>1525</v>
      </c>
      <c r="D227" t="b">
        <v>1</v>
      </c>
      <c r="E227">
        <v>60</v>
      </c>
    </row>
    <row r="228" spans="1:5" x14ac:dyDescent="0.2">
      <c r="A228" t="s">
        <v>1497</v>
      </c>
      <c r="B228" t="s">
        <v>1503</v>
      </c>
      <c r="C228" t="s">
        <v>1525</v>
      </c>
      <c r="D228" t="b">
        <v>0</v>
      </c>
      <c r="E228">
        <v>130</v>
      </c>
    </row>
    <row r="229" spans="1:5" x14ac:dyDescent="0.2">
      <c r="A229" t="s">
        <v>1497</v>
      </c>
      <c r="B229" t="s">
        <v>1518</v>
      </c>
      <c r="C229" t="s">
        <v>1539</v>
      </c>
      <c r="D229" t="b">
        <v>0</v>
      </c>
      <c r="E229">
        <v>30</v>
      </c>
    </row>
    <row r="230" spans="1:5" x14ac:dyDescent="0.2">
      <c r="A230" t="s">
        <v>1491</v>
      </c>
      <c r="B230" t="s">
        <v>1517</v>
      </c>
      <c r="C230" t="s">
        <v>1535</v>
      </c>
      <c r="D230" t="b">
        <v>0</v>
      </c>
      <c r="E230">
        <v>90</v>
      </c>
    </row>
    <row r="231" spans="1:5" x14ac:dyDescent="0.2">
      <c r="A231" t="s">
        <v>1480</v>
      </c>
      <c r="B231" t="s">
        <v>1510</v>
      </c>
      <c r="C231" t="s">
        <v>1514</v>
      </c>
      <c r="D231" t="b">
        <v>1</v>
      </c>
      <c r="E231">
        <v>20</v>
      </c>
    </row>
    <row r="232" spans="1:5" x14ac:dyDescent="0.2">
      <c r="A232" t="s">
        <v>1497</v>
      </c>
      <c r="B232" t="s">
        <v>1530</v>
      </c>
      <c r="C232" t="s">
        <v>1535</v>
      </c>
      <c r="D232" t="b">
        <v>1</v>
      </c>
      <c r="E232">
        <v>60</v>
      </c>
    </row>
    <row r="233" spans="1:5" x14ac:dyDescent="0.2">
      <c r="A233" t="s">
        <v>1480</v>
      </c>
      <c r="B233" t="s">
        <v>1500</v>
      </c>
      <c r="C233" t="s">
        <v>1565</v>
      </c>
      <c r="D233" t="b">
        <v>0</v>
      </c>
      <c r="E233">
        <v>80</v>
      </c>
    </row>
    <row r="234" spans="1:5" x14ac:dyDescent="0.2">
      <c r="A234" t="s">
        <v>1486</v>
      </c>
      <c r="B234" t="s">
        <v>1495</v>
      </c>
      <c r="C234" t="s">
        <v>1561</v>
      </c>
      <c r="D234" t="b">
        <v>1</v>
      </c>
      <c r="E234">
        <v>210</v>
      </c>
    </row>
    <row r="235" spans="1:5" x14ac:dyDescent="0.2">
      <c r="A235" t="s">
        <v>1480</v>
      </c>
      <c r="B235" t="s">
        <v>1500</v>
      </c>
      <c r="C235" t="s">
        <v>1546</v>
      </c>
      <c r="D235" t="b">
        <v>0</v>
      </c>
      <c r="E235">
        <v>80</v>
      </c>
    </row>
    <row r="236" spans="1:5" x14ac:dyDescent="0.2">
      <c r="A236" t="s">
        <v>1480</v>
      </c>
      <c r="B236" t="s">
        <v>1510</v>
      </c>
      <c r="C236" t="s">
        <v>1529</v>
      </c>
      <c r="D236" t="b">
        <v>1</v>
      </c>
      <c r="E236">
        <v>30</v>
      </c>
    </row>
    <row r="237" spans="1:5" x14ac:dyDescent="0.2">
      <c r="A237" t="s">
        <v>1480</v>
      </c>
      <c r="B237" t="s">
        <v>1500</v>
      </c>
      <c r="C237" t="s">
        <v>1566</v>
      </c>
      <c r="D237" t="b">
        <v>1</v>
      </c>
      <c r="E237">
        <v>80</v>
      </c>
    </row>
    <row r="238" spans="1:5" x14ac:dyDescent="0.2">
      <c r="A238" t="s">
        <v>1486</v>
      </c>
      <c r="B238" t="s">
        <v>1495</v>
      </c>
      <c r="C238" t="s">
        <v>1489</v>
      </c>
      <c r="D238" t="b">
        <v>1</v>
      </c>
      <c r="E238">
        <v>220</v>
      </c>
    </row>
    <row r="239" spans="1:5" x14ac:dyDescent="0.2">
      <c r="A239" t="s">
        <v>1497</v>
      </c>
      <c r="B239" t="s">
        <v>1530</v>
      </c>
      <c r="C239" t="s">
        <v>1506</v>
      </c>
      <c r="D239" t="b">
        <v>1</v>
      </c>
      <c r="E239">
        <v>70</v>
      </c>
    </row>
    <row r="240" spans="1:5" x14ac:dyDescent="0.2">
      <c r="A240" t="s">
        <v>1480</v>
      </c>
      <c r="B240" t="s">
        <v>1515</v>
      </c>
      <c r="C240" t="s">
        <v>1550</v>
      </c>
      <c r="D240" t="b">
        <v>1</v>
      </c>
      <c r="E240">
        <v>70</v>
      </c>
    </row>
    <row r="241" spans="1:5" x14ac:dyDescent="0.2">
      <c r="A241" t="s">
        <v>1497</v>
      </c>
      <c r="B241" t="s">
        <v>1530</v>
      </c>
      <c r="C241" t="s">
        <v>1528</v>
      </c>
      <c r="D241" t="b">
        <v>0</v>
      </c>
      <c r="E241">
        <v>70</v>
      </c>
    </row>
    <row r="242" spans="1:5" x14ac:dyDescent="0.2">
      <c r="A242" t="s">
        <v>1480</v>
      </c>
      <c r="B242" t="s">
        <v>1500</v>
      </c>
      <c r="C242" t="s">
        <v>1553</v>
      </c>
      <c r="D242" t="b">
        <v>0</v>
      </c>
      <c r="E242">
        <v>80</v>
      </c>
    </row>
    <row r="243" spans="1:5" x14ac:dyDescent="0.2">
      <c r="A243" t="s">
        <v>1483</v>
      </c>
      <c r="B243" t="s">
        <v>1527</v>
      </c>
      <c r="C243" t="s">
        <v>1531</v>
      </c>
      <c r="D243" t="b">
        <v>1</v>
      </c>
      <c r="E243">
        <v>220</v>
      </c>
    </row>
    <row r="244" spans="1:5" x14ac:dyDescent="0.2">
      <c r="A244" t="s">
        <v>1480</v>
      </c>
      <c r="B244" t="s">
        <v>1510</v>
      </c>
      <c r="C244" t="s">
        <v>1482</v>
      </c>
      <c r="D244" t="b">
        <v>0</v>
      </c>
      <c r="E244">
        <v>20</v>
      </c>
    </row>
    <row r="245" spans="1:5" x14ac:dyDescent="0.2">
      <c r="A245" t="s">
        <v>1483</v>
      </c>
      <c r="B245" t="s">
        <v>1508</v>
      </c>
      <c r="C245" t="s">
        <v>1567</v>
      </c>
      <c r="D245" t="b">
        <v>1</v>
      </c>
      <c r="E245">
        <v>100</v>
      </c>
    </row>
    <row r="246" spans="1:5" x14ac:dyDescent="0.2">
      <c r="A246" t="s">
        <v>1486</v>
      </c>
      <c r="B246" t="s">
        <v>1495</v>
      </c>
      <c r="C246" t="s">
        <v>1526</v>
      </c>
      <c r="D246" t="b">
        <v>1</v>
      </c>
      <c r="E246">
        <v>210</v>
      </c>
    </row>
    <row r="247" spans="1:5" x14ac:dyDescent="0.2">
      <c r="A247" t="s">
        <v>1497</v>
      </c>
      <c r="B247" t="s">
        <v>1498</v>
      </c>
      <c r="C247" t="s">
        <v>1554</v>
      </c>
      <c r="D247" t="b">
        <v>1</v>
      </c>
      <c r="E247">
        <v>60</v>
      </c>
    </row>
    <row r="248" spans="1:5" x14ac:dyDescent="0.2">
      <c r="A248" t="s">
        <v>1497</v>
      </c>
      <c r="B248" t="s">
        <v>1498</v>
      </c>
      <c r="C248" t="s">
        <v>1543</v>
      </c>
      <c r="D248" t="b">
        <v>0</v>
      </c>
      <c r="E248">
        <v>50</v>
      </c>
    </row>
    <row r="249" spans="1:5" x14ac:dyDescent="0.2">
      <c r="A249" t="s">
        <v>1480</v>
      </c>
      <c r="B249" t="s">
        <v>1515</v>
      </c>
      <c r="C249" t="s">
        <v>1543</v>
      </c>
      <c r="D249" t="b">
        <v>0</v>
      </c>
      <c r="E249">
        <v>60</v>
      </c>
    </row>
    <row r="250" spans="1:5" x14ac:dyDescent="0.2">
      <c r="A250" t="s">
        <v>1491</v>
      </c>
      <c r="B250" t="s">
        <v>1492</v>
      </c>
      <c r="C250" t="s">
        <v>1489</v>
      </c>
      <c r="D250" t="b">
        <v>0</v>
      </c>
      <c r="E250">
        <v>70</v>
      </c>
    </row>
    <row r="251" spans="1:5" x14ac:dyDescent="0.2">
      <c r="A251" t="s">
        <v>1491</v>
      </c>
      <c r="B251" t="s">
        <v>1492</v>
      </c>
      <c r="C251" t="s">
        <v>1505</v>
      </c>
      <c r="D251" t="b">
        <v>1</v>
      </c>
      <c r="E251">
        <v>60</v>
      </c>
    </row>
    <row r="252" spans="1:5" x14ac:dyDescent="0.2">
      <c r="A252" t="s">
        <v>1491</v>
      </c>
      <c r="B252" t="s">
        <v>1492</v>
      </c>
      <c r="C252" t="s">
        <v>1531</v>
      </c>
      <c r="D252" t="b">
        <v>0</v>
      </c>
      <c r="E252">
        <v>60</v>
      </c>
    </row>
    <row r="253" spans="1:5" x14ac:dyDescent="0.2">
      <c r="A253" t="s">
        <v>1486</v>
      </c>
      <c r="B253" t="s">
        <v>1532</v>
      </c>
      <c r="C253" t="s">
        <v>1524</v>
      </c>
      <c r="D253" t="b">
        <v>1</v>
      </c>
      <c r="E253">
        <v>100</v>
      </c>
    </row>
    <row r="254" spans="1:5" x14ac:dyDescent="0.2">
      <c r="A254" t="s">
        <v>1483</v>
      </c>
      <c r="B254" t="s">
        <v>1484</v>
      </c>
      <c r="C254" t="s">
        <v>1528</v>
      </c>
      <c r="D254" t="b">
        <v>1</v>
      </c>
      <c r="E254">
        <v>70</v>
      </c>
    </row>
    <row r="255" spans="1:5" x14ac:dyDescent="0.2">
      <c r="A255" t="s">
        <v>1486</v>
      </c>
      <c r="B255" t="s">
        <v>1487</v>
      </c>
      <c r="C255" t="s">
        <v>1561</v>
      </c>
      <c r="D255" t="b">
        <v>1</v>
      </c>
      <c r="E255">
        <v>180</v>
      </c>
    </row>
    <row r="256" spans="1:5" x14ac:dyDescent="0.2">
      <c r="A256" t="s">
        <v>1486</v>
      </c>
      <c r="B256" t="s">
        <v>1495</v>
      </c>
      <c r="C256" t="s">
        <v>1522</v>
      </c>
      <c r="D256" t="b">
        <v>0</v>
      </c>
      <c r="E256">
        <v>210</v>
      </c>
    </row>
    <row r="257" spans="1:5" x14ac:dyDescent="0.2">
      <c r="A257" t="s">
        <v>1511</v>
      </c>
      <c r="B257" t="s">
        <v>1512</v>
      </c>
      <c r="C257" t="s">
        <v>1553</v>
      </c>
      <c r="D257" t="b">
        <v>1</v>
      </c>
      <c r="E257">
        <v>920</v>
      </c>
    </row>
    <row r="258" spans="1:5" x14ac:dyDescent="0.2">
      <c r="A258" t="s">
        <v>1483</v>
      </c>
      <c r="B258" t="s">
        <v>1544</v>
      </c>
      <c r="C258" t="s">
        <v>1546</v>
      </c>
      <c r="D258" t="b">
        <v>1</v>
      </c>
      <c r="E258">
        <v>110</v>
      </c>
    </row>
    <row r="259" spans="1:5" x14ac:dyDescent="0.2">
      <c r="A259" t="s">
        <v>1486</v>
      </c>
      <c r="B259" t="s">
        <v>1495</v>
      </c>
      <c r="C259" t="s">
        <v>1521</v>
      </c>
      <c r="D259" t="b">
        <v>0</v>
      </c>
      <c r="E259">
        <v>210</v>
      </c>
    </row>
    <row r="260" spans="1:5" x14ac:dyDescent="0.2">
      <c r="A260" t="s">
        <v>1480</v>
      </c>
      <c r="B260" t="s">
        <v>1500</v>
      </c>
      <c r="C260" t="s">
        <v>1550</v>
      </c>
      <c r="D260" t="b">
        <v>0</v>
      </c>
      <c r="E260">
        <v>80</v>
      </c>
    </row>
    <row r="261" spans="1:5" x14ac:dyDescent="0.2">
      <c r="A261" t="s">
        <v>1483</v>
      </c>
      <c r="B261" t="s">
        <v>1534</v>
      </c>
      <c r="C261" t="s">
        <v>1502</v>
      </c>
      <c r="D261" t="b">
        <v>1</v>
      </c>
      <c r="E261">
        <v>180</v>
      </c>
    </row>
    <row r="262" spans="1:5" x14ac:dyDescent="0.2">
      <c r="A262" t="s">
        <v>1480</v>
      </c>
      <c r="B262" t="s">
        <v>1515</v>
      </c>
      <c r="C262" t="s">
        <v>1549</v>
      </c>
      <c r="D262" t="b">
        <v>0</v>
      </c>
      <c r="E262">
        <v>60</v>
      </c>
    </row>
    <row r="263" spans="1:5" x14ac:dyDescent="0.2">
      <c r="A263" t="s">
        <v>1486</v>
      </c>
      <c r="B263" t="s">
        <v>1495</v>
      </c>
      <c r="C263" t="s">
        <v>1502</v>
      </c>
      <c r="D263" t="b">
        <v>1</v>
      </c>
      <c r="E263">
        <v>220</v>
      </c>
    </row>
    <row r="264" spans="1:5" x14ac:dyDescent="0.2">
      <c r="A264" t="s">
        <v>1486</v>
      </c>
      <c r="B264" t="s">
        <v>1495</v>
      </c>
      <c r="C264" t="s">
        <v>1543</v>
      </c>
      <c r="D264" t="b">
        <v>1</v>
      </c>
      <c r="E264">
        <v>210</v>
      </c>
    </row>
    <row r="265" spans="1:5" x14ac:dyDescent="0.2">
      <c r="A265" t="s">
        <v>1483</v>
      </c>
      <c r="B265" t="s">
        <v>1508</v>
      </c>
      <c r="C265" t="s">
        <v>1535</v>
      </c>
      <c r="D265" t="b">
        <v>1</v>
      </c>
      <c r="E265">
        <v>100</v>
      </c>
    </row>
    <row r="266" spans="1:5" x14ac:dyDescent="0.2">
      <c r="A266" t="s">
        <v>1480</v>
      </c>
      <c r="B266" t="s">
        <v>1515</v>
      </c>
      <c r="C266" t="s">
        <v>1506</v>
      </c>
      <c r="D266" t="b">
        <v>1</v>
      </c>
      <c r="E266">
        <v>60</v>
      </c>
    </row>
    <row r="267" spans="1:5" x14ac:dyDescent="0.2">
      <c r="A267" t="s">
        <v>1480</v>
      </c>
      <c r="B267" t="s">
        <v>1481</v>
      </c>
      <c r="C267" t="s">
        <v>1528</v>
      </c>
      <c r="D267" t="b">
        <v>1</v>
      </c>
      <c r="E267">
        <v>90</v>
      </c>
    </row>
    <row r="268" spans="1:5" x14ac:dyDescent="0.2">
      <c r="A268" t="s">
        <v>1480</v>
      </c>
      <c r="B268" t="s">
        <v>1515</v>
      </c>
      <c r="C268" t="s">
        <v>1525</v>
      </c>
      <c r="D268" t="b">
        <v>0</v>
      </c>
      <c r="E268">
        <v>60</v>
      </c>
    </row>
    <row r="269" spans="1:5" x14ac:dyDescent="0.2">
      <c r="A269" t="s">
        <v>1497</v>
      </c>
      <c r="B269" t="s">
        <v>1530</v>
      </c>
      <c r="C269" t="s">
        <v>1499</v>
      </c>
      <c r="D269" t="b">
        <v>0</v>
      </c>
      <c r="E269">
        <v>60</v>
      </c>
    </row>
    <row r="270" spans="1:5" x14ac:dyDescent="0.2">
      <c r="A270" t="s">
        <v>1486</v>
      </c>
      <c r="B270" t="s">
        <v>1495</v>
      </c>
      <c r="C270" t="s">
        <v>1535</v>
      </c>
      <c r="D270" t="b">
        <v>0</v>
      </c>
      <c r="E270">
        <v>210</v>
      </c>
    </row>
    <row r="271" spans="1:5" x14ac:dyDescent="0.2">
      <c r="A271" t="s">
        <v>1497</v>
      </c>
      <c r="B271" t="s">
        <v>1518</v>
      </c>
      <c r="C271" t="s">
        <v>1546</v>
      </c>
      <c r="D271" t="b">
        <v>0</v>
      </c>
      <c r="E271">
        <v>30</v>
      </c>
    </row>
    <row r="272" spans="1:5" x14ac:dyDescent="0.2">
      <c r="A272" t="s">
        <v>1497</v>
      </c>
      <c r="B272" t="s">
        <v>1498</v>
      </c>
      <c r="C272" t="s">
        <v>1556</v>
      </c>
      <c r="D272" t="b">
        <v>1</v>
      </c>
      <c r="E272">
        <v>60</v>
      </c>
    </row>
    <row r="273" spans="1:5" x14ac:dyDescent="0.2">
      <c r="A273" t="s">
        <v>1486</v>
      </c>
      <c r="B273" t="s">
        <v>1495</v>
      </c>
      <c r="C273" t="s">
        <v>1568</v>
      </c>
      <c r="D273" t="b">
        <v>0</v>
      </c>
      <c r="E273">
        <v>210</v>
      </c>
    </row>
    <row r="274" spans="1:5" x14ac:dyDescent="0.2">
      <c r="A274" t="s">
        <v>1483</v>
      </c>
      <c r="B274" t="s">
        <v>1540</v>
      </c>
      <c r="C274" t="s">
        <v>1499</v>
      </c>
      <c r="D274" t="b">
        <v>0</v>
      </c>
      <c r="E274">
        <v>80</v>
      </c>
    </row>
    <row r="275" spans="1:5" x14ac:dyDescent="0.2">
      <c r="A275" t="s">
        <v>1480</v>
      </c>
      <c r="B275" t="s">
        <v>1515</v>
      </c>
      <c r="C275" t="s">
        <v>1546</v>
      </c>
      <c r="D275" t="b">
        <v>1</v>
      </c>
      <c r="E275">
        <v>70</v>
      </c>
    </row>
    <row r="276" spans="1:5" x14ac:dyDescent="0.2">
      <c r="A276" t="s">
        <v>1483</v>
      </c>
      <c r="B276" t="s">
        <v>1484</v>
      </c>
      <c r="C276" t="s">
        <v>1499</v>
      </c>
      <c r="D276" t="b">
        <v>0</v>
      </c>
      <c r="E276">
        <v>80</v>
      </c>
    </row>
    <row r="277" spans="1:5" x14ac:dyDescent="0.2">
      <c r="A277" t="s">
        <v>1497</v>
      </c>
      <c r="B277" t="s">
        <v>1498</v>
      </c>
      <c r="C277" t="s">
        <v>1482</v>
      </c>
      <c r="D277" t="b">
        <v>1</v>
      </c>
      <c r="E277">
        <v>60</v>
      </c>
    </row>
    <row r="278" spans="1:5" x14ac:dyDescent="0.2">
      <c r="A278" t="s">
        <v>1483</v>
      </c>
      <c r="B278" t="s">
        <v>1508</v>
      </c>
      <c r="C278" t="s">
        <v>1543</v>
      </c>
      <c r="D278" t="b">
        <v>0</v>
      </c>
      <c r="E278">
        <v>90</v>
      </c>
    </row>
    <row r="279" spans="1:5" x14ac:dyDescent="0.2">
      <c r="A279" t="s">
        <v>1480</v>
      </c>
      <c r="B279" t="s">
        <v>1500</v>
      </c>
      <c r="C279" t="s">
        <v>1519</v>
      </c>
      <c r="D279" t="b">
        <v>0</v>
      </c>
      <c r="E279">
        <v>90</v>
      </c>
    </row>
    <row r="280" spans="1:5" x14ac:dyDescent="0.2">
      <c r="A280" t="s">
        <v>1483</v>
      </c>
      <c r="B280" t="s">
        <v>1508</v>
      </c>
      <c r="C280" t="s">
        <v>1559</v>
      </c>
      <c r="D280" t="b">
        <v>1</v>
      </c>
      <c r="E280">
        <v>90</v>
      </c>
    </row>
    <row r="281" spans="1:5" x14ac:dyDescent="0.2">
      <c r="A281" t="s">
        <v>1480</v>
      </c>
      <c r="B281" t="s">
        <v>1500</v>
      </c>
      <c r="C281" t="s">
        <v>1485</v>
      </c>
      <c r="D281" t="b">
        <v>1</v>
      </c>
      <c r="E281">
        <v>90</v>
      </c>
    </row>
    <row r="282" spans="1:5" x14ac:dyDescent="0.2">
      <c r="A282" t="s">
        <v>1480</v>
      </c>
      <c r="B282" t="s">
        <v>1500</v>
      </c>
      <c r="C282" t="s">
        <v>1525</v>
      </c>
      <c r="D282" t="b">
        <v>0</v>
      </c>
      <c r="E282">
        <v>90</v>
      </c>
    </row>
    <row r="283" spans="1:5" x14ac:dyDescent="0.2">
      <c r="A283" t="s">
        <v>1491</v>
      </c>
      <c r="B283" t="s">
        <v>1516</v>
      </c>
      <c r="C283" t="s">
        <v>1501</v>
      </c>
      <c r="D283" t="b">
        <v>1</v>
      </c>
      <c r="E283">
        <v>2280</v>
      </c>
    </row>
    <row r="284" spans="1:5" x14ac:dyDescent="0.2">
      <c r="A284" t="s">
        <v>1480</v>
      </c>
      <c r="B284" t="s">
        <v>1500</v>
      </c>
      <c r="C284" t="s">
        <v>1528</v>
      </c>
      <c r="D284" t="b">
        <v>1</v>
      </c>
      <c r="E284">
        <v>90</v>
      </c>
    </row>
    <row r="285" spans="1:5" x14ac:dyDescent="0.2">
      <c r="A285" t="s">
        <v>1497</v>
      </c>
      <c r="B285" t="s">
        <v>1518</v>
      </c>
      <c r="C285" t="s">
        <v>1504</v>
      </c>
      <c r="D285" t="b">
        <v>0</v>
      </c>
      <c r="E285">
        <v>30</v>
      </c>
    </row>
    <row r="286" spans="1:5" x14ac:dyDescent="0.2">
      <c r="A286" t="s">
        <v>1483</v>
      </c>
      <c r="B286" t="s">
        <v>1484</v>
      </c>
      <c r="C286" t="s">
        <v>1482</v>
      </c>
      <c r="D286" t="b">
        <v>1</v>
      </c>
      <c r="E286">
        <v>80</v>
      </c>
    </row>
    <row r="287" spans="1:5" x14ac:dyDescent="0.2">
      <c r="A287" t="s">
        <v>1511</v>
      </c>
      <c r="B287" t="s">
        <v>1512</v>
      </c>
      <c r="C287" t="s">
        <v>1569</v>
      </c>
      <c r="D287" t="b">
        <v>1</v>
      </c>
      <c r="E287">
        <v>910</v>
      </c>
    </row>
    <row r="288" spans="1:5" x14ac:dyDescent="0.2">
      <c r="A288" t="s">
        <v>1483</v>
      </c>
      <c r="B288" t="s">
        <v>1534</v>
      </c>
      <c r="C288" t="s">
        <v>1519</v>
      </c>
      <c r="D288" t="b">
        <v>1</v>
      </c>
      <c r="E288">
        <v>190</v>
      </c>
    </row>
    <row r="289" spans="1:5" x14ac:dyDescent="0.2">
      <c r="A289" t="s">
        <v>1497</v>
      </c>
      <c r="B289" t="s">
        <v>1498</v>
      </c>
      <c r="C289" t="s">
        <v>1519</v>
      </c>
      <c r="D289" t="b">
        <v>0</v>
      </c>
      <c r="E289">
        <v>60</v>
      </c>
    </row>
    <row r="290" spans="1:5" x14ac:dyDescent="0.2">
      <c r="A290" t="s">
        <v>1483</v>
      </c>
      <c r="B290" t="s">
        <v>1540</v>
      </c>
      <c r="C290" t="s">
        <v>1509</v>
      </c>
      <c r="D290" t="b">
        <v>1</v>
      </c>
      <c r="E290">
        <v>80</v>
      </c>
    </row>
    <row r="291" spans="1:5" x14ac:dyDescent="0.2">
      <c r="A291" t="s">
        <v>1497</v>
      </c>
      <c r="B291" t="s">
        <v>1498</v>
      </c>
      <c r="C291" t="s">
        <v>1502</v>
      </c>
      <c r="D291" t="b">
        <v>1</v>
      </c>
      <c r="E291">
        <v>50</v>
      </c>
    </row>
    <row r="292" spans="1:5" x14ac:dyDescent="0.2">
      <c r="A292" t="s">
        <v>1480</v>
      </c>
      <c r="B292" t="s">
        <v>1481</v>
      </c>
      <c r="C292" t="s">
        <v>1541</v>
      </c>
      <c r="D292" t="b">
        <v>1</v>
      </c>
      <c r="E292">
        <v>90</v>
      </c>
    </row>
    <row r="293" spans="1:5" x14ac:dyDescent="0.2">
      <c r="A293" t="s">
        <v>1486</v>
      </c>
      <c r="B293" t="s">
        <v>1532</v>
      </c>
      <c r="C293" t="s">
        <v>1541</v>
      </c>
      <c r="D293" t="b">
        <v>0</v>
      </c>
      <c r="E293">
        <v>110</v>
      </c>
    </row>
    <row r="294" spans="1:5" x14ac:dyDescent="0.2">
      <c r="A294" t="s">
        <v>1480</v>
      </c>
      <c r="B294" t="s">
        <v>1500</v>
      </c>
      <c r="C294" t="s">
        <v>1507</v>
      </c>
      <c r="D294" t="b">
        <v>0</v>
      </c>
      <c r="E294">
        <v>90</v>
      </c>
    </row>
    <row r="295" spans="1:5" x14ac:dyDescent="0.2">
      <c r="A295" t="s">
        <v>1480</v>
      </c>
      <c r="B295" t="s">
        <v>1515</v>
      </c>
      <c r="C295" t="s">
        <v>1570</v>
      </c>
      <c r="D295" t="b">
        <v>0</v>
      </c>
      <c r="E295">
        <v>70</v>
      </c>
    </row>
    <row r="296" spans="1:5" x14ac:dyDescent="0.2">
      <c r="A296" t="s">
        <v>1483</v>
      </c>
      <c r="B296" t="s">
        <v>1527</v>
      </c>
      <c r="C296" t="s">
        <v>1482</v>
      </c>
      <c r="D296" t="b">
        <v>1</v>
      </c>
      <c r="E296">
        <v>220</v>
      </c>
    </row>
    <row r="297" spans="1:5" x14ac:dyDescent="0.2">
      <c r="A297" t="s">
        <v>1497</v>
      </c>
      <c r="B297" t="s">
        <v>1530</v>
      </c>
      <c r="C297" t="s">
        <v>1514</v>
      </c>
      <c r="D297" t="b">
        <v>0</v>
      </c>
      <c r="E297">
        <v>70</v>
      </c>
    </row>
    <row r="298" spans="1:5" x14ac:dyDescent="0.2">
      <c r="A298" t="s">
        <v>1486</v>
      </c>
      <c r="B298" t="s">
        <v>1532</v>
      </c>
      <c r="C298" t="s">
        <v>1535</v>
      </c>
      <c r="D298" t="b">
        <v>1</v>
      </c>
      <c r="E298">
        <v>100</v>
      </c>
    </row>
    <row r="299" spans="1:5" x14ac:dyDescent="0.2">
      <c r="A299" t="s">
        <v>1483</v>
      </c>
      <c r="B299" t="s">
        <v>1540</v>
      </c>
      <c r="C299" t="s">
        <v>1520</v>
      </c>
      <c r="D299" t="b">
        <v>1</v>
      </c>
      <c r="E299">
        <v>80</v>
      </c>
    </row>
    <row r="300" spans="1:5" x14ac:dyDescent="0.2">
      <c r="A300" t="s">
        <v>1480</v>
      </c>
      <c r="B300" t="s">
        <v>1500</v>
      </c>
      <c r="C300" t="s">
        <v>1502</v>
      </c>
      <c r="D300" t="b">
        <v>0</v>
      </c>
      <c r="E300">
        <v>90</v>
      </c>
    </row>
    <row r="301" spans="1:5" x14ac:dyDescent="0.2">
      <c r="A301" t="s">
        <v>1483</v>
      </c>
      <c r="B301" t="s">
        <v>1540</v>
      </c>
      <c r="C301" t="s">
        <v>1546</v>
      </c>
      <c r="D301" t="b">
        <v>0</v>
      </c>
      <c r="E301">
        <v>80</v>
      </c>
    </row>
    <row r="302" spans="1:5" x14ac:dyDescent="0.2">
      <c r="A302" t="s">
        <v>1480</v>
      </c>
      <c r="B302" t="s">
        <v>1515</v>
      </c>
      <c r="C302" t="s">
        <v>1535</v>
      </c>
      <c r="D302" t="b">
        <v>0</v>
      </c>
      <c r="E302">
        <v>60</v>
      </c>
    </row>
    <row r="303" spans="1:5" x14ac:dyDescent="0.2">
      <c r="A303" t="s">
        <v>1497</v>
      </c>
      <c r="B303" t="s">
        <v>1530</v>
      </c>
      <c r="C303" t="s">
        <v>1524</v>
      </c>
      <c r="D303" t="b">
        <v>0</v>
      </c>
      <c r="E303">
        <v>70</v>
      </c>
    </row>
    <row r="304" spans="1:5" x14ac:dyDescent="0.2">
      <c r="A304" t="s">
        <v>1486</v>
      </c>
      <c r="B304" t="s">
        <v>1495</v>
      </c>
      <c r="C304" t="s">
        <v>1519</v>
      </c>
      <c r="D304" t="b">
        <v>0</v>
      </c>
      <c r="E304">
        <v>210</v>
      </c>
    </row>
    <row r="305" spans="1:5" x14ac:dyDescent="0.2">
      <c r="A305" t="s">
        <v>1483</v>
      </c>
      <c r="B305" t="s">
        <v>1508</v>
      </c>
      <c r="C305" t="s">
        <v>1489</v>
      </c>
      <c r="D305" t="b">
        <v>0</v>
      </c>
      <c r="E305">
        <v>90</v>
      </c>
    </row>
    <row r="306" spans="1:5" x14ac:dyDescent="0.2">
      <c r="A306" t="s">
        <v>1491</v>
      </c>
      <c r="B306" t="s">
        <v>1517</v>
      </c>
      <c r="C306" t="s">
        <v>1543</v>
      </c>
      <c r="D306" t="b">
        <v>0</v>
      </c>
      <c r="E306">
        <v>90</v>
      </c>
    </row>
    <row r="307" spans="1:5" x14ac:dyDescent="0.2">
      <c r="A307" t="s">
        <v>1491</v>
      </c>
      <c r="B307" t="s">
        <v>1492</v>
      </c>
      <c r="C307" t="s">
        <v>1541</v>
      </c>
      <c r="D307" t="b">
        <v>1</v>
      </c>
      <c r="E307">
        <v>60</v>
      </c>
    </row>
    <row r="308" spans="1:5" x14ac:dyDescent="0.2">
      <c r="A308" t="s">
        <v>1491</v>
      </c>
      <c r="B308" t="s">
        <v>1517</v>
      </c>
      <c r="C308" t="s">
        <v>1506</v>
      </c>
      <c r="D308" t="b">
        <v>1</v>
      </c>
      <c r="E308">
        <v>80</v>
      </c>
    </row>
    <row r="309" spans="1:5" x14ac:dyDescent="0.2">
      <c r="A309" t="s">
        <v>1483</v>
      </c>
      <c r="B309" t="s">
        <v>1544</v>
      </c>
      <c r="C309" t="s">
        <v>1539</v>
      </c>
      <c r="D309" t="b">
        <v>1</v>
      </c>
      <c r="E309">
        <v>110</v>
      </c>
    </row>
    <row r="310" spans="1:5" x14ac:dyDescent="0.2">
      <c r="A310" t="s">
        <v>1497</v>
      </c>
      <c r="B310" t="s">
        <v>1498</v>
      </c>
      <c r="C310" t="s">
        <v>1541</v>
      </c>
      <c r="D310" t="b">
        <v>0</v>
      </c>
      <c r="E310">
        <v>60</v>
      </c>
    </row>
    <row r="311" spans="1:5" x14ac:dyDescent="0.2">
      <c r="A311" t="s">
        <v>1486</v>
      </c>
      <c r="B311" t="s">
        <v>1495</v>
      </c>
      <c r="C311" t="s">
        <v>1536</v>
      </c>
      <c r="D311" t="b">
        <v>0</v>
      </c>
      <c r="E311">
        <v>210</v>
      </c>
    </row>
    <row r="312" spans="1:5" x14ac:dyDescent="0.2">
      <c r="A312" t="s">
        <v>1491</v>
      </c>
      <c r="B312" t="s">
        <v>1517</v>
      </c>
      <c r="C312" t="s">
        <v>1568</v>
      </c>
      <c r="D312" t="b">
        <v>0</v>
      </c>
      <c r="E312">
        <v>90</v>
      </c>
    </row>
    <row r="313" spans="1:5" x14ac:dyDescent="0.2">
      <c r="A313" t="s">
        <v>1486</v>
      </c>
      <c r="B313" t="s">
        <v>1487</v>
      </c>
      <c r="C313" t="s">
        <v>1514</v>
      </c>
      <c r="D313" t="b">
        <v>0</v>
      </c>
      <c r="E313">
        <v>190</v>
      </c>
    </row>
    <row r="314" spans="1:5" x14ac:dyDescent="0.2">
      <c r="A314" t="s">
        <v>1483</v>
      </c>
      <c r="B314" t="s">
        <v>1540</v>
      </c>
      <c r="C314" t="s">
        <v>1571</v>
      </c>
      <c r="D314" t="b">
        <v>0</v>
      </c>
      <c r="E314">
        <v>70</v>
      </c>
    </row>
    <row r="315" spans="1:5" x14ac:dyDescent="0.2">
      <c r="A315" t="s">
        <v>1497</v>
      </c>
      <c r="B315" t="s">
        <v>1518</v>
      </c>
      <c r="C315" t="s">
        <v>1535</v>
      </c>
      <c r="D315" t="b">
        <v>1</v>
      </c>
      <c r="E315">
        <v>20</v>
      </c>
    </row>
    <row r="316" spans="1:5" x14ac:dyDescent="0.2">
      <c r="A316" t="s">
        <v>1497</v>
      </c>
      <c r="B316" t="s">
        <v>1530</v>
      </c>
      <c r="C316" t="s">
        <v>1496</v>
      </c>
      <c r="D316" t="b">
        <v>1</v>
      </c>
      <c r="E316">
        <v>60</v>
      </c>
    </row>
    <row r="317" spans="1:5" x14ac:dyDescent="0.2">
      <c r="A317" t="s">
        <v>1483</v>
      </c>
      <c r="B317" t="s">
        <v>1540</v>
      </c>
      <c r="C317" t="s">
        <v>1501</v>
      </c>
      <c r="D317" t="b">
        <v>0</v>
      </c>
      <c r="E317">
        <v>80</v>
      </c>
    </row>
    <row r="318" spans="1:5" x14ac:dyDescent="0.2">
      <c r="A318" t="s">
        <v>1480</v>
      </c>
      <c r="B318" t="s">
        <v>1510</v>
      </c>
      <c r="C318" t="s">
        <v>1505</v>
      </c>
      <c r="D318" t="b">
        <v>0</v>
      </c>
      <c r="E318">
        <v>30</v>
      </c>
    </row>
    <row r="319" spans="1:5" x14ac:dyDescent="0.2">
      <c r="A319" t="s">
        <v>1480</v>
      </c>
      <c r="B319" t="s">
        <v>1500</v>
      </c>
      <c r="C319" t="s">
        <v>1541</v>
      </c>
      <c r="D319" t="b">
        <v>0</v>
      </c>
      <c r="E319">
        <v>90</v>
      </c>
    </row>
    <row r="320" spans="1:5" x14ac:dyDescent="0.2">
      <c r="A320" t="s">
        <v>1480</v>
      </c>
      <c r="B320" t="s">
        <v>1510</v>
      </c>
      <c r="C320" t="s">
        <v>1572</v>
      </c>
      <c r="D320" t="b">
        <v>0</v>
      </c>
      <c r="E320">
        <v>30</v>
      </c>
    </row>
    <row r="321" spans="1:5" x14ac:dyDescent="0.2">
      <c r="A321" t="s">
        <v>1480</v>
      </c>
      <c r="B321" t="s">
        <v>1500</v>
      </c>
      <c r="C321" t="s">
        <v>1509</v>
      </c>
      <c r="D321" t="b">
        <v>0</v>
      </c>
      <c r="E321">
        <v>80</v>
      </c>
    </row>
    <row r="322" spans="1:5" x14ac:dyDescent="0.2">
      <c r="A322" t="s">
        <v>1497</v>
      </c>
      <c r="B322" t="s">
        <v>1530</v>
      </c>
      <c r="C322" t="s">
        <v>1573</v>
      </c>
      <c r="D322" t="b">
        <v>1</v>
      </c>
      <c r="E322">
        <v>60</v>
      </c>
    </row>
    <row r="323" spans="1:5" x14ac:dyDescent="0.2">
      <c r="A323" t="s">
        <v>1497</v>
      </c>
      <c r="B323" t="s">
        <v>1498</v>
      </c>
      <c r="C323" t="s">
        <v>1485</v>
      </c>
      <c r="D323" t="b">
        <v>1</v>
      </c>
      <c r="E323">
        <v>60</v>
      </c>
    </row>
    <row r="324" spans="1:5" x14ac:dyDescent="0.2">
      <c r="A324" t="s">
        <v>1480</v>
      </c>
      <c r="B324" t="s">
        <v>1500</v>
      </c>
      <c r="C324" t="s">
        <v>1526</v>
      </c>
      <c r="D324" t="b">
        <v>0</v>
      </c>
      <c r="E324">
        <v>90</v>
      </c>
    </row>
    <row r="325" spans="1:5" x14ac:dyDescent="0.2">
      <c r="A325" t="s">
        <v>1491</v>
      </c>
      <c r="B325" t="s">
        <v>1492</v>
      </c>
      <c r="C325" t="s">
        <v>1535</v>
      </c>
      <c r="D325" t="b">
        <v>0</v>
      </c>
      <c r="E325">
        <v>60</v>
      </c>
    </row>
    <row r="326" spans="1:5" x14ac:dyDescent="0.2">
      <c r="A326" t="s">
        <v>1537</v>
      </c>
      <c r="B326" t="s">
        <v>1538</v>
      </c>
      <c r="C326" t="s">
        <v>1553</v>
      </c>
      <c r="D326" t="b">
        <v>1</v>
      </c>
      <c r="E326">
        <v>170</v>
      </c>
    </row>
    <row r="327" spans="1:5" x14ac:dyDescent="0.2">
      <c r="A327" t="s">
        <v>1497</v>
      </c>
      <c r="B327" t="s">
        <v>1498</v>
      </c>
      <c r="C327" t="s">
        <v>1574</v>
      </c>
      <c r="D327" t="b">
        <v>0</v>
      </c>
      <c r="E327">
        <v>60</v>
      </c>
    </row>
    <row r="328" spans="1:5" x14ac:dyDescent="0.2">
      <c r="A328" t="s">
        <v>1483</v>
      </c>
      <c r="B328" t="s">
        <v>1540</v>
      </c>
      <c r="C328" t="s">
        <v>1562</v>
      </c>
      <c r="D328" t="b">
        <v>1</v>
      </c>
      <c r="E328">
        <v>80</v>
      </c>
    </row>
    <row r="329" spans="1:5" x14ac:dyDescent="0.2">
      <c r="A329" t="s">
        <v>1486</v>
      </c>
      <c r="B329" t="s">
        <v>1495</v>
      </c>
      <c r="C329" t="s">
        <v>1575</v>
      </c>
      <c r="D329" t="b">
        <v>0</v>
      </c>
      <c r="E329">
        <v>210</v>
      </c>
    </row>
    <row r="330" spans="1:5" x14ac:dyDescent="0.2">
      <c r="A330" t="s">
        <v>1537</v>
      </c>
      <c r="B330" t="s">
        <v>1538</v>
      </c>
      <c r="C330" t="s">
        <v>1543</v>
      </c>
      <c r="D330" t="b">
        <v>0</v>
      </c>
      <c r="E330">
        <v>160</v>
      </c>
    </row>
    <row r="331" spans="1:5" x14ac:dyDescent="0.2">
      <c r="A331" t="s">
        <v>1483</v>
      </c>
      <c r="B331" t="s">
        <v>1527</v>
      </c>
      <c r="C331" t="s">
        <v>1505</v>
      </c>
      <c r="D331" t="b">
        <v>1</v>
      </c>
      <c r="E331">
        <v>220</v>
      </c>
    </row>
    <row r="332" spans="1:5" x14ac:dyDescent="0.2">
      <c r="A332" t="s">
        <v>1511</v>
      </c>
      <c r="B332" t="s">
        <v>1512</v>
      </c>
      <c r="C332" t="s">
        <v>1546</v>
      </c>
      <c r="D332" t="b">
        <v>0</v>
      </c>
      <c r="E332">
        <v>910</v>
      </c>
    </row>
    <row r="333" spans="1:5" x14ac:dyDescent="0.2">
      <c r="A333" t="s">
        <v>1497</v>
      </c>
      <c r="B333" t="s">
        <v>1503</v>
      </c>
      <c r="C333" t="s">
        <v>1524</v>
      </c>
      <c r="D333" t="b">
        <v>0</v>
      </c>
      <c r="E333">
        <v>120</v>
      </c>
    </row>
    <row r="334" spans="1:5" x14ac:dyDescent="0.2">
      <c r="A334" t="s">
        <v>1497</v>
      </c>
      <c r="B334" t="s">
        <v>1498</v>
      </c>
      <c r="C334" t="s">
        <v>1526</v>
      </c>
      <c r="D334" t="b">
        <v>1</v>
      </c>
      <c r="E334">
        <v>50</v>
      </c>
    </row>
    <row r="335" spans="1:5" x14ac:dyDescent="0.2">
      <c r="A335" t="s">
        <v>1480</v>
      </c>
      <c r="B335" t="s">
        <v>1500</v>
      </c>
      <c r="C335" t="s">
        <v>1561</v>
      </c>
      <c r="D335" t="b">
        <v>1</v>
      </c>
      <c r="E335">
        <v>80</v>
      </c>
    </row>
    <row r="336" spans="1:5" x14ac:dyDescent="0.2">
      <c r="A336" t="s">
        <v>1480</v>
      </c>
      <c r="B336" t="s">
        <v>1515</v>
      </c>
      <c r="C336" t="s">
        <v>1561</v>
      </c>
      <c r="D336" t="b">
        <v>1</v>
      </c>
      <c r="E336">
        <v>70</v>
      </c>
    </row>
    <row r="337" spans="1:5" x14ac:dyDescent="0.2">
      <c r="A337" t="s">
        <v>1480</v>
      </c>
      <c r="B337" t="s">
        <v>1500</v>
      </c>
      <c r="C337" t="s">
        <v>1504</v>
      </c>
      <c r="D337" t="b">
        <v>0</v>
      </c>
      <c r="E337">
        <v>90</v>
      </c>
    </row>
    <row r="338" spans="1:5" x14ac:dyDescent="0.2">
      <c r="A338" t="s">
        <v>1491</v>
      </c>
      <c r="B338" t="s">
        <v>1492</v>
      </c>
      <c r="C338" t="s">
        <v>1560</v>
      </c>
      <c r="D338" t="b">
        <v>1</v>
      </c>
      <c r="E338">
        <v>70</v>
      </c>
    </row>
    <row r="339" spans="1:5" x14ac:dyDescent="0.2">
      <c r="A339" t="s">
        <v>1491</v>
      </c>
      <c r="B339" t="s">
        <v>1492</v>
      </c>
      <c r="C339" t="s">
        <v>1521</v>
      </c>
      <c r="D339" t="b">
        <v>0</v>
      </c>
      <c r="E339">
        <v>70</v>
      </c>
    </row>
    <row r="340" spans="1:5" x14ac:dyDescent="0.2">
      <c r="A340" t="s">
        <v>1483</v>
      </c>
      <c r="B340" t="s">
        <v>1508</v>
      </c>
      <c r="C340" t="s">
        <v>1499</v>
      </c>
      <c r="D340" t="b">
        <v>1</v>
      </c>
      <c r="E340">
        <v>90</v>
      </c>
    </row>
    <row r="341" spans="1:5" x14ac:dyDescent="0.2">
      <c r="A341" t="s">
        <v>1480</v>
      </c>
      <c r="B341" t="s">
        <v>1515</v>
      </c>
      <c r="C341" t="s">
        <v>1533</v>
      </c>
      <c r="D341" t="b">
        <v>1</v>
      </c>
      <c r="E341">
        <v>60</v>
      </c>
    </row>
    <row r="342" spans="1:5" x14ac:dyDescent="0.2">
      <c r="A342" t="s">
        <v>1497</v>
      </c>
      <c r="B342" t="s">
        <v>1518</v>
      </c>
      <c r="C342" t="s">
        <v>1576</v>
      </c>
      <c r="D342" t="b">
        <v>0</v>
      </c>
      <c r="E342">
        <v>20</v>
      </c>
    </row>
    <row r="343" spans="1:5" x14ac:dyDescent="0.2">
      <c r="A343" t="s">
        <v>1491</v>
      </c>
      <c r="B343" t="s">
        <v>1517</v>
      </c>
      <c r="C343" t="s">
        <v>1550</v>
      </c>
      <c r="D343" t="b">
        <v>0</v>
      </c>
      <c r="E343">
        <v>80</v>
      </c>
    </row>
    <row r="344" spans="1:5" x14ac:dyDescent="0.2">
      <c r="A344" t="s">
        <v>1486</v>
      </c>
      <c r="B344" t="s">
        <v>1495</v>
      </c>
      <c r="C344" t="s">
        <v>1528</v>
      </c>
      <c r="D344" t="b">
        <v>1</v>
      </c>
      <c r="E344">
        <v>210</v>
      </c>
    </row>
    <row r="345" spans="1:5" x14ac:dyDescent="0.2">
      <c r="A345" t="s">
        <v>1483</v>
      </c>
      <c r="B345" t="s">
        <v>1540</v>
      </c>
      <c r="C345" t="s">
        <v>1553</v>
      </c>
      <c r="D345" t="b">
        <v>0</v>
      </c>
      <c r="E345">
        <v>70</v>
      </c>
    </row>
    <row r="346" spans="1:5" x14ac:dyDescent="0.2">
      <c r="A346" t="s">
        <v>1480</v>
      </c>
      <c r="B346" t="s">
        <v>1515</v>
      </c>
      <c r="C346" t="s">
        <v>1577</v>
      </c>
      <c r="D346" t="b">
        <v>0</v>
      </c>
      <c r="E346">
        <v>70</v>
      </c>
    </row>
    <row r="347" spans="1:5" x14ac:dyDescent="0.2">
      <c r="A347" t="s">
        <v>1480</v>
      </c>
      <c r="B347" t="s">
        <v>1510</v>
      </c>
      <c r="C347" t="s">
        <v>1578</v>
      </c>
      <c r="D347" t="b">
        <v>1</v>
      </c>
      <c r="E347">
        <v>30</v>
      </c>
    </row>
    <row r="348" spans="1:5" x14ac:dyDescent="0.2">
      <c r="A348" t="s">
        <v>1486</v>
      </c>
      <c r="B348" t="s">
        <v>1532</v>
      </c>
      <c r="C348" t="s">
        <v>1528</v>
      </c>
      <c r="D348" t="b">
        <v>1</v>
      </c>
      <c r="E348">
        <v>100</v>
      </c>
    </row>
    <row r="349" spans="1:5" x14ac:dyDescent="0.2">
      <c r="A349" t="s">
        <v>1480</v>
      </c>
      <c r="B349" t="s">
        <v>1500</v>
      </c>
      <c r="C349" t="s">
        <v>1514</v>
      </c>
      <c r="D349" t="b">
        <v>1</v>
      </c>
      <c r="E349">
        <v>90</v>
      </c>
    </row>
    <row r="350" spans="1:5" x14ac:dyDescent="0.2">
      <c r="A350" t="s">
        <v>1483</v>
      </c>
      <c r="B350" t="s">
        <v>1540</v>
      </c>
      <c r="C350" t="s">
        <v>1579</v>
      </c>
      <c r="D350" t="b">
        <v>0</v>
      </c>
      <c r="E350">
        <v>70</v>
      </c>
    </row>
    <row r="351" spans="1:5" x14ac:dyDescent="0.2">
      <c r="A351" t="s">
        <v>1486</v>
      </c>
      <c r="B351" t="s">
        <v>1495</v>
      </c>
      <c r="C351" t="s">
        <v>1580</v>
      </c>
      <c r="D351" t="b">
        <v>0</v>
      </c>
      <c r="E351">
        <v>210</v>
      </c>
    </row>
    <row r="352" spans="1:5" x14ac:dyDescent="0.2">
      <c r="A352" t="s">
        <v>1480</v>
      </c>
      <c r="B352" t="s">
        <v>1500</v>
      </c>
      <c r="C352" t="s">
        <v>1543</v>
      </c>
      <c r="D352" t="b">
        <v>1</v>
      </c>
      <c r="E352">
        <v>90</v>
      </c>
    </row>
    <row r="353" spans="1:5" x14ac:dyDescent="0.2">
      <c r="A353" t="s">
        <v>1486</v>
      </c>
      <c r="B353" t="s">
        <v>1495</v>
      </c>
      <c r="C353" t="s">
        <v>1525</v>
      </c>
      <c r="D353" t="b">
        <v>1</v>
      </c>
      <c r="E353">
        <v>220</v>
      </c>
    </row>
    <row r="354" spans="1:5" x14ac:dyDescent="0.2">
      <c r="A354" t="s">
        <v>1480</v>
      </c>
      <c r="B354" t="s">
        <v>1510</v>
      </c>
      <c r="C354" t="s">
        <v>1543</v>
      </c>
      <c r="D354" t="b">
        <v>0</v>
      </c>
      <c r="E354">
        <v>30</v>
      </c>
    </row>
    <row r="355" spans="1:5" x14ac:dyDescent="0.2">
      <c r="A355" t="s">
        <v>1497</v>
      </c>
      <c r="B355" t="s">
        <v>1498</v>
      </c>
      <c r="C355" t="s">
        <v>1521</v>
      </c>
      <c r="D355" t="b">
        <v>1</v>
      </c>
      <c r="E355">
        <v>60</v>
      </c>
    </row>
    <row r="356" spans="1:5" x14ac:dyDescent="0.2">
      <c r="A356" t="s">
        <v>1486</v>
      </c>
      <c r="B356" t="s">
        <v>1495</v>
      </c>
      <c r="C356" t="s">
        <v>1562</v>
      </c>
      <c r="D356" t="b">
        <v>0</v>
      </c>
      <c r="E356">
        <v>210</v>
      </c>
    </row>
    <row r="357" spans="1:5" x14ac:dyDescent="0.2">
      <c r="A357" t="s">
        <v>1491</v>
      </c>
      <c r="B357" t="s">
        <v>1492</v>
      </c>
      <c r="C357" t="s">
        <v>1526</v>
      </c>
      <c r="D357" t="b">
        <v>1</v>
      </c>
      <c r="E357">
        <v>60</v>
      </c>
    </row>
    <row r="358" spans="1:5" x14ac:dyDescent="0.2">
      <c r="A358" t="s">
        <v>1497</v>
      </c>
      <c r="B358" t="s">
        <v>1498</v>
      </c>
      <c r="C358" t="s">
        <v>1528</v>
      </c>
      <c r="D358" t="b">
        <v>0</v>
      </c>
      <c r="E358">
        <v>50</v>
      </c>
    </row>
    <row r="359" spans="1:5" x14ac:dyDescent="0.2">
      <c r="A359" t="s">
        <v>1497</v>
      </c>
      <c r="B359" t="s">
        <v>1518</v>
      </c>
      <c r="C359" t="s">
        <v>1520</v>
      </c>
      <c r="D359" t="b">
        <v>0</v>
      </c>
      <c r="E359">
        <v>20</v>
      </c>
    </row>
    <row r="360" spans="1:5" x14ac:dyDescent="0.2">
      <c r="A360" t="s">
        <v>1480</v>
      </c>
      <c r="B360" t="s">
        <v>1515</v>
      </c>
      <c r="C360" t="s">
        <v>1566</v>
      </c>
      <c r="D360" t="b">
        <v>0</v>
      </c>
      <c r="E360">
        <v>70</v>
      </c>
    </row>
    <row r="361" spans="1:5" x14ac:dyDescent="0.2">
      <c r="A361" t="s">
        <v>1486</v>
      </c>
      <c r="B361" t="s">
        <v>1532</v>
      </c>
      <c r="C361" t="s">
        <v>1485</v>
      </c>
      <c r="D361" t="b">
        <v>1</v>
      </c>
      <c r="E361">
        <v>110</v>
      </c>
    </row>
    <row r="362" spans="1:5" x14ac:dyDescent="0.2">
      <c r="A362" t="s">
        <v>1483</v>
      </c>
      <c r="B362" t="s">
        <v>1484</v>
      </c>
      <c r="C362" t="s">
        <v>1543</v>
      </c>
      <c r="D362" t="b">
        <v>1</v>
      </c>
      <c r="E362">
        <v>70</v>
      </c>
    </row>
    <row r="363" spans="1:5" x14ac:dyDescent="0.2">
      <c r="A363" t="s">
        <v>1480</v>
      </c>
      <c r="B363" t="s">
        <v>1510</v>
      </c>
      <c r="C363" t="s">
        <v>1546</v>
      </c>
      <c r="D363" t="b">
        <v>1</v>
      </c>
      <c r="E363">
        <v>20</v>
      </c>
    </row>
    <row r="364" spans="1:5" x14ac:dyDescent="0.2">
      <c r="A364" t="s">
        <v>1483</v>
      </c>
      <c r="B364" t="s">
        <v>1508</v>
      </c>
      <c r="C364" t="s">
        <v>1526</v>
      </c>
      <c r="D364" t="b">
        <v>0</v>
      </c>
      <c r="E364">
        <v>90</v>
      </c>
    </row>
    <row r="365" spans="1:5" x14ac:dyDescent="0.2">
      <c r="A365" t="s">
        <v>1483</v>
      </c>
      <c r="B365" t="s">
        <v>1508</v>
      </c>
      <c r="C365" t="s">
        <v>1546</v>
      </c>
      <c r="D365" t="b">
        <v>1</v>
      </c>
      <c r="E365">
        <v>100</v>
      </c>
    </row>
    <row r="366" spans="1:5" x14ac:dyDescent="0.2">
      <c r="A366" t="s">
        <v>1497</v>
      </c>
      <c r="B366" t="s">
        <v>1498</v>
      </c>
      <c r="C366" t="s">
        <v>1529</v>
      </c>
      <c r="D366" t="b">
        <v>1</v>
      </c>
      <c r="E366">
        <v>50</v>
      </c>
    </row>
    <row r="367" spans="1:5" x14ac:dyDescent="0.2">
      <c r="A367" t="s">
        <v>1491</v>
      </c>
      <c r="B367" t="s">
        <v>1492</v>
      </c>
      <c r="C367" t="s">
        <v>1525</v>
      </c>
      <c r="D367" t="b">
        <v>1</v>
      </c>
      <c r="E367">
        <v>60</v>
      </c>
    </row>
    <row r="368" spans="1:5" x14ac:dyDescent="0.2">
      <c r="A368" t="s">
        <v>1497</v>
      </c>
      <c r="B368" t="s">
        <v>1498</v>
      </c>
      <c r="C368" t="s">
        <v>1580</v>
      </c>
      <c r="D368" t="b">
        <v>0</v>
      </c>
      <c r="E368">
        <v>50</v>
      </c>
    </row>
    <row r="369" spans="1:5" x14ac:dyDescent="0.2">
      <c r="A369" t="s">
        <v>1497</v>
      </c>
      <c r="B369" t="s">
        <v>1530</v>
      </c>
      <c r="C369" t="s">
        <v>1529</v>
      </c>
      <c r="D369" t="b">
        <v>0</v>
      </c>
      <c r="E369">
        <v>70</v>
      </c>
    </row>
    <row r="370" spans="1:5" x14ac:dyDescent="0.2">
      <c r="A370" t="s">
        <v>1486</v>
      </c>
      <c r="B370" t="s">
        <v>1487</v>
      </c>
      <c r="C370" t="s">
        <v>1502</v>
      </c>
      <c r="D370" t="b">
        <v>1</v>
      </c>
      <c r="E370">
        <v>190</v>
      </c>
    </row>
    <row r="371" spans="1:5" x14ac:dyDescent="0.2">
      <c r="A371" t="s">
        <v>1480</v>
      </c>
      <c r="B371" t="s">
        <v>1510</v>
      </c>
      <c r="C371" t="s">
        <v>1485</v>
      </c>
      <c r="D371" t="b">
        <v>0</v>
      </c>
      <c r="E371">
        <v>30</v>
      </c>
    </row>
    <row r="372" spans="1:5" x14ac:dyDescent="0.2">
      <c r="A372" t="s">
        <v>1491</v>
      </c>
      <c r="B372" t="s">
        <v>1492</v>
      </c>
      <c r="C372" t="s">
        <v>1482</v>
      </c>
      <c r="D372" t="b">
        <v>1</v>
      </c>
      <c r="E372">
        <v>60</v>
      </c>
    </row>
    <row r="373" spans="1:5" x14ac:dyDescent="0.2">
      <c r="A373" t="s">
        <v>1537</v>
      </c>
      <c r="B373" t="s">
        <v>1538</v>
      </c>
      <c r="C373" t="s">
        <v>1489</v>
      </c>
      <c r="D373" t="b">
        <v>0</v>
      </c>
      <c r="E373">
        <v>170</v>
      </c>
    </row>
    <row r="374" spans="1:5" x14ac:dyDescent="0.2">
      <c r="A374" t="s">
        <v>1480</v>
      </c>
      <c r="B374" t="s">
        <v>1481</v>
      </c>
      <c r="C374" t="s">
        <v>1526</v>
      </c>
      <c r="D374" t="b">
        <v>1</v>
      </c>
      <c r="E374">
        <v>90</v>
      </c>
    </row>
    <row r="375" spans="1:5" x14ac:dyDescent="0.2">
      <c r="A375" t="s">
        <v>1491</v>
      </c>
      <c r="B375" t="s">
        <v>1516</v>
      </c>
      <c r="C375" t="s">
        <v>1550</v>
      </c>
      <c r="D375" t="b">
        <v>1</v>
      </c>
      <c r="E375">
        <v>2270</v>
      </c>
    </row>
    <row r="376" spans="1:5" x14ac:dyDescent="0.2">
      <c r="A376" t="s">
        <v>1491</v>
      </c>
      <c r="B376" t="s">
        <v>1516</v>
      </c>
      <c r="C376" t="s">
        <v>1493</v>
      </c>
      <c r="D376" t="b">
        <v>0</v>
      </c>
      <c r="E376">
        <v>2270</v>
      </c>
    </row>
    <row r="377" spans="1:5" x14ac:dyDescent="0.2">
      <c r="A377" t="s">
        <v>1480</v>
      </c>
      <c r="B377" t="s">
        <v>1481</v>
      </c>
      <c r="C377" t="s">
        <v>1507</v>
      </c>
      <c r="D377" t="b">
        <v>0</v>
      </c>
      <c r="E377">
        <v>90</v>
      </c>
    </row>
    <row r="378" spans="1:5" x14ac:dyDescent="0.2">
      <c r="A378" t="s">
        <v>1491</v>
      </c>
      <c r="B378" t="s">
        <v>1492</v>
      </c>
      <c r="C378" t="s">
        <v>1504</v>
      </c>
      <c r="D378" t="b">
        <v>1</v>
      </c>
      <c r="E378">
        <v>70</v>
      </c>
    </row>
    <row r="379" spans="1:5" x14ac:dyDescent="0.2">
      <c r="A379" t="s">
        <v>1483</v>
      </c>
      <c r="B379" t="s">
        <v>1484</v>
      </c>
      <c r="C379" t="s">
        <v>1529</v>
      </c>
      <c r="D379" t="b">
        <v>1</v>
      </c>
      <c r="E379">
        <v>80</v>
      </c>
    </row>
    <row r="380" spans="1:5" x14ac:dyDescent="0.2">
      <c r="A380" t="s">
        <v>1497</v>
      </c>
      <c r="B380" t="s">
        <v>1530</v>
      </c>
      <c r="C380" t="s">
        <v>1543</v>
      </c>
      <c r="D380" t="b">
        <v>1</v>
      </c>
      <c r="E380">
        <v>60</v>
      </c>
    </row>
    <row r="381" spans="1:5" x14ac:dyDescent="0.2">
      <c r="A381" t="s">
        <v>1497</v>
      </c>
      <c r="B381" t="s">
        <v>1503</v>
      </c>
      <c r="C381" t="s">
        <v>1509</v>
      </c>
      <c r="D381" t="b">
        <v>0</v>
      </c>
      <c r="E381">
        <v>130</v>
      </c>
    </row>
    <row r="382" spans="1:5" x14ac:dyDescent="0.2">
      <c r="A382" t="s">
        <v>1483</v>
      </c>
      <c r="B382" t="s">
        <v>1527</v>
      </c>
      <c r="C382" t="s">
        <v>1501</v>
      </c>
      <c r="D382" t="b">
        <v>0</v>
      </c>
      <c r="E382">
        <v>220</v>
      </c>
    </row>
    <row r="383" spans="1:5" x14ac:dyDescent="0.2">
      <c r="A383" t="s">
        <v>1486</v>
      </c>
      <c r="B383" t="s">
        <v>1532</v>
      </c>
      <c r="C383" t="s">
        <v>1543</v>
      </c>
      <c r="D383" t="b">
        <v>0</v>
      </c>
      <c r="E383">
        <v>110</v>
      </c>
    </row>
    <row r="384" spans="1:5" x14ac:dyDescent="0.2">
      <c r="A384" t="s">
        <v>1480</v>
      </c>
      <c r="B384" t="s">
        <v>1481</v>
      </c>
      <c r="C384" t="s">
        <v>1546</v>
      </c>
      <c r="D384" t="b">
        <v>0</v>
      </c>
      <c r="E384">
        <v>80</v>
      </c>
    </row>
    <row r="385" spans="1:5" x14ac:dyDescent="0.2">
      <c r="A385" t="s">
        <v>1483</v>
      </c>
      <c r="B385" t="s">
        <v>1508</v>
      </c>
      <c r="C385" t="s">
        <v>1560</v>
      </c>
      <c r="D385" t="b">
        <v>1</v>
      </c>
      <c r="E385">
        <v>90</v>
      </c>
    </row>
    <row r="386" spans="1:5" x14ac:dyDescent="0.2">
      <c r="A386" t="s">
        <v>1483</v>
      </c>
      <c r="B386" t="s">
        <v>1540</v>
      </c>
      <c r="C386" t="s">
        <v>1506</v>
      </c>
      <c r="D386" t="b">
        <v>0</v>
      </c>
      <c r="E386">
        <v>80</v>
      </c>
    </row>
    <row r="387" spans="1:5" x14ac:dyDescent="0.2">
      <c r="A387" t="s">
        <v>1483</v>
      </c>
      <c r="B387" t="s">
        <v>1508</v>
      </c>
      <c r="C387" t="s">
        <v>1519</v>
      </c>
      <c r="D387" t="b">
        <v>0</v>
      </c>
      <c r="E387">
        <v>90</v>
      </c>
    </row>
    <row r="388" spans="1:5" x14ac:dyDescent="0.2">
      <c r="A388" t="s">
        <v>1483</v>
      </c>
      <c r="B388" t="s">
        <v>1484</v>
      </c>
      <c r="C388" t="s">
        <v>1493</v>
      </c>
      <c r="D388" t="b">
        <v>0</v>
      </c>
      <c r="E388">
        <v>80</v>
      </c>
    </row>
    <row r="389" spans="1:5" x14ac:dyDescent="0.2">
      <c r="A389" t="s">
        <v>1483</v>
      </c>
      <c r="B389" t="s">
        <v>1534</v>
      </c>
      <c r="C389" t="s">
        <v>1543</v>
      </c>
      <c r="D389" t="b">
        <v>0</v>
      </c>
      <c r="E389">
        <v>190</v>
      </c>
    </row>
    <row r="390" spans="1:5" x14ac:dyDescent="0.2">
      <c r="A390" t="s">
        <v>1486</v>
      </c>
      <c r="B390" t="s">
        <v>1532</v>
      </c>
      <c r="C390" t="s">
        <v>1561</v>
      </c>
      <c r="D390" t="b">
        <v>0</v>
      </c>
      <c r="E390">
        <v>110</v>
      </c>
    </row>
    <row r="391" spans="1:5" x14ac:dyDescent="0.2">
      <c r="A391" t="s">
        <v>1480</v>
      </c>
      <c r="B391" t="s">
        <v>1510</v>
      </c>
      <c r="C391" t="s">
        <v>1561</v>
      </c>
      <c r="D391" t="b">
        <v>1</v>
      </c>
      <c r="E391">
        <v>20</v>
      </c>
    </row>
    <row r="392" spans="1:5" x14ac:dyDescent="0.2">
      <c r="A392" t="s">
        <v>1483</v>
      </c>
      <c r="B392" t="s">
        <v>1484</v>
      </c>
      <c r="C392" t="s">
        <v>1535</v>
      </c>
      <c r="D392" t="b">
        <v>0</v>
      </c>
      <c r="E392">
        <v>70</v>
      </c>
    </row>
    <row r="393" spans="1:5" x14ac:dyDescent="0.2">
      <c r="A393" t="s">
        <v>1486</v>
      </c>
      <c r="B393" t="s">
        <v>1487</v>
      </c>
      <c r="C393" t="s">
        <v>1506</v>
      </c>
      <c r="D393" t="b">
        <v>0</v>
      </c>
      <c r="E393">
        <v>190</v>
      </c>
    </row>
    <row r="394" spans="1:5" x14ac:dyDescent="0.2">
      <c r="A394" t="s">
        <v>1537</v>
      </c>
      <c r="B394" t="s">
        <v>1538</v>
      </c>
      <c r="C394" t="s">
        <v>1539</v>
      </c>
      <c r="D394" t="b">
        <v>1</v>
      </c>
      <c r="E394">
        <v>160</v>
      </c>
    </row>
    <row r="395" spans="1:5" x14ac:dyDescent="0.2">
      <c r="A395" t="s">
        <v>1491</v>
      </c>
      <c r="B395" t="s">
        <v>1516</v>
      </c>
      <c r="C395" t="s">
        <v>1535</v>
      </c>
      <c r="D395" t="b">
        <v>1</v>
      </c>
      <c r="E395">
        <v>2270</v>
      </c>
    </row>
    <row r="396" spans="1:5" x14ac:dyDescent="0.2">
      <c r="A396" t="s">
        <v>1486</v>
      </c>
      <c r="B396" t="s">
        <v>1532</v>
      </c>
      <c r="C396" t="s">
        <v>1482</v>
      </c>
      <c r="D396" t="b">
        <v>0</v>
      </c>
      <c r="E396">
        <v>110</v>
      </c>
    </row>
    <row r="397" spans="1:5" x14ac:dyDescent="0.2">
      <c r="A397" t="s">
        <v>1497</v>
      </c>
      <c r="B397" t="s">
        <v>1518</v>
      </c>
      <c r="C397" t="s">
        <v>1509</v>
      </c>
      <c r="D397" t="b">
        <v>0</v>
      </c>
      <c r="E397">
        <v>30</v>
      </c>
    </row>
    <row r="398" spans="1:5" x14ac:dyDescent="0.2">
      <c r="A398" t="s">
        <v>1491</v>
      </c>
      <c r="B398" t="s">
        <v>1516</v>
      </c>
      <c r="C398" t="s">
        <v>1560</v>
      </c>
      <c r="D398" t="b">
        <v>0</v>
      </c>
      <c r="E398">
        <v>2270</v>
      </c>
    </row>
    <row r="399" spans="1:5" x14ac:dyDescent="0.2">
      <c r="A399" t="s">
        <v>1497</v>
      </c>
      <c r="B399" t="s">
        <v>1530</v>
      </c>
      <c r="C399" t="s">
        <v>1509</v>
      </c>
      <c r="D399" t="b">
        <v>1</v>
      </c>
      <c r="E399">
        <v>60</v>
      </c>
    </row>
    <row r="400" spans="1:5" x14ac:dyDescent="0.2">
      <c r="A400" t="s">
        <v>1483</v>
      </c>
      <c r="B400" t="s">
        <v>1527</v>
      </c>
      <c r="C400" t="s">
        <v>1514</v>
      </c>
      <c r="D400" t="b">
        <v>1</v>
      </c>
      <c r="E400">
        <v>220</v>
      </c>
    </row>
    <row r="401" spans="1:5" x14ac:dyDescent="0.2">
      <c r="A401" t="s">
        <v>1483</v>
      </c>
      <c r="B401" t="s">
        <v>1508</v>
      </c>
      <c r="C401" t="s">
        <v>1501</v>
      </c>
      <c r="D401" t="b">
        <v>0</v>
      </c>
      <c r="E401">
        <v>90</v>
      </c>
    </row>
    <row r="402" spans="1:5" x14ac:dyDescent="0.2">
      <c r="A402" t="s">
        <v>1483</v>
      </c>
      <c r="B402" t="s">
        <v>1508</v>
      </c>
      <c r="C402" t="s">
        <v>1502</v>
      </c>
      <c r="D402" t="b">
        <v>1</v>
      </c>
      <c r="E402">
        <v>90</v>
      </c>
    </row>
    <row r="403" spans="1:5" x14ac:dyDescent="0.2">
      <c r="A403" t="s">
        <v>1491</v>
      </c>
      <c r="B403" t="s">
        <v>1517</v>
      </c>
      <c r="C403" t="s">
        <v>1528</v>
      </c>
      <c r="D403" t="b">
        <v>0</v>
      </c>
      <c r="E403">
        <v>80</v>
      </c>
    </row>
    <row r="404" spans="1:5" x14ac:dyDescent="0.2">
      <c r="A404" t="s">
        <v>1497</v>
      </c>
      <c r="B404" t="s">
        <v>1530</v>
      </c>
      <c r="C404" t="s">
        <v>1482</v>
      </c>
      <c r="D404" t="b">
        <v>0</v>
      </c>
      <c r="E404">
        <v>60</v>
      </c>
    </row>
    <row r="405" spans="1:5" x14ac:dyDescent="0.2">
      <c r="A405" t="s">
        <v>1486</v>
      </c>
      <c r="B405" t="s">
        <v>1487</v>
      </c>
      <c r="C405" t="s">
        <v>1535</v>
      </c>
      <c r="D405" t="b">
        <v>0</v>
      </c>
      <c r="E405">
        <v>190</v>
      </c>
    </row>
    <row r="406" spans="1:5" x14ac:dyDescent="0.2">
      <c r="A406" t="s">
        <v>1491</v>
      </c>
      <c r="B406" t="s">
        <v>1516</v>
      </c>
      <c r="C406" t="s">
        <v>1528</v>
      </c>
      <c r="D406" t="b">
        <v>0</v>
      </c>
      <c r="E406">
        <v>2280</v>
      </c>
    </row>
    <row r="407" spans="1:5" x14ac:dyDescent="0.2">
      <c r="A407" t="s">
        <v>1480</v>
      </c>
      <c r="B407" t="s">
        <v>1515</v>
      </c>
      <c r="C407" t="s">
        <v>1553</v>
      </c>
      <c r="D407" t="b">
        <v>1</v>
      </c>
      <c r="E407">
        <v>70</v>
      </c>
    </row>
    <row r="408" spans="1:5" x14ac:dyDescent="0.2">
      <c r="A408" t="s">
        <v>1497</v>
      </c>
      <c r="B408" t="s">
        <v>1518</v>
      </c>
      <c r="C408" t="s">
        <v>1514</v>
      </c>
      <c r="D408" t="b">
        <v>1</v>
      </c>
      <c r="E408">
        <v>20</v>
      </c>
    </row>
    <row r="409" spans="1:5" x14ac:dyDescent="0.2">
      <c r="A409" t="s">
        <v>1483</v>
      </c>
      <c r="B409" t="s">
        <v>1508</v>
      </c>
      <c r="C409" t="s">
        <v>1568</v>
      </c>
      <c r="D409" t="b">
        <v>0</v>
      </c>
      <c r="E409">
        <v>100</v>
      </c>
    </row>
    <row r="410" spans="1:5" x14ac:dyDescent="0.2">
      <c r="A410" t="s">
        <v>1480</v>
      </c>
      <c r="B410" t="s">
        <v>1515</v>
      </c>
      <c r="C410" t="s">
        <v>1520</v>
      </c>
      <c r="D410" t="b">
        <v>0</v>
      </c>
      <c r="E410">
        <v>60</v>
      </c>
    </row>
    <row r="411" spans="1:5" x14ac:dyDescent="0.2">
      <c r="A411" t="s">
        <v>1497</v>
      </c>
      <c r="B411" t="s">
        <v>1518</v>
      </c>
      <c r="C411" t="s">
        <v>1507</v>
      </c>
      <c r="D411" t="b">
        <v>0</v>
      </c>
      <c r="E411">
        <v>30</v>
      </c>
    </row>
    <row r="412" spans="1:5" x14ac:dyDescent="0.2">
      <c r="A412" t="s">
        <v>1497</v>
      </c>
      <c r="B412" t="s">
        <v>1518</v>
      </c>
      <c r="C412" t="s">
        <v>1553</v>
      </c>
      <c r="D412" t="b">
        <v>1</v>
      </c>
      <c r="E412">
        <v>30</v>
      </c>
    </row>
    <row r="413" spans="1:5" x14ac:dyDescent="0.2">
      <c r="A413" t="s">
        <v>1483</v>
      </c>
      <c r="B413" t="s">
        <v>1527</v>
      </c>
      <c r="C413" t="s">
        <v>1502</v>
      </c>
      <c r="D413" t="b">
        <v>1</v>
      </c>
      <c r="E413">
        <v>210</v>
      </c>
    </row>
    <row r="414" spans="1:5" x14ac:dyDescent="0.2">
      <c r="A414" t="s">
        <v>1537</v>
      </c>
      <c r="B414" t="s">
        <v>1538</v>
      </c>
      <c r="C414" t="s">
        <v>1509</v>
      </c>
      <c r="D414" t="b">
        <v>0</v>
      </c>
      <c r="E414">
        <v>170</v>
      </c>
    </row>
    <row r="415" spans="1:5" x14ac:dyDescent="0.2">
      <c r="A415" t="s">
        <v>1483</v>
      </c>
      <c r="B415" t="s">
        <v>1540</v>
      </c>
      <c r="C415" t="s">
        <v>1505</v>
      </c>
      <c r="D415" t="b">
        <v>0</v>
      </c>
      <c r="E415">
        <v>80</v>
      </c>
    </row>
    <row r="416" spans="1:5" x14ac:dyDescent="0.2">
      <c r="A416" t="s">
        <v>1486</v>
      </c>
      <c r="B416" t="s">
        <v>1532</v>
      </c>
      <c r="C416" t="s">
        <v>1501</v>
      </c>
      <c r="D416" t="b">
        <v>1</v>
      </c>
      <c r="E416">
        <v>110</v>
      </c>
    </row>
    <row r="417" spans="1:5" x14ac:dyDescent="0.2">
      <c r="A417" t="s">
        <v>1480</v>
      </c>
      <c r="B417" t="s">
        <v>1510</v>
      </c>
      <c r="C417" t="s">
        <v>1519</v>
      </c>
      <c r="D417" t="b">
        <v>1</v>
      </c>
      <c r="E417">
        <v>30</v>
      </c>
    </row>
    <row r="418" spans="1:5" x14ac:dyDescent="0.2">
      <c r="A418" t="s">
        <v>1486</v>
      </c>
      <c r="B418" t="s">
        <v>1487</v>
      </c>
      <c r="C418" t="s">
        <v>1507</v>
      </c>
      <c r="D418" t="b">
        <v>0</v>
      </c>
      <c r="E418">
        <v>190</v>
      </c>
    </row>
    <row r="419" spans="1:5" x14ac:dyDescent="0.2">
      <c r="A419" t="s">
        <v>1480</v>
      </c>
      <c r="B419" t="s">
        <v>1481</v>
      </c>
      <c r="C419" t="s">
        <v>1531</v>
      </c>
      <c r="D419" t="b">
        <v>0</v>
      </c>
      <c r="E419">
        <v>80</v>
      </c>
    </row>
    <row r="420" spans="1:5" x14ac:dyDescent="0.2">
      <c r="A420" t="s">
        <v>1497</v>
      </c>
      <c r="B420" t="s">
        <v>1503</v>
      </c>
      <c r="C420" t="s">
        <v>1485</v>
      </c>
      <c r="D420" t="b">
        <v>1</v>
      </c>
      <c r="E420">
        <v>130</v>
      </c>
    </row>
    <row r="421" spans="1:5" x14ac:dyDescent="0.2">
      <c r="A421" t="s">
        <v>1480</v>
      </c>
      <c r="B421" t="s">
        <v>1500</v>
      </c>
      <c r="C421" t="s">
        <v>1533</v>
      </c>
      <c r="D421" t="b">
        <v>1</v>
      </c>
      <c r="E421">
        <v>80</v>
      </c>
    </row>
    <row r="422" spans="1:5" x14ac:dyDescent="0.2">
      <c r="A422" t="s">
        <v>1480</v>
      </c>
      <c r="B422" t="s">
        <v>1481</v>
      </c>
      <c r="C422" t="s">
        <v>1535</v>
      </c>
      <c r="D422" t="b">
        <v>0</v>
      </c>
      <c r="E422">
        <v>90</v>
      </c>
    </row>
    <row r="423" spans="1:5" x14ac:dyDescent="0.2">
      <c r="A423" t="s">
        <v>1483</v>
      </c>
      <c r="B423" t="s">
        <v>1508</v>
      </c>
      <c r="C423" t="s">
        <v>1553</v>
      </c>
      <c r="D423" t="b">
        <v>1</v>
      </c>
      <c r="E423">
        <v>90</v>
      </c>
    </row>
    <row r="424" spans="1:5" x14ac:dyDescent="0.2">
      <c r="A424" t="s">
        <v>1491</v>
      </c>
      <c r="B424" t="s">
        <v>1492</v>
      </c>
      <c r="C424" t="s">
        <v>1550</v>
      </c>
      <c r="D424" t="b">
        <v>1</v>
      </c>
      <c r="E424">
        <v>70</v>
      </c>
    </row>
    <row r="425" spans="1:5" x14ac:dyDescent="0.2">
      <c r="A425" t="s">
        <v>1491</v>
      </c>
      <c r="B425" t="s">
        <v>1517</v>
      </c>
      <c r="C425" t="s">
        <v>1509</v>
      </c>
      <c r="D425" t="b">
        <v>0</v>
      </c>
      <c r="E425">
        <v>80</v>
      </c>
    </row>
    <row r="426" spans="1:5" x14ac:dyDescent="0.2">
      <c r="A426" t="s">
        <v>1483</v>
      </c>
      <c r="B426" t="s">
        <v>1484</v>
      </c>
      <c r="C426" t="s">
        <v>1524</v>
      </c>
      <c r="D426" t="b">
        <v>0</v>
      </c>
      <c r="E426">
        <v>80</v>
      </c>
    </row>
    <row r="427" spans="1:5" x14ac:dyDescent="0.2">
      <c r="A427" t="s">
        <v>1497</v>
      </c>
      <c r="B427" t="s">
        <v>1518</v>
      </c>
      <c r="C427" t="s">
        <v>1549</v>
      </c>
      <c r="D427" t="b">
        <v>1</v>
      </c>
      <c r="E427">
        <v>30</v>
      </c>
    </row>
    <row r="428" spans="1:5" x14ac:dyDescent="0.2">
      <c r="A428" t="s">
        <v>1491</v>
      </c>
      <c r="B428" t="s">
        <v>1517</v>
      </c>
      <c r="C428" t="s">
        <v>1485</v>
      </c>
      <c r="D428" t="b">
        <v>0</v>
      </c>
      <c r="E428">
        <v>80</v>
      </c>
    </row>
    <row r="429" spans="1:5" x14ac:dyDescent="0.2">
      <c r="A429" t="s">
        <v>1480</v>
      </c>
      <c r="B429" t="s">
        <v>1500</v>
      </c>
      <c r="C429" t="s">
        <v>1489</v>
      </c>
      <c r="D429" t="b">
        <v>0</v>
      </c>
      <c r="E429">
        <v>90</v>
      </c>
    </row>
    <row r="430" spans="1:5" x14ac:dyDescent="0.2">
      <c r="A430" t="s">
        <v>1491</v>
      </c>
      <c r="B430" t="s">
        <v>1492</v>
      </c>
      <c r="C430" t="s">
        <v>1502</v>
      </c>
      <c r="D430" t="b">
        <v>1</v>
      </c>
      <c r="E430">
        <v>70</v>
      </c>
    </row>
    <row r="431" spans="1:5" x14ac:dyDescent="0.2">
      <c r="A431" t="s">
        <v>1483</v>
      </c>
      <c r="B431" t="s">
        <v>1527</v>
      </c>
      <c r="C431" t="s">
        <v>1543</v>
      </c>
      <c r="D431" t="b">
        <v>0</v>
      </c>
      <c r="E431">
        <v>210</v>
      </c>
    </row>
    <row r="432" spans="1:5" x14ac:dyDescent="0.2">
      <c r="A432" t="s">
        <v>1483</v>
      </c>
      <c r="B432" t="s">
        <v>1540</v>
      </c>
      <c r="C432" t="s">
        <v>1507</v>
      </c>
      <c r="D432" t="b">
        <v>0</v>
      </c>
      <c r="E432">
        <v>80</v>
      </c>
    </row>
    <row r="433" spans="1:5" x14ac:dyDescent="0.2">
      <c r="A433" t="s">
        <v>1491</v>
      </c>
      <c r="B433" t="s">
        <v>1517</v>
      </c>
      <c r="C433" t="s">
        <v>1524</v>
      </c>
      <c r="D433" t="b">
        <v>0</v>
      </c>
      <c r="E433">
        <v>80</v>
      </c>
    </row>
    <row r="434" spans="1:5" x14ac:dyDescent="0.2">
      <c r="A434" t="s">
        <v>1491</v>
      </c>
      <c r="B434" t="s">
        <v>1516</v>
      </c>
      <c r="C434" t="s">
        <v>1581</v>
      </c>
      <c r="D434" t="b">
        <v>0</v>
      </c>
      <c r="E434">
        <v>2270</v>
      </c>
    </row>
    <row r="435" spans="1:5" x14ac:dyDescent="0.2">
      <c r="A435" t="s">
        <v>1486</v>
      </c>
      <c r="B435" t="s">
        <v>1487</v>
      </c>
      <c r="C435" t="s">
        <v>1501</v>
      </c>
      <c r="D435" t="b">
        <v>1</v>
      </c>
      <c r="E435">
        <v>190</v>
      </c>
    </row>
    <row r="436" spans="1:5" x14ac:dyDescent="0.2">
      <c r="A436" t="s">
        <v>1497</v>
      </c>
      <c r="B436" t="s">
        <v>1530</v>
      </c>
      <c r="C436" t="s">
        <v>1556</v>
      </c>
      <c r="D436" t="b">
        <v>1</v>
      </c>
      <c r="E436">
        <v>70</v>
      </c>
    </row>
    <row r="437" spans="1:5" x14ac:dyDescent="0.2">
      <c r="A437" t="s">
        <v>1480</v>
      </c>
      <c r="B437" t="s">
        <v>1515</v>
      </c>
      <c r="C437" t="s">
        <v>1576</v>
      </c>
      <c r="D437" t="b">
        <v>1</v>
      </c>
      <c r="E437">
        <v>70</v>
      </c>
    </row>
    <row r="438" spans="1:5" x14ac:dyDescent="0.2">
      <c r="A438" t="s">
        <v>1480</v>
      </c>
      <c r="B438" t="s">
        <v>1510</v>
      </c>
      <c r="C438" t="s">
        <v>1499</v>
      </c>
      <c r="D438" t="b">
        <v>0</v>
      </c>
      <c r="E438">
        <v>30</v>
      </c>
    </row>
    <row r="439" spans="1:5" x14ac:dyDescent="0.2">
      <c r="A439" t="s">
        <v>1480</v>
      </c>
      <c r="B439" t="s">
        <v>1515</v>
      </c>
      <c r="C439" t="s">
        <v>1526</v>
      </c>
      <c r="D439" t="b">
        <v>0</v>
      </c>
      <c r="E439">
        <v>70</v>
      </c>
    </row>
    <row r="440" spans="1:5" x14ac:dyDescent="0.2">
      <c r="A440" t="s">
        <v>1483</v>
      </c>
      <c r="B440" t="s">
        <v>1508</v>
      </c>
      <c r="C440" t="s">
        <v>1514</v>
      </c>
      <c r="D440" t="b">
        <v>0</v>
      </c>
      <c r="E440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kollégák</vt:lpstr>
      <vt:lpstr>pénztár</vt:lpstr>
      <vt:lpstr>diákok</vt:lpstr>
      <vt:lpstr>akik maradtak</vt:lpstr>
      <vt:lpstr>ültetvények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Lúdas Mátyás</dc:creator>
  <cp:lastModifiedBy>Lúdas Mátyás</cp:lastModifiedBy>
  <dcterms:created xsi:type="dcterms:W3CDTF">2020-10-28T09:25:20Z</dcterms:created>
  <dcterms:modified xsi:type="dcterms:W3CDTF">2020-10-28T09:32:27Z</dcterms:modified>
</cp:coreProperties>
</file>