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Certificados &amp; Faculdade\UPC Master Big Data\master-big-data-upc-lab\data-analysis\CART\"/>
    </mc:Choice>
  </mc:AlternateContent>
  <bookViews>
    <workbookView xWindow="0" yWindow="0" windowWidth="20490" windowHeight="7755" activeTab="2"/>
  </bookViews>
  <sheets>
    <sheet name="Original Tab_Results" sheetId="1" r:id="rId1"/>
    <sheet name="Tab_Results" sheetId="2" r:id="rId2"/>
    <sheet name="Weighted data" sheetId="3" r:id="rId3"/>
  </sheets>
  <calcPr calcId="152511"/>
</workbook>
</file>

<file path=xl/calcChain.xml><?xml version="1.0" encoding="utf-8"?>
<calcChain xmlns="http://schemas.openxmlformats.org/spreadsheetml/2006/main">
  <c r="G29" i="3" l="1"/>
  <c r="F28" i="3"/>
  <c r="D30" i="3"/>
  <c r="C29" i="3"/>
  <c r="C28" i="3"/>
  <c r="B29" i="3"/>
  <c r="B28" i="3"/>
  <c r="B25" i="3"/>
  <c r="D23" i="3"/>
  <c r="D22" i="3"/>
  <c r="D21" i="3"/>
  <c r="C23" i="3"/>
  <c r="B23" i="3"/>
  <c r="C22" i="3"/>
  <c r="C21" i="3"/>
  <c r="B22" i="3"/>
  <c r="B21" i="3"/>
  <c r="L3" i="3"/>
  <c r="L4" i="3"/>
  <c r="L5" i="3"/>
  <c r="L6" i="3"/>
  <c r="L7" i="3"/>
  <c r="L8" i="3"/>
  <c r="L9" i="3"/>
  <c r="L10" i="3"/>
  <c r="L11" i="3"/>
  <c r="L12" i="3"/>
  <c r="L13" i="3"/>
  <c r="L14" i="3"/>
  <c r="K4" i="3"/>
  <c r="K5" i="3"/>
  <c r="K6" i="3" s="1"/>
  <c r="K7" i="3" s="1"/>
  <c r="K8" i="3" s="1"/>
  <c r="K9" i="3" s="1"/>
  <c r="K10" i="3" s="1"/>
  <c r="K11" i="3" s="1"/>
  <c r="K12" i="3" s="1"/>
  <c r="K13" i="3" s="1"/>
  <c r="K14" i="3" s="1"/>
  <c r="K3" i="3"/>
  <c r="E2" i="3"/>
  <c r="D2" i="3"/>
  <c r="J15" i="3"/>
  <c r="I15" i="3"/>
  <c r="H15" i="3"/>
  <c r="J3" i="3"/>
  <c r="J4" i="3"/>
  <c r="M4" i="3"/>
  <c r="J5" i="3"/>
  <c r="J6" i="3"/>
  <c r="J7" i="3"/>
  <c r="J8" i="3"/>
  <c r="J9" i="3"/>
  <c r="J10" i="3"/>
  <c r="J11" i="3"/>
  <c r="J12" i="3"/>
  <c r="J13" i="3"/>
  <c r="J14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M14" i="3" l="1"/>
  <c r="M12" i="3"/>
  <c r="M10" i="3"/>
  <c r="M8" i="3"/>
  <c r="M6" i="3"/>
  <c r="M13" i="3"/>
  <c r="M11" i="3"/>
  <c r="M9" i="3"/>
  <c r="M7" i="3"/>
  <c r="M5" i="3"/>
  <c r="F3" i="3"/>
  <c r="F4" i="3"/>
  <c r="F5" i="3"/>
  <c r="F6" i="3"/>
  <c r="F7" i="3"/>
  <c r="F8" i="3"/>
  <c r="F9" i="3"/>
  <c r="F10" i="3"/>
  <c r="F11" i="3"/>
  <c r="F12" i="3"/>
  <c r="F13" i="3"/>
  <c r="F14" i="3"/>
  <c r="E15" i="3"/>
  <c r="E3" i="3" s="1"/>
  <c r="E6" i="3"/>
  <c r="E10" i="3"/>
  <c r="E14" i="3"/>
  <c r="C18" i="3"/>
  <c r="B18" i="3"/>
  <c r="L3" i="2"/>
  <c r="L4" i="2"/>
  <c r="L5" i="2"/>
  <c r="L6" i="2"/>
  <c r="L7" i="2"/>
  <c r="L8" i="2"/>
  <c r="L9" i="2"/>
  <c r="L10" i="2"/>
  <c r="L11" i="2"/>
  <c r="L12" i="2"/>
  <c r="L13" i="2"/>
  <c r="L14" i="2"/>
  <c r="L2" i="2"/>
  <c r="J4" i="2"/>
  <c r="J5" i="2"/>
  <c r="J6" i="2" s="1"/>
  <c r="J7" i="2" s="1"/>
  <c r="J8" i="2" s="1"/>
  <c r="J9" i="2" s="1"/>
  <c r="J10" i="2" s="1"/>
  <c r="J11" i="2" s="1"/>
  <c r="J12" i="2" s="1"/>
  <c r="J13" i="2" s="1"/>
  <c r="J14" i="2" s="1"/>
  <c r="I3" i="2"/>
  <c r="I4" i="2"/>
  <c r="I5" i="2"/>
  <c r="I6" i="2"/>
  <c r="I7" i="2"/>
  <c r="I8" i="2"/>
  <c r="I9" i="2"/>
  <c r="I10" i="2"/>
  <c r="I11" i="2"/>
  <c r="I12" i="2"/>
  <c r="I13" i="2"/>
  <c r="I14" i="2"/>
  <c r="J3" i="2"/>
  <c r="J2" i="2"/>
  <c r="I2" i="2"/>
  <c r="G4" i="2"/>
  <c r="G5" i="2"/>
  <c r="G6" i="2" s="1"/>
  <c r="G7" i="2" s="1"/>
  <c r="G8" i="2" s="1"/>
  <c r="G9" i="2" s="1"/>
  <c r="G10" i="2" s="1"/>
  <c r="G11" i="2" s="1"/>
  <c r="G12" i="2" s="1"/>
  <c r="G13" i="2" s="1"/>
  <c r="G14" i="2" s="1"/>
  <c r="F3" i="2"/>
  <c r="F4" i="2"/>
  <c r="F5" i="2"/>
  <c r="F6" i="2"/>
  <c r="F7" i="2"/>
  <c r="F8" i="2"/>
  <c r="F9" i="2"/>
  <c r="F10" i="2"/>
  <c r="F11" i="2"/>
  <c r="F12" i="2"/>
  <c r="F13" i="2"/>
  <c r="F14" i="2"/>
  <c r="G3" i="2"/>
  <c r="G2" i="2"/>
  <c r="F2" i="2"/>
  <c r="C4" i="2"/>
  <c r="D4" i="2"/>
  <c r="C5" i="2"/>
  <c r="D5" i="2"/>
  <c r="D6" i="2" s="1"/>
  <c r="D7" i="2" s="1"/>
  <c r="D8" i="2" s="1"/>
  <c r="D9" i="2" s="1"/>
  <c r="D10" i="2" s="1"/>
  <c r="D11" i="2" s="1"/>
  <c r="D12" i="2" s="1"/>
  <c r="D13" i="2" s="1"/>
  <c r="D14" i="2" s="1"/>
  <c r="C6" i="2"/>
  <c r="C7" i="2"/>
  <c r="C8" i="2"/>
  <c r="C9" i="2"/>
  <c r="C10" i="2"/>
  <c r="C11" i="2"/>
  <c r="C12" i="2"/>
  <c r="C13" i="2"/>
  <c r="C14" i="2"/>
  <c r="C3" i="2"/>
  <c r="D3" i="2" s="1"/>
  <c r="D2" i="2"/>
  <c r="C2" i="2"/>
  <c r="K15" i="2"/>
  <c r="H15" i="2"/>
  <c r="E15" i="2"/>
  <c r="B15" i="2"/>
  <c r="I3" i="3" l="1"/>
  <c r="I14" i="3"/>
  <c r="G3" i="3"/>
  <c r="H3" i="3"/>
  <c r="G14" i="3"/>
  <c r="G10" i="3"/>
  <c r="I10" i="3" s="1"/>
  <c r="G6" i="3"/>
  <c r="I6" i="3" s="1"/>
  <c r="H14" i="3"/>
  <c r="H10" i="3"/>
  <c r="H6" i="3"/>
  <c r="E13" i="3"/>
  <c r="E9" i="3"/>
  <c r="E5" i="3"/>
  <c r="E12" i="3"/>
  <c r="E8" i="3"/>
  <c r="E4" i="3"/>
  <c r="E11" i="3"/>
  <c r="E7" i="3"/>
  <c r="H9" i="3" l="1"/>
  <c r="G9" i="3"/>
  <c r="I9" i="3" s="1"/>
  <c r="I7" i="3"/>
  <c r="G7" i="3"/>
  <c r="H7" i="3"/>
  <c r="H13" i="3"/>
  <c r="G13" i="3"/>
  <c r="I13" i="3" s="1"/>
  <c r="H12" i="3"/>
  <c r="G12" i="3"/>
  <c r="I12" i="3" s="1"/>
  <c r="G8" i="3"/>
  <c r="I8" i="3"/>
  <c r="H8" i="3"/>
  <c r="I11" i="3"/>
  <c r="H11" i="3"/>
  <c r="G11" i="3"/>
  <c r="H5" i="3"/>
  <c r="G5" i="3"/>
  <c r="I5" i="3" s="1"/>
  <c r="H4" i="3"/>
  <c r="G4" i="3"/>
  <c r="I4" i="3" s="1"/>
  <c r="G2" i="3"/>
  <c r="H2" i="3"/>
  <c r="K2" i="3"/>
  <c r="I2" i="3"/>
  <c r="J2" i="3" l="1"/>
  <c r="L2" i="3"/>
  <c r="M2" i="3" s="1"/>
  <c r="M3" i="3" l="1"/>
</calcChain>
</file>

<file path=xl/sharedStrings.xml><?xml version="1.0" encoding="utf-8"?>
<sst xmlns="http://schemas.openxmlformats.org/spreadsheetml/2006/main" count="89" uniqueCount="47">
  <si>
    <t>n</t>
  </si>
  <si>
    <t>n1</t>
  </si>
  <si>
    <t>n2</t>
  </si>
  <si>
    <t>p2</t>
  </si>
  <si>
    <t>21</t>
  </si>
  <si>
    <t>13</t>
  </si>
  <si>
    <t>33</t>
  </si>
  <si>
    <t>7</t>
  </si>
  <si>
    <t>39</t>
  </si>
  <si>
    <t>11</t>
  </si>
  <si>
    <t>17</t>
  </si>
  <si>
    <t>25</t>
  </si>
  <si>
    <t>24</t>
  </si>
  <si>
    <t>20</t>
  </si>
  <si>
    <t>32</t>
  </si>
  <si>
    <t>18</t>
  </si>
  <si>
    <t>38</t>
  </si>
  <si>
    <t>Leaf_number</t>
  </si>
  <si>
    <t>Prob_t</t>
  </si>
  <si>
    <t>Cum_t</t>
  </si>
  <si>
    <t>Prob_t/n1</t>
  </si>
  <si>
    <t>Cum_t/n1</t>
  </si>
  <si>
    <t>Prob_t/n2</t>
  </si>
  <si>
    <t>Cum_t/n2</t>
  </si>
  <si>
    <t>Dif_cum</t>
  </si>
  <si>
    <t>Prob. A priori</t>
  </si>
  <si>
    <t>Weights</t>
  </si>
  <si>
    <t>Prob.w_t</t>
  </si>
  <si>
    <t>n.w</t>
  </si>
  <si>
    <t>Prob.w_n1/t</t>
  </si>
  <si>
    <t>Prob.w_n2/t</t>
  </si>
  <si>
    <t>n1.w</t>
  </si>
  <si>
    <t>n2.w</t>
  </si>
  <si>
    <t>p2.w</t>
  </si>
  <si>
    <t>Cum_n.w</t>
  </si>
  <si>
    <t>Cum_n2.w</t>
  </si>
  <si>
    <t>Tot_p2.w_&lt;t</t>
  </si>
  <si>
    <t>Confusion table</t>
  </si>
  <si>
    <t>True_pos</t>
  </si>
  <si>
    <t>True_neg</t>
  </si>
  <si>
    <t>Total</t>
  </si>
  <si>
    <t>Pred_pos</t>
  </si>
  <si>
    <t>Pred_neg</t>
  </si>
  <si>
    <t>Error Rate</t>
  </si>
  <si>
    <t>Precision</t>
  </si>
  <si>
    <t>Average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</si>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</sst>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8" x14ac:knownFonts="1">
    <font>
      <sz val="11"/>
      <color indexed="8"/>
      <name val="Calibri"/>
      <family val="2"/>
      <scheme val="minor"/>
    </font>
    <font>
      <sz val="11"/>
      <color rgb="FF0066FF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2" fillId="0" borderId="4" xfId="0" applyFont="1" applyBorder="1"/>
    <xf numFmtId="0" fontId="0" fillId="3" borderId="5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0" borderId="0" xfId="0" applyFont="1"/>
    <xf numFmtId="0" fontId="3" fillId="5" borderId="1" xfId="0" applyFont="1" applyFill="1" applyBorder="1"/>
    <xf numFmtId="164" fontId="6" fillId="0" borderId="1" xfId="0" applyNumberFormat="1" applyFont="1" applyBorder="1"/>
    <xf numFmtId="1" fontId="6" fillId="0" borderId="1" xfId="0" applyNumberFormat="1" applyFont="1" applyBorder="1"/>
    <xf numFmtId="0" fontId="0" fillId="3" borderId="10" xfId="0" applyFill="1" applyBorder="1"/>
    <xf numFmtId="0" fontId="0" fillId="0" borderId="11" xfId="0" applyBorder="1"/>
    <xf numFmtId="0" fontId="0" fillId="0" borderId="12" xfId="0" applyBorder="1"/>
    <xf numFmtId="164" fontId="6" fillId="0" borderId="11" xfId="0" applyNumberFormat="1" applyFont="1" applyBorder="1"/>
    <xf numFmtId="164" fontId="6" fillId="0" borderId="8" xfId="0" applyNumberFormat="1" applyFont="1" applyBorder="1"/>
    <xf numFmtId="0" fontId="0" fillId="3" borderId="1" xfId="0" applyFill="1" applyBorder="1"/>
    <xf numFmtId="0" fontId="0" fillId="0" borderId="0" xfId="0" applyBorder="1"/>
    <xf numFmtId="0" fontId="0" fillId="0" borderId="0" xfId="0" applyFill="1" applyBorder="1"/>
    <xf numFmtId="164" fontId="6" fillId="0" borderId="0" xfId="0" applyNumberFormat="1" applyFont="1" applyBorder="1"/>
    <xf numFmtId="1" fontId="6" fillId="0" borderId="0" xfId="0" applyNumberFormat="1" applyFont="1" applyBorder="1"/>
    <xf numFmtId="0" fontId="5" fillId="0" borderId="1" xfId="0" applyFont="1" applyBorder="1"/>
    <xf numFmtId="9" fontId="0" fillId="0" borderId="1" xfId="1" applyFont="1" applyBorder="1"/>
    <xf numFmtId="165" fontId="0" fillId="0" borderId="1" xfId="1" applyNumberFormat="1" applyFont="1" applyBorder="1"/>
    <xf numFmtId="0" fontId="7" fillId="0" borderId="1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" sqref="C2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24</v>
      </c>
      <c r="C2">
        <v>0</v>
      </c>
      <c r="D2">
        <v>24</v>
      </c>
      <c r="E2">
        <v>1</v>
      </c>
    </row>
    <row r="3" spans="1:5" x14ac:dyDescent="0.25">
      <c r="A3" t="s">
        <v>5</v>
      </c>
      <c r="B3">
        <v>42</v>
      </c>
      <c r="C3">
        <v>2</v>
      </c>
      <c r="D3">
        <v>40</v>
      </c>
      <c r="E3">
        <v>0.95238095238095233</v>
      </c>
    </row>
    <row r="4" spans="1:5" x14ac:dyDescent="0.25">
      <c r="A4" t="s">
        <v>6</v>
      </c>
      <c r="B4">
        <v>28</v>
      </c>
      <c r="C4">
        <v>2</v>
      </c>
      <c r="D4">
        <v>26</v>
      </c>
      <c r="E4">
        <v>0.9285714285714286</v>
      </c>
    </row>
    <row r="5" spans="1:5" x14ac:dyDescent="0.25">
      <c r="A5" t="s">
        <v>7</v>
      </c>
      <c r="B5">
        <v>584</v>
      </c>
      <c r="C5">
        <v>88</v>
      </c>
      <c r="D5">
        <v>496</v>
      </c>
      <c r="E5">
        <v>0.84931506849315064</v>
      </c>
    </row>
    <row r="6" spans="1:5" x14ac:dyDescent="0.25">
      <c r="A6" t="s">
        <v>8</v>
      </c>
      <c r="B6">
        <v>120</v>
      </c>
      <c r="C6">
        <v>22</v>
      </c>
      <c r="D6">
        <v>98</v>
      </c>
      <c r="E6">
        <v>0.81666666666666665</v>
      </c>
    </row>
    <row r="7" spans="1:5" x14ac:dyDescent="0.25">
      <c r="A7" t="s">
        <v>9</v>
      </c>
      <c r="B7">
        <v>356</v>
      </c>
      <c r="C7">
        <v>76</v>
      </c>
      <c r="D7">
        <v>280</v>
      </c>
      <c r="E7">
        <v>0.7865168539325843</v>
      </c>
    </row>
    <row r="8" spans="1:5" x14ac:dyDescent="0.25">
      <c r="A8" t="s">
        <v>10</v>
      </c>
      <c r="B8">
        <v>50</v>
      </c>
      <c r="C8">
        <v>12</v>
      </c>
      <c r="D8">
        <v>38</v>
      </c>
      <c r="E8">
        <v>0.76</v>
      </c>
    </row>
    <row r="9" spans="1:5" x14ac:dyDescent="0.25">
      <c r="A9" t="s">
        <v>11</v>
      </c>
      <c r="B9">
        <v>34</v>
      </c>
      <c r="C9">
        <v>10</v>
      </c>
      <c r="D9">
        <v>24</v>
      </c>
      <c r="E9">
        <v>0.70588235294117652</v>
      </c>
    </row>
    <row r="10" spans="1:5" x14ac:dyDescent="0.25">
      <c r="A10" t="s">
        <v>12</v>
      </c>
      <c r="B10">
        <v>100</v>
      </c>
      <c r="C10">
        <v>74</v>
      </c>
      <c r="D10">
        <v>26</v>
      </c>
      <c r="E10">
        <v>0.26</v>
      </c>
    </row>
    <row r="11" spans="1:5" x14ac:dyDescent="0.25">
      <c r="A11" t="s">
        <v>13</v>
      </c>
      <c r="B11">
        <v>150</v>
      </c>
      <c r="C11">
        <v>116</v>
      </c>
      <c r="D11">
        <v>34</v>
      </c>
      <c r="E11">
        <v>0.22666666666666666</v>
      </c>
    </row>
    <row r="12" spans="1:5" x14ac:dyDescent="0.25">
      <c r="A12" t="s">
        <v>14</v>
      </c>
      <c r="B12">
        <v>1142</v>
      </c>
      <c r="C12">
        <v>910</v>
      </c>
      <c r="D12">
        <v>232</v>
      </c>
      <c r="E12">
        <v>0.20315236427320491</v>
      </c>
    </row>
    <row r="13" spans="1:5" x14ac:dyDescent="0.25">
      <c r="A13" t="s">
        <v>15</v>
      </c>
      <c r="B13">
        <v>34</v>
      </c>
      <c r="C13">
        <v>28</v>
      </c>
      <c r="D13">
        <v>6</v>
      </c>
      <c r="E13">
        <v>0.17647058823529413</v>
      </c>
    </row>
    <row r="14" spans="1:5" x14ac:dyDescent="0.25">
      <c r="A14" t="s">
        <v>16</v>
      </c>
      <c r="B14">
        <v>16</v>
      </c>
      <c r="C14">
        <v>14</v>
      </c>
      <c r="D14">
        <v>2</v>
      </c>
      <c r="E14">
        <v>0.125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sheetData>
    <row r="1" spans="1:15" x14ac:dyDescent="0.25">
      <c r="A1" s="10" t="s">
        <v>17</v>
      </c>
      <c r="B1" s="11" t="s">
        <v>0</v>
      </c>
      <c r="C1" s="12" t="s">
        <v>18</v>
      </c>
      <c r="D1" s="12" t="s">
        <v>19</v>
      </c>
      <c r="E1" s="11" t="s">
        <v>1</v>
      </c>
      <c r="F1" s="12" t="s">
        <v>20</v>
      </c>
      <c r="G1" s="12" t="s">
        <v>21</v>
      </c>
      <c r="H1" s="11" t="s">
        <v>2</v>
      </c>
      <c r="I1" s="12" t="s">
        <v>22</v>
      </c>
      <c r="J1" s="12" t="s">
        <v>23</v>
      </c>
      <c r="K1" s="11" t="s">
        <v>3</v>
      </c>
      <c r="L1" s="13" t="s">
        <v>24</v>
      </c>
    </row>
    <row r="2" spans="1:15" x14ac:dyDescent="0.25">
      <c r="A2" s="14" t="s">
        <v>4</v>
      </c>
      <c r="B2" s="1">
        <v>24</v>
      </c>
      <c r="C2" s="1">
        <f>B2/$B$15</f>
        <v>8.9552238805970154E-3</v>
      </c>
      <c r="D2" s="1">
        <f>C2</f>
        <v>8.9552238805970154E-3</v>
      </c>
      <c r="E2" s="1">
        <v>0</v>
      </c>
      <c r="F2" s="1">
        <f>E2/$E$15</f>
        <v>0</v>
      </c>
      <c r="G2" s="1">
        <f>F2</f>
        <v>0</v>
      </c>
      <c r="H2" s="1">
        <v>24</v>
      </c>
      <c r="I2" s="1">
        <f>H2/$H$15</f>
        <v>1.8099547511312219E-2</v>
      </c>
      <c r="J2" s="1">
        <f>I2</f>
        <v>1.8099547511312219E-2</v>
      </c>
      <c r="K2" s="1">
        <v>1</v>
      </c>
      <c r="L2" s="6">
        <f>J2-G2</f>
        <v>1.8099547511312219E-2</v>
      </c>
    </row>
    <row r="3" spans="1:15" x14ac:dyDescent="0.25">
      <c r="A3" s="14" t="s">
        <v>5</v>
      </c>
      <c r="B3" s="1">
        <v>42</v>
      </c>
      <c r="C3" s="1">
        <f>B3/$B$15</f>
        <v>1.5671641791044775E-2</v>
      </c>
      <c r="D3" s="1">
        <f>D2+C3</f>
        <v>2.4626865671641789E-2</v>
      </c>
      <c r="E3" s="1">
        <v>2</v>
      </c>
      <c r="F3" s="1">
        <f t="shared" ref="F3:F14" si="0">E3/$E$15</f>
        <v>1.4771048744460858E-3</v>
      </c>
      <c r="G3" s="1">
        <f>G2+F3</f>
        <v>1.4771048744460858E-3</v>
      </c>
      <c r="H3" s="1">
        <v>40</v>
      </c>
      <c r="I3" s="1">
        <f t="shared" ref="I3:I14" si="1">H3/$H$15</f>
        <v>3.0165912518853696E-2</v>
      </c>
      <c r="J3" s="1">
        <f>J2+I3</f>
        <v>4.8265460030165915E-2</v>
      </c>
      <c r="K3" s="1">
        <v>0.95238095238095233</v>
      </c>
      <c r="L3" s="6">
        <f t="shared" ref="L3:L14" si="2">J3-G3</f>
        <v>4.678835515571983E-2</v>
      </c>
    </row>
    <row r="4" spans="1:15" x14ac:dyDescent="0.25">
      <c r="A4" s="14" t="s">
        <v>6</v>
      </c>
      <c r="B4" s="1">
        <v>28</v>
      </c>
      <c r="C4" s="1">
        <f t="shared" ref="C4:C14" si="3">B4/$B$15</f>
        <v>1.0447761194029851E-2</v>
      </c>
      <c r="D4" s="1">
        <f t="shared" ref="D4:D14" si="4">D3+C4</f>
        <v>3.5074626865671643E-2</v>
      </c>
      <c r="E4" s="1">
        <v>2</v>
      </c>
      <c r="F4" s="1">
        <f t="shared" si="0"/>
        <v>1.4771048744460858E-3</v>
      </c>
      <c r="G4" s="1">
        <f t="shared" ref="G4:G14" si="5">G3+F4</f>
        <v>2.9542097488921715E-3</v>
      </c>
      <c r="H4" s="1">
        <v>26</v>
      </c>
      <c r="I4" s="1">
        <f t="shared" si="1"/>
        <v>1.9607843137254902E-2</v>
      </c>
      <c r="J4" s="1">
        <f t="shared" ref="J4:J14" si="6">J3+I4</f>
        <v>6.7873303167420823E-2</v>
      </c>
      <c r="K4" s="1">
        <v>0.9285714285714286</v>
      </c>
      <c r="L4" s="6">
        <f t="shared" si="2"/>
        <v>6.4919093418528653E-2</v>
      </c>
    </row>
    <row r="5" spans="1:15" x14ac:dyDescent="0.25">
      <c r="A5" s="14" t="s">
        <v>7</v>
      </c>
      <c r="B5" s="1">
        <v>584</v>
      </c>
      <c r="C5" s="1">
        <f t="shared" si="3"/>
        <v>0.21791044776119403</v>
      </c>
      <c r="D5" s="1">
        <f t="shared" si="4"/>
        <v>0.2529850746268657</v>
      </c>
      <c r="E5" s="1">
        <v>88</v>
      </c>
      <c r="F5" s="1">
        <f t="shared" si="0"/>
        <v>6.4992614475627764E-2</v>
      </c>
      <c r="G5" s="1">
        <f t="shared" si="5"/>
        <v>6.7946824224519933E-2</v>
      </c>
      <c r="H5" s="1">
        <v>496</v>
      </c>
      <c r="I5" s="1">
        <f t="shared" si="1"/>
        <v>0.37405731523378583</v>
      </c>
      <c r="J5" s="1">
        <f t="shared" si="6"/>
        <v>0.44193061840120662</v>
      </c>
      <c r="K5" s="1">
        <v>0.84931506849315064</v>
      </c>
      <c r="L5" s="6">
        <f t="shared" si="2"/>
        <v>0.3739837941766867</v>
      </c>
    </row>
    <row r="6" spans="1:15" x14ac:dyDescent="0.25">
      <c r="A6" s="14" t="s">
        <v>8</v>
      </c>
      <c r="B6" s="1">
        <v>120</v>
      </c>
      <c r="C6" s="1">
        <f t="shared" si="3"/>
        <v>4.4776119402985072E-2</v>
      </c>
      <c r="D6" s="1">
        <f t="shared" si="4"/>
        <v>0.2977611940298508</v>
      </c>
      <c r="E6" s="1">
        <v>22</v>
      </c>
      <c r="F6" s="1">
        <f t="shared" si="0"/>
        <v>1.6248153618906941E-2</v>
      </c>
      <c r="G6" s="1">
        <f t="shared" si="5"/>
        <v>8.4194977843426874E-2</v>
      </c>
      <c r="H6" s="1">
        <v>98</v>
      </c>
      <c r="I6" s="1">
        <f t="shared" si="1"/>
        <v>7.3906485671191555E-2</v>
      </c>
      <c r="J6" s="1">
        <f t="shared" si="6"/>
        <v>0.51583710407239813</v>
      </c>
      <c r="K6" s="1">
        <v>0.81666666666666665</v>
      </c>
      <c r="L6" s="6">
        <f t="shared" si="2"/>
        <v>0.43164212622897125</v>
      </c>
    </row>
    <row r="7" spans="1:15" x14ac:dyDescent="0.25">
      <c r="A7" s="14" t="s">
        <v>9</v>
      </c>
      <c r="B7" s="1">
        <v>356</v>
      </c>
      <c r="C7" s="1">
        <f t="shared" si="3"/>
        <v>0.1328358208955224</v>
      </c>
      <c r="D7" s="1">
        <f t="shared" si="4"/>
        <v>0.43059701492537317</v>
      </c>
      <c r="E7" s="1">
        <v>76</v>
      </c>
      <c r="F7" s="1">
        <f t="shared" si="0"/>
        <v>5.6129985228951254E-2</v>
      </c>
      <c r="G7" s="1">
        <f t="shared" si="5"/>
        <v>0.14032496307237813</v>
      </c>
      <c r="H7" s="1">
        <v>280</v>
      </c>
      <c r="I7" s="1">
        <f t="shared" si="1"/>
        <v>0.21116138763197587</v>
      </c>
      <c r="J7" s="1">
        <f t="shared" si="6"/>
        <v>0.72699849170437403</v>
      </c>
      <c r="K7" s="1">
        <v>0.7865168539325843</v>
      </c>
      <c r="L7" s="6">
        <f t="shared" si="2"/>
        <v>0.58667352863199596</v>
      </c>
    </row>
    <row r="8" spans="1:15" x14ac:dyDescent="0.25">
      <c r="A8" s="14" t="s">
        <v>10</v>
      </c>
      <c r="B8" s="1">
        <v>50</v>
      </c>
      <c r="C8" s="1">
        <f t="shared" si="3"/>
        <v>1.8656716417910446E-2</v>
      </c>
      <c r="D8" s="1">
        <f t="shared" si="4"/>
        <v>0.44925373134328361</v>
      </c>
      <c r="E8" s="1">
        <v>12</v>
      </c>
      <c r="F8" s="1">
        <f t="shared" si="0"/>
        <v>8.8626292466765146E-3</v>
      </c>
      <c r="G8" s="1">
        <f t="shared" si="5"/>
        <v>0.14918759231905465</v>
      </c>
      <c r="H8" s="1">
        <v>38</v>
      </c>
      <c r="I8" s="1">
        <f t="shared" si="1"/>
        <v>2.8657616892911009E-2</v>
      </c>
      <c r="J8" s="1">
        <f t="shared" si="6"/>
        <v>0.75565610859728505</v>
      </c>
      <c r="K8" s="1">
        <v>0.76</v>
      </c>
      <c r="L8" s="6">
        <f t="shared" si="2"/>
        <v>0.6064685162782304</v>
      </c>
    </row>
    <row r="9" spans="1:15" ht="15.75" thickBot="1" x14ac:dyDescent="0.3">
      <c r="A9" s="15" t="s">
        <v>11</v>
      </c>
      <c r="B9" s="8">
        <v>34</v>
      </c>
      <c r="C9" s="8">
        <f t="shared" si="3"/>
        <v>1.2686567164179104E-2</v>
      </c>
      <c r="D9" s="8">
        <f t="shared" si="4"/>
        <v>0.46194029850746271</v>
      </c>
      <c r="E9" s="8">
        <v>10</v>
      </c>
      <c r="F9" s="8">
        <f t="shared" si="0"/>
        <v>7.385524372230428E-3</v>
      </c>
      <c r="G9" s="8">
        <f t="shared" si="5"/>
        <v>0.15657311669128507</v>
      </c>
      <c r="H9" s="8">
        <v>24</v>
      </c>
      <c r="I9" s="8">
        <f t="shared" si="1"/>
        <v>1.8099547511312219E-2</v>
      </c>
      <c r="J9" s="8">
        <f t="shared" si="6"/>
        <v>0.77375565610859731</v>
      </c>
      <c r="K9" s="8">
        <v>0.70588235294117652</v>
      </c>
      <c r="L9" s="9">
        <f t="shared" si="2"/>
        <v>0.61718253941731227</v>
      </c>
    </row>
    <row r="10" spans="1:15" x14ac:dyDescent="0.25">
      <c r="A10" s="2" t="s">
        <v>12</v>
      </c>
      <c r="B10" s="3">
        <v>100</v>
      </c>
      <c r="C10" s="3">
        <f t="shared" si="3"/>
        <v>3.7313432835820892E-2</v>
      </c>
      <c r="D10" s="3">
        <f t="shared" si="4"/>
        <v>0.4992537313432836</v>
      </c>
      <c r="E10" s="3">
        <v>74</v>
      </c>
      <c r="F10" s="3">
        <f t="shared" si="0"/>
        <v>5.4652880354505169E-2</v>
      </c>
      <c r="G10" s="3">
        <f t="shared" si="5"/>
        <v>0.21122599704579023</v>
      </c>
      <c r="H10" s="3">
        <v>26</v>
      </c>
      <c r="I10" s="3">
        <f t="shared" si="1"/>
        <v>1.9607843137254902E-2</v>
      </c>
      <c r="J10" s="3">
        <f t="shared" si="6"/>
        <v>0.79336349924585226</v>
      </c>
      <c r="K10" s="3">
        <v>0.26</v>
      </c>
      <c r="L10" s="4">
        <f t="shared" si="2"/>
        <v>0.582137502200062</v>
      </c>
    </row>
    <row r="11" spans="1:15" x14ac:dyDescent="0.25">
      <c r="A11" s="5" t="s">
        <v>13</v>
      </c>
      <c r="B11" s="1">
        <v>150</v>
      </c>
      <c r="C11" s="1">
        <f t="shared" si="3"/>
        <v>5.5970149253731345E-2</v>
      </c>
      <c r="D11" s="1">
        <f t="shared" si="4"/>
        <v>0.555223880597015</v>
      </c>
      <c r="E11" s="1">
        <v>116</v>
      </c>
      <c r="F11" s="1">
        <f t="shared" si="0"/>
        <v>8.5672082717872966E-2</v>
      </c>
      <c r="G11" s="1">
        <f t="shared" si="5"/>
        <v>0.29689807976366323</v>
      </c>
      <c r="H11" s="1">
        <v>34</v>
      </c>
      <c r="I11" s="1">
        <f t="shared" si="1"/>
        <v>2.564102564102564E-2</v>
      </c>
      <c r="J11" s="1">
        <f t="shared" si="6"/>
        <v>0.81900452488687792</v>
      </c>
      <c r="K11" s="1">
        <v>0.22666666666666666</v>
      </c>
      <c r="L11" s="6">
        <f t="shared" si="2"/>
        <v>0.52210644512321469</v>
      </c>
    </row>
    <row r="12" spans="1:15" x14ac:dyDescent="0.25">
      <c r="A12" s="5" t="s">
        <v>14</v>
      </c>
      <c r="B12" s="1">
        <v>1142</v>
      </c>
      <c r="C12" s="1">
        <f t="shared" si="3"/>
        <v>0.42611940298507461</v>
      </c>
      <c r="D12" s="1">
        <f t="shared" si="4"/>
        <v>0.98134328358208966</v>
      </c>
      <c r="E12" s="1">
        <v>910</v>
      </c>
      <c r="F12" s="1">
        <f t="shared" si="0"/>
        <v>0.67208271787296903</v>
      </c>
      <c r="G12" s="1">
        <f t="shared" si="5"/>
        <v>0.96898079763663225</v>
      </c>
      <c r="H12" s="1">
        <v>232</v>
      </c>
      <c r="I12" s="1">
        <f t="shared" si="1"/>
        <v>0.17496229260935142</v>
      </c>
      <c r="J12" s="1">
        <f t="shared" si="6"/>
        <v>0.99396681749622928</v>
      </c>
      <c r="K12" s="1">
        <v>0.20315236427320491</v>
      </c>
      <c r="L12" s="6">
        <f t="shared" si="2"/>
        <v>2.4986019859597031E-2</v>
      </c>
    </row>
    <row r="13" spans="1:15" x14ac:dyDescent="0.25">
      <c r="A13" s="5" t="s">
        <v>15</v>
      </c>
      <c r="B13" s="1">
        <v>34</v>
      </c>
      <c r="C13" s="1">
        <f t="shared" si="3"/>
        <v>1.2686567164179104E-2</v>
      </c>
      <c r="D13" s="1">
        <f t="shared" si="4"/>
        <v>0.99402985074626882</v>
      </c>
      <c r="E13" s="1">
        <v>28</v>
      </c>
      <c r="F13" s="1">
        <f t="shared" si="0"/>
        <v>2.0679468242245199E-2</v>
      </c>
      <c r="G13" s="1">
        <f t="shared" si="5"/>
        <v>0.98966026587887745</v>
      </c>
      <c r="H13" s="1">
        <v>6</v>
      </c>
      <c r="I13" s="1">
        <f t="shared" si="1"/>
        <v>4.5248868778280547E-3</v>
      </c>
      <c r="J13" s="1">
        <f t="shared" si="6"/>
        <v>0.99849170437405732</v>
      </c>
      <c r="K13" s="1">
        <v>0.17647058823529413</v>
      </c>
      <c r="L13" s="6">
        <f t="shared" si="2"/>
        <v>8.8314384951798663E-3</v>
      </c>
      <c r="O13" s="16"/>
    </row>
    <row r="14" spans="1:15" ht="15.75" thickBot="1" x14ac:dyDescent="0.3">
      <c r="A14" s="7" t="s">
        <v>16</v>
      </c>
      <c r="B14" s="8">
        <v>16</v>
      </c>
      <c r="C14" s="8">
        <f t="shared" si="3"/>
        <v>5.9701492537313433E-3</v>
      </c>
      <c r="D14" s="8">
        <f t="shared" si="4"/>
        <v>1.0000000000000002</v>
      </c>
      <c r="E14" s="8">
        <v>14</v>
      </c>
      <c r="F14" s="8">
        <f t="shared" si="0"/>
        <v>1.03397341211226E-2</v>
      </c>
      <c r="G14" s="8">
        <f t="shared" si="5"/>
        <v>1</v>
      </c>
      <c r="H14" s="8">
        <v>2</v>
      </c>
      <c r="I14" s="8">
        <f t="shared" si="1"/>
        <v>1.5082956259426848E-3</v>
      </c>
      <c r="J14" s="8">
        <f t="shared" si="6"/>
        <v>1</v>
      </c>
      <c r="K14" s="8">
        <v>0.125</v>
      </c>
      <c r="L14" s="9">
        <f t="shared" si="2"/>
        <v>0</v>
      </c>
    </row>
    <row r="15" spans="1:15" x14ac:dyDescent="0.25">
      <c r="B15">
        <f>+SUM(B2:B14)</f>
        <v>2680</v>
      </c>
      <c r="E15">
        <f>+SUM(E2:E14)</f>
        <v>1354</v>
      </c>
      <c r="H15">
        <f>+SUM(H2:H14)</f>
        <v>1326</v>
      </c>
      <c r="K15">
        <f>H15/B15</f>
        <v>0.49477611940298505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7" workbookViewId="0">
      <selection activeCell="F6" sqref="F6"/>
    </sheetView>
  </sheetViews>
  <sheetFormatPr defaultRowHeight="15" x14ac:dyDescent="0.25"/>
  <cols>
    <col min="1" max="1" width="15.140625" bestFit="1" customWidth="1"/>
    <col min="7" max="7" width="12" bestFit="1" customWidth="1"/>
    <col min="13" max="13" width="11.85546875" bestFit="1" customWidth="1"/>
  </cols>
  <sheetData>
    <row r="1" spans="1:13" x14ac:dyDescent="0.25">
      <c r="A1" s="10" t="s">
        <v>17</v>
      </c>
      <c r="B1" s="12" t="s">
        <v>20</v>
      </c>
      <c r="C1" s="12" t="s">
        <v>22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34</v>
      </c>
      <c r="L1" s="17" t="s">
        <v>35</v>
      </c>
      <c r="M1" s="17" t="s">
        <v>36</v>
      </c>
    </row>
    <row r="2" spans="1:13" x14ac:dyDescent="0.25">
      <c r="A2" s="14" t="s">
        <v>4</v>
      </c>
      <c r="B2" s="1">
        <v>0</v>
      </c>
      <c r="C2" s="1">
        <v>1.8099547511312219E-2</v>
      </c>
      <c r="D2" s="1">
        <f>$B$17*B2+$C$17*C2</f>
        <v>1.7194570135746608E-2</v>
      </c>
      <c r="E2" s="1">
        <f>$E$15*D2</f>
        <v>46.081447963800912</v>
      </c>
      <c r="F2" s="1">
        <f>$B$17*B2/D2</f>
        <v>0</v>
      </c>
      <c r="G2" s="1">
        <f>$C$17*C2/E2</f>
        <v>3.731343283582089E-4</v>
      </c>
      <c r="H2" s="1">
        <f>E2*F2</f>
        <v>0</v>
      </c>
      <c r="I2" s="1">
        <f>E2*G2</f>
        <v>1.7194570135746608E-2</v>
      </c>
      <c r="J2" s="18">
        <f>I2/E2</f>
        <v>3.731343283582089E-4</v>
      </c>
      <c r="K2" s="19">
        <f>E2</f>
        <v>46.081447963800912</v>
      </c>
      <c r="L2" s="19">
        <f>I2</f>
        <v>1.7194570135746608E-2</v>
      </c>
      <c r="M2" s="18">
        <f>L2/K2</f>
        <v>3.731343283582089E-4</v>
      </c>
    </row>
    <row r="3" spans="1:13" x14ac:dyDescent="0.25">
      <c r="A3" s="14" t="s">
        <v>5</v>
      </c>
      <c r="B3" s="1">
        <v>1.4771048744460858E-3</v>
      </c>
      <c r="C3" s="1">
        <v>3.0165912518853696E-2</v>
      </c>
      <c r="D3" s="1">
        <f t="shared" ref="D3:D14" si="0">$B$17*B3+$C$17*C3</f>
        <v>2.8731472136633313E-2</v>
      </c>
      <c r="E3" s="1">
        <f t="shared" ref="E3:E14" si="1">$E$15*D3</f>
        <v>77.000345326177282</v>
      </c>
      <c r="F3" s="1">
        <f t="shared" ref="F3:F14" si="2">$B$17*B3/D3</f>
        <v>2.5705346169205543E-3</v>
      </c>
      <c r="G3" s="1">
        <f t="shared" ref="G3:G14" si="3">$C$17*C3/E3</f>
        <v>3.7217517365040279E-4</v>
      </c>
      <c r="H3" s="1">
        <f t="shared" ref="H3:H14" si="4">E3*F3</f>
        <v>0.1979320531757755</v>
      </c>
      <c r="I3" s="1">
        <f t="shared" ref="I3:I14" si="5">E3*G3</f>
        <v>2.8657616892911009E-2</v>
      </c>
      <c r="J3" s="18">
        <f t="shared" ref="J3:J15" si="6">I3/E3</f>
        <v>3.7217517365040279E-4</v>
      </c>
      <c r="K3" s="19">
        <f>K2+E3</f>
        <v>123.08179328997819</v>
      </c>
      <c r="L3" s="19">
        <f t="shared" ref="L3:L14" si="7">I3</f>
        <v>2.8657616892911009E-2</v>
      </c>
      <c r="M3" s="18">
        <f t="shared" ref="M3:M15" si="8">L3/K3</f>
        <v>2.3283392390452298E-4</v>
      </c>
    </row>
    <row r="4" spans="1:13" x14ac:dyDescent="0.25">
      <c r="A4" s="14" t="s">
        <v>6</v>
      </c>
      <c r="B4" s="1">
        <v>1.4771048744460858E-3</v>
      </c>
      <c r="C4" s="1">
        <v>1.9607843137254902E-2</v>
      </c>
      <c r="D4" s="1">
        <f t="shared" si="0"/>
        <v>1.8701306224114461E-2</v>
      </c>
      <c r="E4" s="1">
        <f t="shared" si="1"/>
        <v>50.119500680626757</v>
      </c>
      <c r="F4" s="1">
        <f t="shared" si="2"/>
        <v>3.9492024159826552E-3</v>
      </c>
      <c r="G4" s="1">
        <f t="shared" si="3"/>
        <v>3.7166074536717066E-4</v>
      </c>
      <c r="H4" s="1">
        <f t="shared" si="4"/>
        <v>0.19793205317577553</v>
      </c>
      <c r="I4" s="1">
        <f t="shared" si="5"/>
        <v>1.8627450980392157E-2</v>
      </c>
      <c r="J4" s="18">
        <f t="shared" si="6"/>
        <v>3.7166074536717066E-4</v>
      </c>
      <c r="K4" s="19">
        <f t="shared" ref="K4:K14" si="9">K3+E4</f>
        <v>173.20129397060495</v>
      </c>
      <c r="L4" s="19">
        <f t="shared" si="7"/>
        <v>1.8627450980392157E-2</v>
      </c>
      <c r="M4" s="18">
        <f t="shared" si="8"/>
        <v>1.0754798970239527E-4</v>
      </c>
    </row>
    <row r="5" spans="1:13" x14ac:dyDescent="0.25">
      <c r="A5" s="14" t="s">
        <v>7</v>
      </c>
      <c r="B5" s="1">
        <v>6.4992614475627764E-2</v>
      </c>
      <c r="C5" s="1">
        <v>0.37405731523378583</v>
      </c>
      <c r="D5" s="1">
        <f t="shared" si="0"/>
        <v>0.35860408019587792</v>
      </c>
      <c r="E5" s="1">
        <f t="shared" si="1"/>
        <v>961.05893492495284</v>
      </c>
      <c r="F5" s="1">
        <f t="shared" si="2"/>
        <v>9.0618899874378572E-3</v>
      </c>
      <c r="G5" s="1">
        <f t="shared" si="3"/>
        <v>3.6975302612409037E-4</v>
      </c>
      <c r="H5" s="1">
        <f t="shared" si="4"/>
        <v>8.709010339734121</v>
      </c>
      <c r="I5" s="1">
        <f t="shared" si="5"/>
        <v>0.35535444947209655</v>
      </c>
      <c r="J5" s="18">
        <f t="shared" si="6"/>
        <v>3.6975302612409037E-4</v>
      </c>
      <c r="K5" s="19">
        <f t="shared" si="9"/>
        <v>1134.2602288955577</v>
      </c>
      <c r="L5" s="19">
        <f t="shared" si="7"/>
        <v>0.35535444947209655</v>
      </c>
      <c r="M5" s="18">
        <f t="shared" si="8"/>
        <v>3.132918182436047E-4</v>
      </c>
    </row>
    <row r="6" spans="1:13" x14ac:dyDescent="0.25">
      <c r="A6" s="14" t="s">
        <v>8</v>
      </c>
      <c r="B6" s="1">
        <v>1.6248153618906941E-2</v>
      </c>
      <c r="C6" s="1">
        <v>7.3906485671191555E-2</v>
      </c>
      <c r="D6" s="1">
        <f t="shared" si="0"/>
        <v>7.1023569068577319E-2</v>
      </c>
      <c r="E6" s="1">
        <f t="shared" si="1"/>
        <v>190.34316510378721</v>
      </c>
      <c r="F6" s="1">
        <f t="shared" si="2"/>
        <v>1.1438564572288968E-2</v>
      </c>
      <c r="G6" s="1">
        <f t="shared" si="3"/>
        <v>3.6886620724914593E-4</v>
      </c>
      <c r="H6" s="1">
        <f t="shared" si="4"/>
        <v>2.1772525849335302</v>
      </c>
      <c r="I6" s="1">
        <f t="shared" si="5"/>
        <v>7.0211161387631976E-2</v>
      </c>
      <c r="J6" s="18">
        <f t="shared" si="6"/>
        <v>3.6886620724914593E-4</v>
      </c>
      <c r="K6" s="19">
        <f t="shared" si="9"/>
        <v>1324.6033939993449</v>
      </c>
      <c r="L6" s="19">
        <f t="shared" si="7"/>
        <v>7.0211161387631976E-2</v>
      </c>
      <c r="M6" s="18">
        <f t="shared" si="8"/>
        <v>5.3005421627106822E-5</v>
      </c>
    </row>
    <row r="7" spans="1:13" x14ac:dyDescent="0.25">
      <c r="A7" s="14" t="s">
        <v>9</v>
      </c>
      <c r="B7" s="1">
        <v>5.6129985228951254E-2</v>
      </c>
      <c r="C7" s="1">
        <v>0.21116138763197587</v>
      </c>
      <c r="D7" s="1">
        <f t="shared" si="0"/>
        <v>0.20340981751182463</v>
      </c>
      <c r="E7" s="1">
        <f t="shared" si="1"/>
        <v>545.13831093169006</v>
      </c>
      <c r="F7" s="1">
        <f t="shared" si="2"/>
        <v>1.3797265519322416E-2</v>
      </c>
      <c r="G7" s="1">
        <f t="shared" si="3"/>
        <v>3.6798609495547664E-4</v>
      </c>
      <c r="H7" s="1">
        <f t="shared" si="4"/>
        <v>7.5214180206794694</v>
      </c>
      <c r="I7" s="1">
        <f t="shared" si="5"/>
        <v>0.20060331825037706</v>
      </c>
      <c r="J7" s="18">
        <f t="shared" si="6"/>
        <v>3.6798609495547664E-4</v>
      </c>
      <c r="K7" s="19">
        <f t="shared" si="9"/>
        <v>1869.741704931035</v>
      </c>
      <c r="L7" s="19">
        <f t="shared" si="7"/>
        <v>0.20060331825037706</v>
      </c>
      <c r="M7" s="18">
        <f t="shared" si="8"/>
        <v>1.0728932115132783E-4</v>
      </c>
    </row>
    <row r="8" spans="1:13" x14ac:dyDescent="0.25">
      <c r="A8" s="14" t="s">
        <v>10</v>
      </c>
      <c r="B8" s="1">
        <v>8.8626292466765146E-3</v>
      </c>
      <c r="C8" s="1">
        <v>2.8657616892911009E-2</v>
      </c>
      <c r="D8" s="1">
        <f t="shared" si="0"/>
        <v>2.7667867510599284E-2</v>
      </c>
      <c r="E8" s="1">
        <f t="shared" si="1"/>
        <v>74.149884928406081</v>
      </c>
      <c r="F8" s="1">
        <f t="shared" si="2"/>
        <v>1.6016104680422753E-2</v>
      </c>
      <c r="G8" s="1">
        <f t="shared" si="3"/>
        <v>3.6715816989536462E-4</v>
      </c>
      <c r="H8" s="1">
        <f t="shared" si="4"/>
        <v>1.1875923190546531</v>
      </c>
      <c r="I8" s="1">
        <f t="shared" si="5"/>
        <v>2.7224736048265457E-2</v>
      </c>
      <c r="J8" s="18">
        <f t="shared" si="6"/>
        <v>3.6715816989536462E-4</v>
      </c>
      <c r="K8" s="19">
        <f t="shared" si="9"/>
        <v>1943.891589859441</v>
      </c>
      <c r="L8" s="19">
        <f t="shared" si="7"/>
        <v>2.7224736048265457E-2</v>
      </c>
      <c r="M8" s="18">
        <f t="shared" si="8"/>
        <v>1.4005274877614974E-5</v>
      </c>
    </row>
    <row r="9" spans="1:13" ht="15.75" thickBot="1" x14ac:dyDescent="0.3">
      <c r="A9" s="15" t="s">
        <v>11</v>
      </c>
      <c r="B9" s="8">
        <v>7.385524372230428E-3</v>
      </c>
      <c r="C9" s="8">
        <v>1.8099547511312219E-2</v>
      </c>
      <c r="D9" s="8">
        <f t="shared" si="0"/>
        <v>1.7563846354358131E-2</v>
      </c>
      <c r="E9" s="8">
        <f t="shared" si="1"/>
        <v>47.071108229679787</v>
      </c>
      <c r="F9" s="8">
        <f t="shared" si="2"/>
        <v>2.1024792130448843E-2</v>
      </c>
      <c r="G9" s="8">
        <f t="shared" si="3"/>
        <v>3.6528925666774297E-4</v>
      </c>
      <c r="H9" s="8">
        <f t="shared" si="4"/>
        <v>0.98966026587887734</v>
      </c>
      <c r="I9" s="8">
        <f t="shared" si="5"/>
        <v>1.7194570135746608E-2</v>
      </c>
      <c r="J9" s="24">
        <f t="shared" si="6"/>
        <v>3.6528925666774297E-4</v>
      </c>
      <c r="K9" s="19">
        <f t="shared" si="9"/>
        <v>1990.9626980891207</v>
      </c>
      <c r="L9" s="19">
        <f t="shared" si="7"/>
        <v>1.7194570135746608E-2</v>
      </c>
      <c r="M9" s="24">
        <f t="shared" si="8"/>
        <v>8.6363095362105737E-6</v>
      </c>
    </row>
    <row r="10" spans="1:13" x14ac:dyDescent="0.25">
      <c r="A10" s="20" t="s">
        <v>12</v>
      </c>
      <c r="B10" s="21">
        <v>5.4652880354505169E-2</v>
      </c>
      <c r="C10" s="22">
        <v>1.9607843137254902E-2</v>
      </c>
      <c r="D10" s="21">
        <f t="shared" si="0"/>
        <v>2.1360094998117415E-2</v>
      </c>
      <c r="E10" s="21">
        <f t="shared" si="1"/>
        <v>57.245054594954674</v>
      </c>
      <c r="F10" s="21">
        <f t="shared" si="2"/>
        <v>0.12793220338983052</v>
      </c>
      <c r="G10" s="21">
        <f t="shared" si="3"/>
        <v>3.2539843157095878E-4</v>
      </c>
      <c r="H10" s="21">
        <f t="shared" si="4"/>
        <v>7.3234859675036938</v>
      </c>
      <c r="I10" s="21">
        <f t="shared" si="5"/>
        <v>1.8627450980392157E-2</v>
      </c>
      <c r="J10" s="23">
        <f t="shared" si="6"/>
        <v>3.2539843157095878E-4</v>
      </c>
      <c r="K10" s="19">
        <f t="shared" si="9"/>
        <v>2048.2077526840753</v>
      </c>
      <c r="L10" s="19">
        <f t="shared" si="7"/>
        <v>1.8627450980392157E-2</v>
      </c>
      <c r="M10" s="23">
        <f t="shared" si="8"/>
        <v>9.0945124858461251E-6</v>
      </c>
    </row>
    <row r="11" spans="1:13" x14ac:dyDescent="0.25">
      <c r="A11" s="25" t="s">
        <v>13</v>
      </c>
      <c r="B11" s="1">
        <v>8.5672082717872966E-2</v>
      </c>
      <c r="C11" s="1">
        <v>2.564102564102564E-2</v>
      </c>
      <c r="D11" s="1">
        <f t="shared" si="0"/>
        <v>2.8642578494868003E-2</v>
      </c>
      <c r="E11" s="1">
        <f t="shared" si="1"/>
        <v>76.762110366246247</v>
      </c>
      <c r="F11" s="1">
        <f t="shared" si="2"/>
        <v>0.1495537190082645</v>
      </c>
      <c r="G11" s="1">
        <f t="shared" si="3"/>
        <v>3.173307018625879E-4</v>
      </c>
      <c r="H11" s="1">
        <f t="shared" si="4"/>
        <v>11.480059084194979</v>
      </c>
      <c r="I11" s="1">
        <f t="shared" si="5"/>
        <v>2.4358974358974356E-2</v>
      </c>
      <c r="J11" s="18">
        <f t="shared" si="6"/>
        <v>3.173307018625879E-4</v>
      </c>
      <c r="K11" s="19">
        <f t="shared" si="9"/>
        <v>2124.9698630503217</v>
      </c>
      <c r="L11" s="19">
        <f t="shared" si="7"/>
        <v>2.4358974358974356E-2</v>
      </c>
      <c r="M11" s="18">
        <f t="shared" si="8"/>
        <v>1.1463209329476269E-5</v>
      </c>
    </row>
    <row r="12" spans="1:13" x14ac:dyDescent="0.25">
      <c r="A12" s="25" t="s">
        <v>14</v>
      </c>
      <c r="B12" s="1">
        <v>0.67208271787296903</v>
      </c>
      <c r="C12" s="1">
        <v>0.17496229260935142</v>
      </c>
      <c r="D12" s="1">
        <f t="shared" si="0"/>
        <v>0.19981831387253229</v>
      </c>
      <c r="E12" s="1">
        <f t="shared" si="1"/>
        <v>535.51308117838653</v>
      </c>
      <c r="F12" s="1">
        <f t="shared" si="2"/>
        <v>0.16817345338568485</v>
      </c>
      <c r="G12" s="1">
        <f t="shared" si="3"/>
        <v>3.1038303978146091E-4</v>
      </c>
      <c r="H12" s="1">
        <f t="shared" si="4"/>
        <v>90.059084194977856</v>
      </c>
      <c r="I12" s="1">
        <f t="shared" si="5"/>
        <v>0.16621417797888385</v>
      </c>
      <c r="J12" s="18">
        <f t="shared" si="6"/>
        <v>3.1038303978146091E-4</v>
      </c>
      <c r="K12" s="19">
        <f t="shared" si="9"/>
        <v>2660.4829442287082</v>
      </c>
      <c r="L12" s="19">
        <f t="shared" si="7"/>
        <v>0.16621417797888385</v>
      </c>
      <c r="M12" s="18">
        <f t="shared" si="8"/>
        <v>6.2475190205389742E-5</v>
      </c>
    </row>
    <row r="13" spans="1:13" x14ac:dyDescent="0.25">
      <c r="A13" s="25" t="s">
        <v>15</v>
      </c>
      <c r="B13" s="1">
        <v>2.0679468242245199E-2</v>
      </c>
      <c r="C13" s="1">
        <v>4.5248868778280547E-3</v>
      </c>
      <c r="D13" s="1">
        <f t="shared" si="0"/>
        <v>5.3326159460489117E-3</v>
      </c>
      <c r="E13" s="1">
        <f t="shared" si="1"/>
        <v>14.291410735411084</v>
      </c>
      <c r="F13" s="1">
        <f t="shared" si="2"/>
        <v>0.19389609575734787</v>
      </c>
      <c r="G13" s="1">
        <f t="shared" si="3"/>
        <v>3.0078503889651202E-4</v>
      </c>
      <c r="H13" s="1">
        <f t="shared" si="4"/>
        <v>2.7710487444608569</v>
      </c>
      <c r="I13" s="1">
        <f t="shared" si="5"/>
        <v>4.2986425339366519E-3</v>
      </c>
      <c r="J13" s="18">
        <f t="shared" si="6"/>
        <v>3.0078503889651202E-4</v>
      </c>
      <c r="K13" s="19">
        <f t="shared" si="9"/>
        <v>2674.7743549641191</v>
      </c>
      <c r="L13" s="19">
        <f t="shared" si="7"/>
        <v>4.2986425339366519E-3</v>
      </c>
      <c r="M13" s="18">
        <f t="shared" si="8"/>
        <v>1.6071047361280374E-6</v>
      </c>
    </row>
    <row r="14" spans="1:13" x14ac:dyDescent="0.25">
      <c r="A14" s="25" t="s">
        <v>16</v>
      </c>
      <c r="B14" s="1">
        <v>1.03397341211226E-2</v>
      </c>
      <c r="C14" s="1">
        <v>1.5082956259426848E-3</v>
      </c>
      <c r="D14" s="1">
        <f t="shared" si="0"/>
        <v>1.9498675507016805E-3</v>
      </c>
      <c r="E14" s="1">
        <f t="shared" si="1"/>
        <v>5.225645035880504</v>
      </c>
      <c r="F14" s="1">
        <f t="shared" si="2"/>
        <v>0.26513939670932357</v>
      </c>
      <c r="G14" s="1">
        <f t="shared" si="3"/>
        <v>2.7420171764577474E-4</v>
      </c>
      <c r="H14" s="1">
        <f t="shared" si="4"/>
        <v>1.3855243722304285</v>
      </c>
      <c r="I14" s="1">
        <f t="shared" si="5"/>
        <v>1.4328808446455504E-3</v>
      </c>
      <c r="J14" s="18">
        <f t="shared" si="6"/>
        <v>2.7420171764577474E-4</v>
      </c>
      <c r="K14" s="19">
        <f t="shared" si="9"/>
        <v>2679.9999999999995</v>
      </c>
      <c r="L14" s="19">
        <f t="shared" si="7"/>
        <v>1.4328808446455504E-3</v>
      </c>
      <c r="M14" s="18">
        <f t="shared" si="8"/>
        <v>5.3465703158416075E-7</v>
      </c>
    </row>
    <row r="15" spans="1:13" x14ac:dyDescent="0.25">
      <c r="E15">
        <f>Tab_Results!B15</f>
        <v>2680</v>
      </c>
      <c r="G15" s="26"/>
      <c r="H15" s="27">
        <f>SUM(H2:H14)</f>
        <v>134.00000000000003</v>
      </c>
      <c r="I15" s="27">
        <f>SUM(I2:I14)</f>
        <v>0.95000000000000007</v>
      </c>
      <c r="J15" s="28">
        <f>I15/E15</f>
        <v>3.5447761194029852E-4</v>
      </c>
      <c r="K15" s="29"/>
      <c r="L15" s="29"/>
      <c r="M15" s="28"/>
    </row>
    <row r="17" spans="1:7" x14ac:dyDescent="0.25">
      <c r="A17" s="1" t="s">
        <v>25</v>
      </c>
      <c r="B17" s="30">
        <v>0.05</v>
      </c>
      <c r="C17" s="30">
        <v>0.95</v>
      </c>
    </row>
    <row r="18" spans="1:7" x14ac:dyDescent="0.25">
      <c r="A18" s="1" t="s">
        <v>26</v>
      </c>
      <c r="B18" s="1">
        <f>B17*Tab_Results!B15/Tab_Results!E15</f>
        <v>9.8966026587887737E-2</v>
      </c>
      <c r="C18" s="1">
        <f>C17*Tab_Results!B15/Tab_Results!H15</f>
        <v>1.9200603318250378</v>
      </c>
    </row>
    <row r="20" spans="1:7" x14ac:dyDescent="0.25">
      <c r="A20" s="33" t="s">
        <v>37</v>
      </c>
      <c r="B20" s="33" t="s">
        <v>41</v>
      </c>
      <c r="C20" s="33" t="s">
        <v>42</v>
      </c>
      <c r="D20" s="33" t="s">
        <v>40</v>
      </c>
    </row>
    <row r="21" spans="1:7" x14ac:dyDescent="0.25">
      <c r="A21" s="33" t="s">
        <v>38</v>
      </c>
      <c r="B21" s="1">
        <f>SUM(I2:I9)</f>
        <v>0.73506787330316747</v>
      </c>
      <c r="C21" s="1">
        <f>+SUM(I10:I14)</f>
        <v>0.21493212669683256</v>
      </c>
      <c r="D21" s="1">
        <f>SUM(B21:C21)</f>
        <v>0.95000000000000007</v>
      </c>
    </row>
    <row r="22" spans="1:7" x14ac:dyDescent="0.25">
      <c r="A22" s="33" t="s">
        <v>39</v>
      </c>
      <c r="B22" s="1">
        <f>SUM(H2:H9)</f>
        <v>20.9807976366322</v>
      </c>
      <c r="C22" s="1">
        <f>SUM(H10:H14)</f>
        <v>113.01920236336782</v>
      </c>
      <c r="D22" s="1">
        <f>SUM(B22:C22)</f>
        <v>134.00000000000003</v>
      </c>
    </row>
    <row r="23" spans="1:7" x14ac:dyDescent="0.25">
      <c r="A23" s="33" t="s">
        <v>40</v>
      </c>
      <c r="B23" s="1">
        <f>+SUM(B21:B22)</f>
        <v>21.715865509935369</v>
      </c>
      <c r="C23" s="1">
        <f>SUM(C21:C22)</f>
        <v>113.23413449006466</v>
      </c>
      <c r="D23" s="1">
        <f>SUM(B23:C23)</f>
        <v>134.95000000000005</v>
      </c>
    </row>
    <row r="25" spans="1:7" x14ac:dyDescent="0.25">
      <c r="A25" s="33" t="s">
        <v>43</v>
      </c>
      <c r="B25" s="31">
        <f>(B22+C21)/D23</f>
        <v>0.15706357734960374</v>
      </c>
    </row>
    <row r="27" spans="1:7" x14ac:dyDescent="0.25">
      <c r="A27" s="33" t="s">
        <v>44</v>
      </c>
      <c r="B27" s="33" t="s">
        <v>41</v>
      </c>
      <c r="C27" s="33" t="s">
        <v>42</v>
      </c>
      <c r="E27" s="33" t="s">
        <v>46</v>
      </c>
      <c r="F27" s="33" t="s">
        <v>41</v>
      </c>
      <c r="G27" s="33" t="s">
        <v>42</v>
      </c>
    </row>
    <row r="28" spans="1:7" x14ac:dyDescent="0.25">
      <c r="A28" s="33" t="s">
        <v>38</v>
      </c>
      <c r="B28" s="32">
        <f>B21/B23</f>
        <v>3.3849347287901635E-2</v>
      </c>
      <c r="C28" s="32">
        <f>C21/C23</f>
        <v>1.8981213365099818E-3</v>
      </c>
      <c r="E28" s="33" t="s">
        <v>38</v>
      </c>
      <c r="F28" s="31">
        <f>B21/D21</f>
        <v>0.77375565610859731</v>
      </c>
      <c r="G28" s="31"/>
    </row>
    <row r="29" spans="1:7" x14ac:dyDescent="0.25">
      <c r="A29" s="33" t="s">
        <v>39</v>
      </c>
      <c r="B29" s="32">
        <f>B22/B23</f>
        <v>0.96615065271209832</v>
      </c>
      <c r="C29" s="32">
        <f>C22/C23</f>
        <v>0.99810187866348998</v>
      </c>
      <c r="E29" s="33" t="s">
        <v>39</v>
      </c>
      <c r="F29" s="31"/>
      <c r="G29" s="31">
        <f>C22/D22</f>
        <v>0.84342688330871496</v>
      </c>
    </row>
    <row r="30" spans="1:7" x14ac:dyDescent="0.25">
      <c r="A30" s="33" t="s">
        <v>45</v>
      </c>
      <c r="B30" s="1"/>
      <c r="C30" s="1"/>
      <c r="D30" s="32">
        <f>(B28+C29)/2</f>
        <v>0.51597561297569583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Original Tab_Results</vt:lpstr>
      <vt:lpstr>Tab_Results</vt:lpstr>
      <vt:lpstr>Weighted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Zank</cp:lastModifiedBy>
  <dcterms:created xsi:type="dcterms:W3CDTF">2020-01-14T19:19:44Z</dcterms:created>
  <dcterms:modified xsi:type="dcterms:W3CDTF">2020-01-14T21:18:30Z</dcterms:modified>
</cp:coreProperties>
</file>