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tabRatio="711" firstSheet="1" activeTab="13"/>
  </bookViews>
  <sheets>
    <sheet name="SUMA" sheetId="1" r:id="rId1"/>
    <sheet name="ŚREDNIA" sheetId="2" r:id="rId2"/>
    <sheet name="MIN" sheetId="3" r:id="rId3"/>
    <sheet name="MAX" sheetId="4" r:id="rId4"/>
    <sheet name="WYST.NAJCZĘŚCIEJ" sheetId="5" r:id="rId5"/>
    <sheet name="ROZWIĄZANIA" sheetId="6" state="hidden" r:id="rId6"/>
    <sheet name="Statystyka" sheetId="7" r:id="rId7"/>
    <sheet name="OCENY" sheetId="8" r:id="rId8"/>
    <sheet name="MNOŻENIE PRZEZ 11" sheetId="9" r:id="rId9"/>
    <sheet name="Sklepik" sheetId="10" r:id="rId10"/>
    <sheet name="Rejestr" sheetId="11" r:id="rId11"/>
    <sheet name="Biblioteka" sheetId="12" r:id="rId12"/>
    <sheet name="Oferty" sheetId="13" r:id="rId13"/>
    <sheet name="Kredyt" sheetId="14" r:id="rId14"/>
  </sheets>
  <definedNames>
    <definedName name="Excel_BuiltIn__FilterDatabase" localSheetId="0">SUMA!$B$2:$D$28</definedName>
  </definedNames>
  <calcPr calcId="124519"/>
</workbook>
</file>

<file path=xl/calcChain.xml><?xml version="1.0" encoding="utf-8"?>
<calcChain xmlns="http://schemas.openxmlformats.org/spreadsheetml/2006/main">
  <c r="C18" i="14"/>
  <c r="D33"/>
  <c r="G18"/>
  <c r="E29"/>
  <c r="E28"/>
  <c r="E27"/>
  <c r="E26"/>
  <c r="E25"/>
  <c r="E24"/>
  <c r="E23"/>
  <c r="E22"/>
  <c r="E21"/>
  <c r="E20"/>
  <c r="E19"/>
  <c r="E18"/>
  <c r="F19"/>
  <c r="F18"/>
  <c r="D19"/>
  <c r="D20"/>
  <c r="D21"/>
  <c r="D22"/>
  <c r="D23"/>
  <c r="D24"/>
  <c r="D25"/>
  <c r="D26"/>
  <c r="D27"/>
  <c r="D28"/>
  <c r="D29"/>
  <c r="D18"/>
  <c r="D13"/>
  <c r="D14"/>
  <c r="D10" i="12"/>
  <c r="C19" i="14"/>
  <c r="C20" s="1"/>
  <c r="C21" s="1"/>
  <c r="C22" s="1"/>
  <c r="C23" s="1"/>
  <c r="C24" s="1"/>
  <c r="C25" s="1"/>
  <c r="C26" s="1"/>
  <c r="C27" s="1"/>
  <c r="C28" s="1"/>
  <c r="C29" s="1"/>
  <c r="F12" i="13"/>
  <c r="F5"/>
  <c r="F6"/>
  <c r="F7"/>
  <c r="F8"/>
  <c r="F9"/>
  <c r="F10"/>
  <c r="D11" i="12"/>
  <c r="E11" s="1"/>
  <c r="F11" s="1"/>
  <c r="G11" s="1"/>
  <c r="D12"/>
  <c r="D13"/>
  <c r="E13" s="1"/>
  <c r="F13" s="1"/>
  <c r="G13" s="1"/>
  <c r="D14"/>
  <c r="E14" s="1"/>
  <c r="F14" s="1"/>
  <c r="G14" s="1"/>
  <c r="F8" i="10"/>
  <c r="F4" i="13"/>
  <c r="E5"/>
  <c r="E6"/>
  <c r="E7"/>
  <c r="E8"/>
  <c r="E9"/>
  <c r="E10"/>
  <c r="E4"/>
  <c r="E12" i="12"/>
  <c r="F12" s="1"/>
  <c r="G12" s="1"/>
  <c r="G5"/>
  <c r="F17" i="11"/>
  <c r="F9"/>
  <c r="F10"/>
  <c r="F11"/>
  <c r="F12"/>
  <c r="F13"/>
  <c r="F14"/>
  <c r="F15"/>
  <c r="F16"/>
  <c r="F8"/>
  <c r="E9"/>
  <c r="E10"/>
  <c r="E11"/>
  <c r="E12"/>
  <c r="E13"/>
  <c r="E14"/>
  <c r="E15"/>
  <c r="E16"/>
  <c r="E8"/>
  <c r="E3" i="10"/>
  <c r="F4"/>
  <c r="F5"/>
  <c r="F6"/>
  <c r="F7"/>
  <c r="F3"/>
  <c r="J6" i="8"/>
  <c r="J17"/>
  <c r="J7"/>
  <c r="J8"/>
  <c r="J9"/>
  <c r="J10"/>
  <c r="J11"/>
  <c r="J12"/>
  <c r="J13"/>
  <c r="J14"/>
  <c r="J15"/>
  <c r="C6" i="9"/>
  <c r="C7"/>
  <c r="C8"/>
  <c r="C9"/>
  <c r="C10"/>
  <c r="C11"/>
  <c r="C12"/>
  <c r="C13"/>
  <c r="C14"/>
  <c r="C15"/>
  <c r="C16"/>
  <c r="C17"/>
  <c r="C18"/>
  <c r="C19"/>
  <c r="C20"/>
  <c r="C5"/>
  <c r="E34" i="7"/>
  <c r="E32"/>
  <c r="E30"/>
  <c r="E28"/>
  <c r="E24"/>
  <c r="E22"/>
  <c r="E26"/>
  <c r="F10" i="10"/>
  <c r="E4"/>
  <c r="E5"/>
  <c r="E6"/>
  <c r="E7"/>
  <c r="E8"/>
  <c r="D17" i="8"/>
  <c r="E17"/>
  <c r="F17"/>
  <c r="G17"/>
  <c r="H17"/>
  <c r="I17"/>
  <c r="C17"/>
  <c r="G12" i="5"/>
  <c r="G12" i="4"/>
  <c r="G12" i="3"/>
  <c r="G12" i="2"/>
  <c r="G12" i="1"/>
  <c r="C8" i="11"/>
  <c r="C9"/>
  <c r="C10"/>
  <c r="C11"/>
  <c r="C12"/>
  <c r="C13"/>
  <c r="C14"/>
  <c r="C15"/>
  <c r="C16"/>
  <c r="G10" i="6"/>
  <c r="G11"/>
  <c r="G12"/>
  <c r="G13"/>
  <c r="G14"/>
  <c r="G19" i="14" l="1"/>
  <c r="E10" i="12"/>
  <c r="F10" s="1"/>
  <c r="G10" s="1"/>
  <c r="G17" s="1"/>
  <c r="F20" i="14" l="1"/>
  <c r="G20" s="1"/>
  <c r="F21" l="1"/>
  <c r="G21" s="1"/>
  <c r="F22" l="1"/>
  <c r="G22" s="1"/>
  <c r="F23" l="1"/>
  <c r="G23" s="1"/>
  <c r="F24" l="1"/>
  <c r="G24" s="1"/>
  <c r="F25" l="1"/>
  <c r="G25" s="1"/>
  <c r="F26" l="1"/>
  <c r="G26" s="1"/>
  <c r="F27" l="1"/>
  <c r="G27" s="1"/>
  <c r="F28" l="1"/>
  <c r="G28" s="1"/>
  <c r="E30" l="1"/>
  <c r="F29"/>
  <c r="F30" s="1"/>
  <c r="G29" l="1"/>
</calcChain>
</file>

<file path=xl/sharedStrings.xml><?xml version="1.0" encoding="utf-8"?>
<sst xmlns="http://schemas.openxmlformats.org/spreadsheetml/2006/main" count="288" uniqueCount="154">
  <si>
    <t>Data</t>
  </si>
  <si>
    <t>Kategoria</t>
  </si>
  <si>
    <t>Wartość</t>
  </si>
  <si>
    <t>Książki czasopisma</t>
  </si>
  <si>
    <t>Książki/czasopisma</t>
  </si>
  <si>
    <t>SUMA</t>
  </si>
  <si>
    <t>Materiały</t>
  </si>
  <si>
    <t>ŚREDNIA</t>
  </si>
  <si>
    <t>MIN</t>
  </si>
  <si>
    <t>MAX</t>
  </si>
  <si>
    <t>WYST.NAJCZĘŚCIEJ</t>
  </si>
  <si>
    <t>PODSTAWOWE DANE STATYSTYCZNE SZKOŁY</t>
  </si>
  <si>
    <t>KLASA</t>
  </si>
  <si>
    <t>ILOŚĆ UCZNIÓW</t>
  </si>
  <si>
    <t>ŚREDNIA KLASY</t>
  </si>
  <si>
    <t>IA</t>
  </si>
  <si>
    <t>IB</t>
  </si>
  <si>
    <t>IC</t>
  </si>
  <si>
    <t>ID</t>
  </si>
  <si>
    <t>IIA</t>
  </si>
  <si>
    <t>IIB</t>
  </si>
  <si>
    <t>IIC</t>
  </si>
  <si>
    <t>IIIA</t>
  </si>
  <si>
    <t>IIIB</t>
  </si>
  <si>
    <t>IIIC</t>
  </si>
  <si>
    <t>IIID</t>
  </si>
  <si>
    <t>IVA</t>
  </si>
  <si>
    <t>IVB</t>
  </si>
  <si>
    <t>IVC</t>
  </si>
  <si>
    <t>KLASA O NAJMNIEJSZEJ ILOŚCI UCZNIÓW</t>
  </si>
  <si>
    <t>KLASA O NAJWIĘKSZEJ ILOŚCI UCZNIÓW</t>
  </si>
  <si>
    <t>KLASA O NAJNIŻSZEJ ŚREDNIEJ</t>
  </si>
  <si>
    <t>KLASA O NAJWYŻSZEJ SREDNIEJ</t>
  </si>
  <si>
    <t>ILOŚĆ KLAS W SZKOLE</t>
  </si>
  <si>
    <t>ŚEDNIA ILOŚĆ UCZNIÓW W KLASIE</t>
  </si>
  <si>
    <t>ŚREDNIA NAUCZANIA W SZKOLE</t>
  </si>
  <si>
    <t>przedmioty</t>
  </si>
  <si>
    <t>liczba uczniów</t>
  </si>
  <si>
    <t>OCENY</t>
  </si>
  <si>
    <t>SREDNIA</t>
  </si>
  <si>
    <t>cel</t>
  </si>
  <si>
    <t>bdb</t>
  </si>
  <si>
    <t>db</t>
  </si>
  <si>
    <t>dst</t>
  </si>
  <si>
    <t>mm</t>
  </si>
  <si>
    <t>ndst</t>
  </si>
  <si>
    <t>matematyka</t>
  </si>
  <si>
    <t>jezyk angielski</t>
  </si>
  <si>
    <t>historia</t>
  </si>
  <si>
    <t>biologia</t>
  </si>
  <si>
    <t>geografia</t>
  </si>
  <si>
    <t>plastyka</t>
  </si>
  <si>
    <t>fizyka</t>
  </si>
  <si>
    <t>technika</t>
  </si>
  <si>
    <t>w-f</t>
  </si>
  <si>
    <t>jezyk polski</t>
  </si>
  <si>
    <t>razem</t>
  </si>
  <si>
    <t>Tabliczka mnożenia przez  11</t>
  </si>
  <si>
    <t>x</t>
  </si>
  <si>
    <t>Sklepik "SOWA"</t>
  </si>
  <si>
    <t>Lp.</t>
  </si>
  <si>
    <t>Artykuł</t>
  </si>
  <si>
    <t>Ilość sztuk</t>
  </si>
  <si>
    <t>Cena zakupu</t>
  </si>
  <si>
    <t>Cena sprzedaży</t>
  </si>
  <si>
    <t>Zysk</t>
  </si>
  <si>
    <t>1.</t>
  </si>
  <si>
    <t>Długopis</t>
  </si>
  <si>
    <t>2.</t>
  </si>
  <si>
    <t>Farbki</t>
  </si>
  <si>
    <t>3.</t>
  </si>
  <si>
    <t>Gumka</t>
  </si>
  <si>
    <t>4.</t>
  </si>
  <si>
    <t>Kredki</t>
  </si>
  <si>
    <t>5.</t>
  </si>
  <si>
    <t>Ołówek</t>
  </si>
  <si>
    <t>6.</t>
  </si>
  <si>
    <t>Zeszyt</t>
  </si>
  <si>
    <t>Marża</t>
  </si>
  <si>
    <t>Razem</t>
  </si>
  <si>
    <t>REJESTR SPRZEDAŻY</t>
  </si>
  <si>
    <t>Nazwa towaru</t>
  </si>
  <si>
    <t>Data sprzedaży</t>
  </si>
  <si>
    <t>Wartość netto</t>
  </si>
  <si>
    <t>VAT</t>
  </si>
  <si>
    <t>Wartość brutto</t>
  </si>
  <si>
    <t>zeszyt B5</t>
  </si>
  <si>
    <t>zeszyt A4</t>
  </si>
  <si>
    <t>długopis</t>
  </si>
  <si>
    <t>pióro</t>
  </si>
  <si>
    <t>linijka</t>
  </si>
  <si>
    <t>ekierka</t>
  </si>
  <si>
    <t>gumka</t>
  </si>
  <si>
    <t>kredki</t>
  </si>
  <si>
    <t>farby</t>
  </si>
  <si>
    <t>RAZEM</t>
  </si>
  <si>
    <t>BIBLIOTEKA PUBLICZNA</t>
  </si>
  <si>
    <t>Dzisiaj:</t>
  </si>
  <si>
    <t>Okres wypożyczenia:</t>
  </si>
  <si>
    <t>Kara za dzień:</t>
  </si>
  <si>
    <t>Nazwisko ucznia</t>
  </si>
  <si>
    <t>Sygnatura</t>
  </si>
  <si>
    <t>Data wypo- życzenia</t>
  </si>
  <si>
    <t>Data zwrotu</t>
  </si>
  <si>
    <t>Ile dni</t>
  </si>
  <si>
    <t>Spóźnienie</t>
  </si>
  <si>
    <t>Kara</t>
  </si>
  <si>
    <t>Nowak</t>
  </si>
  <si>
    <t>BS233</t>
  </si>
  <si>
    <t>Kowalski</t>
  </si>
  <si>
    <t>BS134</t>
  </si>
  <si>
    <t>Paciej</t>
  </si>
  <si>
    <t>BS342</t>
  </si>
  <si>
    <t>Szmit</t>
  </si>
  <si>
    <t>BS004</t>
  </si>
  <si>
    <t>Drukarski</t>
  </si>
  <si>
    <t>BS611</t>
  </si>
  <si>
    <t>RAZEM KARY</t>
  </si>
  <si>
    <t>ZESTAWIENIE OFERT KOLONIJNYCH</t>
  </si>
  <si>
    <t>Dokąd jedziemy</t>
  </si>
  <si>
    <t>Data początkowa</t>
  </si>
  <si>
    <t>Data końcowa</t>
  </si>
  <si>
    <t xml:space="preserve">Koszt   </t>
  </si>
  <si>
    <t>Ile dni na koloniach</t>
  </si>
  <si>
    <t>Koszt dzienny</t>
  </si>
  <si>
    <t>Krynica Morska</t>
  </si>
  <si>
    <t>Szczecin</t>
  </si>
  <si>
    <t>Łeba</t>
  </si>
  <si>
    <t>Szczyrk</t>
  </si>
  <si>
    <t>Kołobrzeg</t>
  </si>
  <si>
    <t>Hel</t>
  </si>
  <si>
    <t>Zakopane</t>
  </si>
  <si>
    <t>.</t>
  </si>
  <si>
    <t>Średni koszt</t>
  </si>
  <si>
    <t>W celu zakupu komputera zaciągnąłeś/eś/ w banku kredyt w wysokości 3000 zł.</t>
  </si>
  <si>
    <t>na okres 12 miesięcy. Spłacając pożyczkę spłacasz raty kapitałowe i odsetki.</t>
  </si>
  <si>
    <t>Wysokość odsetek zmniejsza się wraz ze spłata rat kapitałowych.</t>
  </si>
  <si>
    <t>Oblicz wysokość odsetek przypadajacych na n-ty miesiąc.</t>
  </si>
  <si>
    <t>Oblicz ile pieniędzy musisz przeznaczyć w każdym miesiącu na spłatę</t>
  </si>
  <si>
    <t>zaciągniętego kredytu.</t>
  </si>
  <si>
    <t>Oblicz realny koszt pożyczki tj. ile procent więcej musiałaś/eś/ zwrócić do banku</t>
  </si>
  <si>
    <t>Dane do zadania:</t>
  </si>
  <si>
    <t xml:space="preserve">Wysokość kredytu: </t>
  </si>
  <si>
    <t>Ilość rat:</t>
  </si>
  <si>
    <t>Wysokość raty kapitałowej:</t>
  </si>
  <si>
    <t xml:space="preserve">Data zaciągnięcia kredytu: </t>
  </si>
  <si>
    <t xml:space="preserve">Oprocentowanie miesięczne: </t>
  </si>
  <si>
    <t>Termin spłaty</t>
  </si>
  <si>
    <t>Rata kapitałowa</t>
  </si>
  <si>
    <t>Odsetki</t>
  </si>
  <si>
    <t>Do zapłaty</t>
  </si>
  <si>
    <t>Pozostało do spłaty</t>
  </si>
  <si>
    <t>Procent realny:</t>
  </si>
  <si>
    <r>
      <rPr>
        <sz val="10"/>
        <rFont val="Arial CE"/>
        <family val="2"/>
        <charset val="238"/>
      </rPr>
      <t xml:space="preserve">Utwórz wykres liniowy przedstawiający trend kwot </t>
    </r>
    <r>
      <rPr>
        <b/>
        <sz val="10"/>
        <rFont val="Arial CE"/>
        <family val="2"/>
        <charset val="238"/>
      </rPr>
      <t>Odsetki</t>
    </r>
    <r>
      <rPr>
        <sz val="10"/>
        <rFont val="Arial CE"/>
        <family val="2"/>
        <charset val="238"/>
      </rPr>
      <t xml:space="preserve"> oraz </t>
    </r>
    <r>
      <rPr>
        <b/>
        <sz val="10"/>
        <rFont val="Arial CE"/>
        <family val="2"/>
        <charset val="238"/>
      </rPr>
      <t>Do zapłaty</t>
    </r>
  </si>
</sst>
</file>

<file path=xl/styles.xml><?xml version="1.0" encoding="utf-8"?>
<styleSheet xmlns="http://schemas.openxmlformats.org/spreadsheetml/2006/main">
  <numFmts count="9">
    <numFmt numFmtId="164" formatCode="\$#,##0.00"/>
    <numFmt numFmtId="165" formatCode="d/mm/yyyy"/>
    <numFmt numFmtId="166" formatCode="#,##0.00&quot; zł&quot;"/>
    <numFmt numFmtId="167" formatCode="_-* #,##0.00&quot; zł&quot;_-;\-* #,##0.00&quot; zł&quot;_-;_-* \-??&quot; zł&quot;_-;_-@_-"/>
    <numFmt numFmtId="168" formatCode="d/m/yyyy"/>
    <numFmt numFmtId="169" formatCode="_-* #,##0.00\ _Z_ł_-;\-* #,##0.00\ _Z_ł_-;_-* \-??\ _Z_ł_-;_-@_-"/>
    <numFmt numFmtId="170" formatCode="d\ mmmm\ yyyy"/>
    <numFmt numFmtId="171" formatCode="#,##0&quot; zł&quot;;[Red]\-#,##0&quot; zł&quot;"/>
    <numFmt numFmtId="174" formatCode="#,##0.00\ &quot;zł&quot;"/>
  </numFmts>
  <fonts count="15">
    <font>
      <sz val="10"/>
      <name val="Arial CE"/>
      <charset val="238"/>
    </font>
    <font>
      <sz val="10"/>
      <name val="Arial"/>
    </font>
    <font>
      <b/>
      <sz val="10"/>
      <name val="Arial"/>
    </font>
    <font>
      <b/>
      <sz val="10"/>
      <name val="Arial CE"/>
      <family val="2"/>
      <charset val="238"/>
    </font>
    <font>
      <b/>
      <sz val="10"/>
      <name val="Arial CE"/>
      <charset val="238"/>
    </font>
    <font>
      <sz val="10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  <font>
      <b/>
      <sz val="12"/>
      <color indexed="12"/>
      <name val="Arial"/>
      <family val="2"/>
      <charset val="238"/>
    </font>
    <font>
      <sz val="10"/>
      <color indexed="10"/>
      <name val="Arial CE"/>
      <family val="2"/>
      <charset val="238"/>
    </font>
    <font>
      <sz val="10"/>
      <color indexed="14"/>
      <name val="Arial CE"/>
      <family val="2"/>
      <charset val="238"/>
    </font>
    <font>
      <b/>
      <sz val="14"/>
      <name val="Arial CE"/>
      <family val="2"/>
      <charset val="238"/>
    </font>
    <font>
      <sz val="10"/>
      <name val="Arial CE"/>
      <family val="2"/>
      <charset val="238"/>
    </font>
    <font>
      <sz val="8"/>
      <name val="Arial CE"/>
      <family val="2"/>
      <charset val="238"/>
    </font>
    <font>
      <sz val="10"/>
      <name val="Arial CE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2"/>
        <bgColor indexed="27"/>
      </patternFill>
    </fill>
    <fill>
      <patternFill patternType="solid">
        <fgColor indexed="10"/>
        <bgColor indexed="60"/>
      </patternFill>
    </fill>
  </fills>
  <borders count="21">
    <border>
      <left/>
      <right/>
      <top/>
      <bottom/>
      <diagonal/>
    </border>
    <border>
      <left style="medium">
        <color indexed="59"/>
      </left>
      <right style="thin">
        <color indexed="59"/>
      </right>
      <top style="medium">
        <color indexed="59"/>
      </top>
      <bottom style="double">
        <color indexed="59"/>
      </bottom>
      <diagonal/>
    </border>
    <border>
      <left style="thin">
        <color indexed="59"/>
      </left>
      <right style="thin">
        <color indexed="59"/>
      </right>
      <top style="medium">
        <color indexed="59"/>
      </top>
      <bottom style="double">
        <color indexed="59"/>
      </bottom>
      <diagonal/>
    </border>
    <border>
      <left style="thin">
        <color indexed="59"/>
      </left>
      <right style="medium">
        <color indexed="59"/>
      </right>
      <top style="medium">
        <color indexed="59"/>
      </top>
      <bottom style="double">
        <color indexed="59"/>
      </bottom>
      <diagonal/>
    </border>
    <border>
      <left style="medium">
        <color indexed="59"/>
      </left>
      <right style="thin">
        <color indexed="59"/>
      </right>
      <top/>
      <bottom style="thin">
        <color indexed="59"/>
      </bottom>
      <diagonal/>
    </border>
    <border>
      <left style="thin">
        <color indexed="59"/>
      </left>
      <right style="thin">
        <color indexed="59"/>
      </right>
      <top/>
      <bottom style="thin">
        <color indexed="59"/>
      </bottom>
      <diagonal/>
    </border>
    <border>
      <left style="thin">
        <color indexed="59"/>
      </left>
      <right style="medium">
        <color indexed="59"/>
      </right>
      <top/>
      <bottom style="thin">
        <color indexed="59"/>
      </bottom>
      <diagonal/>
    </border>
    <border>
      <left style="medium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medium">
        <color indexed="59"/>
      </right>
      <top style="thin">
        <color indexed="59"/>
      </top>
      <bottom style="thin">
        <color indexed="59"/>
      </bottom>
      <diagonal/>
    </border>
    <border>
      <left style="medium">
        <color indexed="59"/>
      </left>
      <right style="thin">
        <color indexed="59"/>
      </right>
      <top style="thin">
        <color indexed="59"/>
      </top>
      <bottom style="medium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medium">
        <color indexed="59"/>
      </bottom>
      <diagonal/>
    </border>
    <border>
      <left style="thin">
        <color indexed="59"/>
      </left>
      <right style="medium">
        <color indexed="59"/>
      </right>
      <top style="thin">
        <color indexed="59"/>
      </top>
      <bottom style="medium">
        <color indexed="59"/>
      </bottom>
      <diagonal/>
    </border>
    <border>
      <left/>
      <right style="double">
        <color indexed="59"/>
      </right>
      <top/>
      <bottom style="double">
        <color indexed="59"/>
      </bottom>
      <diagonal/>
    </border>
    <border>
      <left style="double">
        <color indexed="59"/>
      </left>
      <right/>
      <top/>
      <bottom style="double">
        <color indexed="59"/>
      </bottom>
      <diagonal/>
    </border>
    <border>
      <left/>
      <right style="double">
        <color indexed="59"/>
      </right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 style="double">
        <color indexed="59"/>
      </left>
      <right style="double">
        <color indexed="59"/>
      </right>
      <top style="double">
        <color indexed="59"/>
      </top>
      <bottom style="double">
        <color indexed="5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4">
    <xf numFmtId="0" fontId="0" fillId="0" borderId="0"/>
    <xf numFmtId="169" fontId="14" fillId="0" borderId="0" applyFill="0" applyBorder="0" applyAlignment="0" applyProtection="0"/>
    <xf numFmtId="167" fontId="14" fillId="0" borderId="0" applyFill="0" applyBorder="0" applyAlignment="0" applyProtection="0"/>
    <xf numFmtId="9" fontId="1" fillId="0" borderId="0" applyFill="0" applyBorder="0" applyAlignment="0" applyProtection="0"/>
  </cellStyleXfs>
  <cellXfs count="79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0" fillId="0" borderId="4" xfId="0" applyNumberFormat="1" applyBorder="1"/>
    <xf numFmtId="0" fontId="0" fillId="0" borderId="5" xfId="0" applyFont="1" applyBorder="1"/>
    <xf numFmtId="166" fontId="0" fillId="2" borderId="6" xfId="0" applyNumberFormat="1" applyFill="1" applyBorder="1"/>
    <xf numFmtId="165" fontId="0" fillId="0" borderId="0" xfId="0" applyNumberFormat="1"/>
    <xf numFmtId="166" fontId="0" fillId="0" borderId="0" xfId="0" applyNumberFormat="1"/>
    <xf numFmtId="165" fontId="0" fillId="0" borderId="7" xfId="0" applyNumberFormat="1" applyBorder="1"/>
    <xf numFmtId="0" fontId="0" fillId="0" borderId="8" xfId="0" applyFont="1" applyBorder="1"/>
    <xf numFmtId="166" fontId="0" fillId="2" borderId="9" xfId="0" applyNumberFormat="1" applyFill="1" applyBorder="1"/>
    <xf numFmtId="165" fontId="3" fillId="0" borderId="0" xfId="0" applyNumberFormat="1" applyFont="1" applyAlignment="1">
      <alignment horizontal="center"/>
    </xf>
    <xf numFmtId="166" fontId="0" fillId="3" borderId="8" xfId="0" applyNumberFormat="1" applyFill="1" applyBorder="1" applyAlignment="1">
      <alignment horizontal="center"/>
    </xf>
    <xf numFmtId="167" fontId="0" fillId="0" borderId="0" xfId="2" applyFont="1" applyFill="1" applyBorder="1" applyAlignment="1" applyProtection="1"/>
    <xf numFmtId="165" fontId="0" fillId="0" borderId="10" xfId="0" applyNumberFormat="1" applyBorder="1"/>
    <xf numFmtId="0" fontId="0" fillId="0" borderId="11" xfId="0" applyFont="1" applyBorder="1"/>
    <xf numFmtId="166" fontId="0" fillId="2" borderId="12" xfId="0" applyNumberFormat="1" applyFill="1" applyBorder="1"/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/>
    </xf>
    <xf numFmtId="2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right"/>
    </xf>
    <xf numFmtId="0" fontId="4" fillId="0" borderId="5" xfId="0" applyFont="1" applyBorder="1"/>
    <xf numFmtId="0" fontId="0" fillId="0" borderId="8" xfId="0" applyFont="1" applyBorder="1" applyAlignment="1">
      <alignment horizontal="left"/>
    </xf>
    <xf numFmtId="0" fontId="4" fillId="0" borderId="8" xfId="0" applyFont="1" applyBorder="1" applyAlignment="1">
      <alignment horizontal="right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6" fillId="4" borderId="1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5" borderId="8" xfId="0" applyFont="1" applyFill="1" applyBorder="1" applyAlignment="1">
      <alignment horizontal="center" vertical="center" wrapText="1"/>
    </xf>
    <xf numFmtId="166" fontId="0" fillId="0" borderId="8" xfId="0" applyNumberFormat="1" applyBorder="1"/>
    <xf numFmtId="0" fontId="0" fillId="0" borderId="16" xfId="0" applyBorder="1"/>
    <xf numFmtId="166" fontId="0" fillId="0" borderId="16" xfId="0" applyNumberFormat="1" applyBorder="1"/>
    <xf numFmtId="9" fontId="0" fillId="0" borderId="8" xfId="0" applyNumberFormat="1" applyBorder="1"/>
    <xf numFmtId="0" fontId="0" fillId="0" borderId="17" xfId="0" applyBorder="1"/>
    <xf numFmtId="0" fontId="3" fillId="0" borderId="18" xfId="0" applyFont="1" applyBorder="1"/>
    <xf numFmtId="166" fontId="0" fillId="0" borderId="18" xfId="0" applyNumberFormat="1" applyBorder="1"/>
    <xf numFmtId="0" fontId="9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165" fontId="0" fillId="0" borderId="8" xfId="0" applyNumberFormat="1" applyBorder="1"/>
    <xf numFmtId="0" fontId="0" fillId="0" borderId="0" xfId="0" applyBorder="1"/>
    <xf numFmtId="168" fontId="0" fillId="0" borderId="8" xfId="0" applyNumberFormat="1" applyBorder="1"/>
    <xf numFmtId="169" fontId="0" fillId="0" borderId="8" xfId="1" applyFont="1" applyFill="1" applyBorder="1" applyAlignment="1" applyProtection="1">
      <alignment horizontal="right"/>
    </xf>
    <xf numFmtId="167" fontId="0" fillId="0" borderId="8" xfId="0" applyNumberFormat="1" applyBorder="1"/>
    <xf numFmtId="0" fontId="10" fillId="0" borderId="8" xfId="0" applyFont="1" applyBorder="1" applyAlignment="1">
      <alignment horizontal="center" vertical="center" wrapText="1"/>
    </xf>
    <xf numFmtId="0" fontId="0" fillId="0" borderId="8" xfId="0" applyNumberFormat="1" applyBorder="1"/>
    <xf numFmtId="0" fontId="10" fillId="0" borderId="8" xfId="0" applyFont="1" applyBorder="1"/>
    <xf numFmtId="167" fontId="10" fillId="0" borderId="8" xfId="0" applyNumberFormat="1" applyFont="1" applyBorder="1"/>
    <xf numFmtId="0" fontId="11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12" fillId="0" borderId="0" xfId="0" applyFont="1"/>
    <xf numFmtId="0" fontId="13" fillId="0" borderId="0" xfId="0" applyFont="1"/>
    <xf numFmtId="0" fontId="3" fillId="0" borderId="19" xfId="0" applyFont="1" applyBorder="1"/>
    <xf numFmtId="0" fontId="12" fillId="0" borderId="19" xfId="0" applyFont="1" applyBorder="1"/>
    <xf numFmtId="166" fontId="3" fillId="0" borderId="20" xfId="0" applyNumberFormat="1" applyFont="1" applyBorder="1"/>
    <xf numFmtId="0" fontId="3" fillId="0" borderId="20" xfId="0" applyFont="1" applyBorder="1"/>
    <xf numFmtId="0" fontId="12" fillId="0" borderId="20" xfId="0" applyFont="1" applyBorder="1"/>
    <xf numFmtId="170" fontId="12" fillId="0" borderId="20" xfId="0" applyNumberFormat="1" applyFont="1" applyBorder="1"/>
    <xf numFmtId="10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/>
    </xf>
    <xf numFmtId="170" fontId="12" fillId="0" borderId="19" xfId="0" applyNumberFormat="1" applyFont="1" applyBorder="1"/>
    <xf numFmtId="171" fontId="12" fillId="0" borderId="19" xfId="0" applyNumberFormat="1" applyFont="1" applyBorder="1"/>
    <xf numFmtId="166" fontId="12" fillId="0" borderId="19" xfId="0" applyNumberFormat="1" applyFont="1" applyBorder="1"/>
    <xf numFmtId="0" fontId="4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12" fillId="0" borderId="19" xfId="0" applyFont="1" applyBorder="1" applyAlignment="1"/>
    <xf numFmtId="0" fontId="0" fillId="0" borderId="8" xfId="0" applyBorder="1"/>
    <xf numFmtId="0" fontId="0" fillId="0" borderId="8" xfId="0" applyBorder="1" applyAlignment="1"/>
    <xf numFmtId="174" fontId="12" fillId="0" borderId="19" xfId="0" applyNumberFormat="1" applyFont="1" applyBorder="1"/>
    <xf numFmtId="9" fontId="1" fillId="0" borderId="0" xfId="3"/>
  </cellXfs>
  <cellStyles count="4">
    <cellStyle name="Dziesiętny" xfId="1" builtinId="3"/>
    <cellStyle name="Normalny" xfId="0" builtinId="0"/>
    <cellStyle name="Procentowy" xfId="3" builtinId="5"/>
    <cellStyle name="Walutowy" xfId="2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212121"/>
      <rgbColor rgb="00993300"/>
      <rgbColor rgb="00993366"/>
      <rgbColor rgb="00333399"/>
      <rgbColor rgb="002C2C2C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 algn="l">
              <a:defRPr/>
            </a:pPr>
            <a:r>
              <a:rPr lang="pl-PL"/>
              <a:t>Trendy</a:t>
            </a:r>
            <a:r>
              <a:rPr lang="pl-PL" baseline="0"/>
              <a:t> kwot Odsetki i Do zapłaty</a:t>
            </a:r>
          </a:p>
        </c:rich>
      </c:tx>
      <c:layout>
        <c:manualLayout>
          <c:xMode val="edge"/>
          <c:yMode val="edge"/>
          <c:x val="0.2210186259942562"/>
          <c:y val="2.3756490362019919E-2"/>
        </c:manualLayout>
      </c:layout>
    </c:title>
    <c:plotArea>
      <c:layout>
        <c:manualLayout>
          <c:layoutTarget val="inner"/>
          <c:xMode val="edge"/>
          <c:yMode val="edge"/>
          <c:x val="0.16254858986022661"/>
          <c:y val="0.15061614889520628"/>
          <c:w val="0.67713446022832602"/>
          <c:h val="0.54801171678470839"/>
        </c:manualLayout>
      </c:layout>
      <c:lineChart>
        <c:grouping val="standard"/>
        <c:ser>
          <c:idx val="0"/>
          <c:order val="0"/>
          <c:tx>
            <c:strRef>
              <c:f>Kredyt!$E$17</c:f>
              <c:strCache>
                <c:ptCount val="1"/>
                <c:pt idx="0">
                  <c:v>Odsetki</c:v>
                </c:pt>
              </c:strCache>
            </c:strRef>
          </c:tx>
          <c:cat>
            <c:numRef>
              <c:f>Kredyt!$B$18:$B$29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Kredyt!$E$18:$E$29</c:f>
              <c:numCache>
                <c:formatCode>#,##0.00" zł"</c:formatCode>
                <c:ptCount val="12"/>
                <c:pt idx="0">
                  <c:v>84.899999999999991</c:v>
                </c:pt>
                <c:pt idx="1">
                  <c:v>77.825000000000003</c:v>
                </c:pt>
                <c:pt idx="2">
                  <c:v>70.75</c:v>
                </c:pt>
                <c:pt idx="3">
                  <c:v>63.674999999999997</c:v>
                </c:pt>
                <c:pt idx="4">
                  <c:v>56.599999999999994</c:v>
                </c:pt>
                <c:pt idx="5">
                  <c:v>49.524999999999999</c:v>
                </c:pt>
                <c:pt idx="6">
                  <c:v>42.449999999999996</c:v>
                </c:pt>
                <c:pt idx="7">
                  <c:v>35.375</c:v>
                </c:pt>
                <c:pt idx="8">
                  <c:v>28.299999999999997</c:v>
                </c:pt>
                <c:pt idx="9">
                  <c:v>21.224999999999998</c:v>
                </c:pt>
                <c:pt idx="10">
                  <c:v>14.149999999999999</c:v>
                </c:pt>
                <c:pt idx="11">
                  <c:v>7.0749999999999993</c:v>
                </c:pt>
              </c:numCache>
            </c:numRef>
          </c:val>
        </c:ser>
        <c:ser>
          <c:idx val="1"/>
          <c:order val="1"/>
          <c:tx>
            <c:strRef>
              <c:f>Kredyt!$F$17</c:f>
              <c:strCache>
                <c:ptCount val="1"/>
                <c:pt idx="0">
                  <c:v>Do zapłaty</c:v>
                </c:pt>
              </c:strCache>
            </c:strRef>
          </c:tx>
          <c:cat>
            <c:multiLvlStrRef>
              <c:f>Kredyt!$B$18:$D$29</c:f>
              <c:multiLvlStrCache>
                <c:ptCount val="12"/>
                <c:lvl>
                  <c:pt idx="0">
                    <c:v>250 zł</c:v>
                  </c:pt>
                  <c:pt idx="1">
                    <c:v>250 zł</c:v>
                  </c:pt>
                  <c:pt idx="2">
                    <c:v>250 zł</c:v>
                  </c:pt>
                  <c:pt idx="3">
                    <c:v>250 zł</c:v>
                  </c:pt>
                  <c:pt idx="4">
                    <c:v>250 zł</c:v>
                  </c:pt>
                  <c:pt idx="5">
                    <c:v>250 zł</c:v>
                  </c:pt>
                  <c:pt idx="6">
                    <c:v>250 zł</c:v>
                  </c:pt>
                  <c:pt idx="7">
                    <c:v>250 zł</c:v>
                  </c:pt>
                  <c:pt idx="8">
                    <c:v>250 zł</c:v>
                  </c:pt>
                  <c:pt idx="9">
                    <c:v>250 zł</c:v>
                  </c:pt>
                  <c:pt idx="10">
                    <c:v>250 zł</c:v>
                  </c:pt>
                  <c:pt idx="11">
                    <c:v>250 zł</c:v>
                  </c:pt>
                </c:lvl>
                <c:lvl>
                  <c:pt idx="0">
                    <c:v>26 listopad 2017</c:v>
                  </c:pt>
                  <c:pt idx="1">
                    <c:v>31 grudzień 2017</c:v>
                  </c:pt>
                  <c:pt idx="2">
                    <c:v>31 styczeń 2018</c:v>
                  </c:pt>
                  <c:pt idx="3">
                    <c:v>28 luty 2018</c:v>
                  </c:pt>
                  <c:pt idx="4">
                    <c:v>31 marzec 2018</c:v>
                  </c:pt>
                  <c:pt idx="5">
                    <c:v>30 kwiecień 2018</c:v>
                  </c:pt>
                  <c:pt idx="6">
                    <c:v>31 maj 2018</c:v>
                  </c:pt>
                  <c:pt idx="7">
                    <c:v>30 czerwiec 2018</c:v>
                  </c:pt>
                  <c:pt idx="8">
                    <c:v>31 lipiec 2018</c:v>
                  </c:pt>
                  <c:pt idx="9">
                    <c:v>31 sierpień 2018</c:v>
                  </c:pt>
                  <c:pt idx="10">
                    <c:v>30 wrzesień 2018</c:v>
                  </c:pt>
                  <c:pt idx="11">
                    <c:v>31 październik 2018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Kredyt!$F$18:$F$29</c:f>
              <c:numCache>
                <c:formatCode>#,##0.00" zł"</c:formatCode>
                <c:ptCount val="12"/>
                <c:pt idx="0">
                  <c:v>334.9</c:v>
                </c:pt>
                <c:pt idx="1">
                  <c:v>327.82499999999999</c:v>
                </c:pt>
                <c:pt idx="2">
                  <c:v>320.75</c:v>
                </c:pt>
                <c:pt idx="3">
                  <c:v>313.67500000000001</c:v>
                </c:pt>
                <c:pt idx="4">
                  <c:v>306.60000000000002</c:v>
                </c:pt>
                <c:pt idx="5">
                  <c:v>299.52499999999998</c:v>
                </c:pt>
                <c:pt idx="6">
                  <c:v>292.45</c:v>
                </c:pt>
                <c:pt idx="7">
                  <c:v>285.375</c:v>
                </c:pt>
                <c:pt idx="8">
                  <c:v>278.3</c:v>
                </c:pt>
                <c:pt idx="9">
                  <c:v>271.22500000000002</c:v>
                </c:pt>
                <c:pt idx="10">
                  <c:v>264.14999999999998</c:v>
                </c:pt>
                <c:pt idx="11">
                  <c:v>257.07499999999999</c:v>
                </c:pt>
              </c:numCache>
            </c:numRef>
          </c:val>
        </c:ser>
        <c:marker val="1"/>
        <c:axId val="120924032"/>
        <c:axId val="121354496"/>
      </c:lineChart>
      <c:catAx>
        <c:axId val="120924032"/>
        <c:scaling>
          <c:orientation val="minMax"/>
        </c:scaling>
        <c:axPos val="b"/>
        <c:numFmt formatCode="General" sourceLinked="1"/>
        <c:tickLblPos val="nextTo"/>
        <c:crossAx val="121354496"/>
        <c:crosses val="autoZero"/>
        <c:auto val="1"/>
        <c:lblAlgn val="ctr"/>
        <c:lblOffset val="100"/>
      </c:catAx>
      <c:valAx>
        <c:axId val="121354496"/>
        <c:scaling>
          <c:orientation val="minMax"/>
        </c:scaling>
        <c:axPos val="l"/>
        <c:majorGridlines/>
        <c:numFmt formatCode="#,##0.00&quot; zł&quot;" sourceLinked="1"/>
        <c:tickLblPos val="nextTo"/>
        <c:crossAx val="120924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515560163016667"/>
          <c:y val="0.27476732923273273"/>
          <c:w val="0.16484447714782174"/>
          <c:h val="0.1211585166888203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</xdr:row>
      <xdr:rowOff>47625</xdr:rowOff>
    </xdr:from>
    <xdr:to>
      <xdr:col>7</xdr:col>
      <xdr:colOff>590550</xdr:colOff>
      <xdr:row>2</xdr:row>
      <xdr:rowOff>114300</xdr:rowOff>
    </xdr:to>
    <xdr:sp macro="" textlink="" fLocksText="0">
      <xdr:nvSpPr>
        <xdr:cNvPr id="1025" name="Tekst 1"/>
        <xdr:cNvSpPr txBox="1">
          <a:spLocks noChangeArrowheads="1"/>
        </xdr:cNvSpPr>
      </xdr:nvSpPr>
      <xdr:spPr bwMode="auto">
        <a:xfrm>
          <a:off x="3895725" y="209550"/>
          <a:ext cx="1895475" cy="228600"/>
        </a:xfrm>
        <a:prstGeom prst="rect">
          <a:avLst/>
        </a:prstGeom>
        <a:gradFill rotWithShape="0">
          <a:gsLst>
            <a:gs pos="0">
              <a:srgbClr val="5E9EFF"/>
            </a:gs>
            <a:gs pos="50000">
              <a:srgbClr val="FFEBFA"/>
            </a:gs>
            <a:gs pos="100000">
              <a:srgbClr val="5E9EFF"/>
            </a:gs>
          </a:gsLst>
          <a:lin ang="18900000" scaled="1"/>
        </a:gradFill>
        <a:ln w="9360" cap="sq">
          <a:solidFill>
            <a:srgbClr val="212121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pl-PL" sz="1200" b="1" i="0" strike="noStrike">
              <a:solidFill>
                <a:srgbClr val="000000"/>
              </a:solidFill>
              <a:latin typeface="Arial CE"/>
            </a:rPr>
            <a:t>Oblicz sumę z wartości</a:t>
          </a:r>
        </a:p>
      </xdr:txBody>
    </xdr:sp>
    <xdr:clientData/>
  </xdr:twoCellAnchor>
  <xdr:twoCellAnchor>
    <xdr:from>
      <xdr:col>4</xdr:col>
      <xdr:colOff>95250</xdr:colOff>
      <xdr:row>1</xdr:row>
      <xdr:rowOff>152400</xdr:rowOff>
    </xdr:from>
    <xdr:to>
      <xdr:col>4</xdr:col>
      <xdr:colOff>342900</xdr:colOff>
      <xdr:row>20</xdr:row>
      <xdr:rowOff>161925</xdr:rowOff>
    </xdr:to>
    <xdr:sp macro="" textlink="">
      <xdr:nvSpPr>
        <xdr:cNvPr id="1026" name="Auto kształt 5"/>
        <xdr:cNvSpPr>
          <a:spLocks/>
        </xdr:cNvSpPr>
      </xdr:nvSpPr>
      <xdr:spPr bwMode="auto">
        <a:xfrm>
          <a:off x="3209925" y="314325"/>
          <a:ext cx="247650" cy="3086100"/>
        </a:xfrm>
        <a:prstGeom prst="rightBrace">
          <a:avLst>
            <a:gd name="adj1" fmla="val 103846"/>
            <a:gd name="adj2" fmla="val 49384"/>
          </a:avLst>
        </a:prstGeom>
        <a:noFill/>
        <a:ln w="9360" cap="sq">
          <a:solidFill>
            <a:srgbClr val="212121"/>
          </a:solidFill>
          <a:miter lim="800000"/>
          <a:headEnd/>
          <a:tailEnd/>
        </a:ln>
        <a:effectLst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</xdr:row>
      <xdr:rowOff>28575</xdr:rowOff>
    </xdr:from>
    <xdr:to>
      <xdr:col>8</xdr:col>
      <xdr:colOff>304800</xdr:colOff>
      <xdr:row>2</xdr:row>
      <xdr:rowOff>85725</xdr:rowOff>
    </xdr:to>
    <xdr:sp macro="" textlink="" fLocksText="0">
      <xdr:nvSpPr>
        <xdr:cNvPr id="2049" name="Tekst 1"/>
        <xdr:cNvSpPr txBox="1">
          <a:spLocks noChangeArrowheads="1"/>
        </xdr:cNvSpPr>
      </xdr:nvSpPr>
      <xdr:spPr bwMode="auto">
        <a:xfrm>
          <a:off x="3448050" y="190500"/>
          <a:ext cx="2057400" cy="219075"/>
        </a:xfrm>
        <a:prstGeom prst="rect">
          <a:avLst/>
        </a:prstGeom>
        <a:gradFill rotWithShape="0">
          <a:gsLst>
            <a:gs pos="0">
              <a:srgbClr val="5E9EFF"/>
            </a:gs>
            <a:gs pos="50000">
              <a:srgbClr val="FFEBFA"/>
            </a:gs>
            <a:gs pos="100000">
              <a:srgbClr val="5E9EFF"/>
            </a:gs>
          </a:gsLst>
          <a:lin ang="18900000" scaled="1"/>
        </a:gradFill>
        <a:ln w="9360" cap="sq">
          <a:solidFill>
            <a:srgbClr val="212121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pl-PL" sz="1200" b="1" i="0" strike="noStrike">
              <a:solidFill>
                <a:srgbClr val="000000"/>
              </a:solidFill>
              <a:latin typeface="Arial CE"/>
            </a:rPr>
            <a:t>Oblicz średnią wartość</a:t>
          </a:r>
        </a:p>
      </xdr:txBody>
    </xdr:sp>
    <xdr:clientData/>
  </xdr:twoCellAnchor>
  <xdr:twoCellAnchor>
    <xdr:from>
      <xdr:col>4</xdr:col>
      <xdr:colOff>114300</xdr:colOff>
      <xdr:row>2</xdr:row>
      <xdr:rowOff>0</xdr:rowOff>
    </xdr:from>
    <xdr:to>
      <xdr:col>4</xdr:col>
      <xdr:colOff>361950</xdr:colOff>
      <xdr:row>21</xdr:row>
      <xdr:rowOff>9525</xdr:rowOff>
    </xdr:to>
    <xdr:sp macro="" textlink="">
      <xdr:nvSpPr>
        <xdr:cNvPr id="2050" name="Auto kształt 3"/>
        <xdr:cNvSpPr>
          <a:spLocks/>
        </xdr:cNvSpPr>
      </xdr:nvSpPr>
      <xdr:spPr bwMode="auto">
        <a:xfrm>
          <a:off x="2867025" y="323850"/>
          <a:ext cx="247650" cy="3086100"/>
        </a:xfrm>
        <a:prstGeom prst="rightBrace">
          <a:avLst>
            <a:gd name="adj1" fmla="val 103846"/>
            <a:gd name="adj2" fmla="val 49384"/>
          </a:avLst>
        </a:prstGeom>
        <a:noFill/>
        <a:ln w="9360" cap="sq">
          <a:solidFill>
            <a:srgbClr val="212121"/>
          </a:solidFill>
          <a:miter lim="800000"/>
          <a:headEnd/>
          <a:tailEnd/>
        </a:ln>
        <a:effectLst/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28575</xdr:rowOff>
    </xdr:from>
    <xdr:to>
      <xdr:col>8</xdr:col>
      <xdr:colOff>666750</xdr:colOff>
      <xdr:row>2</xdr:row>
      <xdr:rowOff>85725</xdr:rowOff>
    </xdr:to>
    <xdr:sp macro="" textlink="" fLocksText="0">
      <xdr:nvSpPr>
        <xdr:cNvPr id="3073" name="Tekst 1"/>
        <xdr:cNvSpPr txBox="1">
          <a:spLocks noChangeArrowheads="1"/>
        </xdr:cNvSpPr>
      </xdr:nvSpPr>
      <xdr:spPr bwMode="auto">
        <a:xfrm>
          <a:off x="3352800" y="190500"/>
          <a:ext cx="2314575" cy="219075"/>
        </a:xfrm>
        <a:prstGeom prst="rect">
          <a:avLst/>
        </a:prstGeom>
        <a:gradFill rotWithShape="0">
          <a:gsLst>
            <a:gs pos="0">
              <a:srgbClr val="5E9EFF"/>
            </a:gs>
            <a:gs pos="50000">
              <a:srgbClr val="FFEBFA"/>
            </a:gs>
            <a:gs pos="100000">
              <a:srgbClr val="5E9EFF"/>
            </a:gs>
          </a:gsLst>
          <a:lin ang="18900000" scaled="1"/>
        </a:gradFill>
        <a:ln w="9360" cap="sq">
          <a:solidFill>
            <a:srgbClr val="212121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pl-PL" sz="1200" b="1" i="0" strike="noStrike">
              <a:solidFill>
                <a:srgbClr val="000000"/>
              </a:solidFill>
              <a:latin typeface="Arial CE"/>
            </a:rPr>
            <a:t>Znajdź minimalną  wartość</a:t>
          </a:r>
        </a:p>
      </xdr:txBody>
    </xdr:sp>
    <xdr:clientData/>
  </xdr:twoCellAnchor>
  <xdr:twoCellAnchor>
    <xdr:from>
      <xdr:col>4</xdr:col>
      <xdr:colOff>95250</xdr:colOff>
      <xdr:row>2</xdr:row>
      <xdr:rowOff>9525</xdr:rowOff>
    </xdr:from>
    <xdr:to>
      <xdr:col>4</xdr:col>
      <xdr:colOff>342900</xdr:colOff>
      <xdr:row>21</xdr:row>
      <xdr:rowOff>19050</xdr:rowOff>
    </xdr:to>
    <xdr:sp macro="" textlink="">
      <xdr:nvSpPr>
        <xdr:cNvPr id="3074" name="Auto kształt 3"/>
        <xdr:cNvSpPr>
          <a:spLocks/>
        </xdr:cNvSpPr>
      </xdr:nvSpPr>
      <xdr:spPr bwMode="auto">
        <a:xfrm>
          <a:off x="2695575" y="333375"/>
          <a:ext cx="247650" cy="3086100"/>
        </a:xfrm>
        <a:prstGeom prst="rightBrace">
          <a:avLst>
            <a:gd name="adj1" fmla="val 103846"/>
            <a:gd name="adj2" fmla="val 49384"/>
          </a:avLst>
        </a:prstGeom>
        <a:noFill/>
        <a:ln w="9360" cap="sq">
          <a:solidFill>
            <a:srgbClr val="212121"/>
          </a:solidFill>
          <a:miter lim="800000"/>
          <a:headEnd/>
          <a:tailEnd/>
        </a:ln>
        <a:effectLst/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57150</xdr:rowOff>
    </xdr:from>
    <xdr:to>
      <xdr:col>8</xdr:col>
      <xdr:colOff>571500</xdr:colOff>
      <xdr:row>2</xdr:row>
      <xdr:rowOff>114300</xdr:rowOff>
    </xdr:to>
    <xdr:sp macro="" textlink="" fLocksText="0">
      <xdr:nvSpPr>
        <xdr:cNvPr id="4097" name="Tekst 1"/>
        <xdr:cNvSpPr txBox="1">
          <a:spLocks noChangeArrowheads="1"/>
        </xdr:cNvSpPr>
      </xdr:nvSpPr>
      <xdr:spPr bwMode="auto">
        <a:xfrm>
          <a:off x="3429000" y="219075"/>
          <a:ext cx="2295525" cy="219075"/>
        </a:xfrm>
        <a:prstGeom prst="rect">
          <a:avLst/>
        </a:prstGeom>
        <a:gradFill rotWithShape="0">
          <a:gsLst>
            <a:gs pos="0">
              <a:srgbClr val="5E9EFF"/>
            </a:gs>
            <a:gs pos="50000">
              <a:srgbClr val="FFEBFA"/>
            </a:gs>
            <a:gs pos="100000">
              <a:srgbClr val="5E9EFF"/>
            </a:gs>
          </a:gsLst>
          <a:lin ang="18900000" scaled="1"/>
        </a:gradFill>
        <a:ln w="9360" cap="sq">
          <a:solidFill>
            <a:srgbClr val="212121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pl-PL" sz="1200" b="1" i="0" strike="noStrike">
              <a:solidFill>
                <a:srgbClr val="000000"/>
              </a:solidFill>
              <a:latin typeface="Arial CE"/>
            </a:rPr>
            <a:t>Znajdź maksymalną  wartość</a:t>
          </a:r>
        </a:p>
      </xdr:txBody>
    </xdr:sp>
    <xdr:clientData/>
  </xdr:twoCellAnchor>
  <xdr:twoCellAnchor>
    <xdr:from>
      <xdr:col>4</xdr:col>
      <xdr:colOff>114300</xdr:colOff>
      <xdr:row>2</xdr:row>
      <xdr:rowOff>0</xdr:rowOff>
    </xdr:from>
    <xdr:to>
      <xdr:col>4</xdr:col>
      <xdr:colOff>361950</xdr:colOff>
      <xdr:row>21</xdr:row>
      <xdr:rowOff>9525</xdr:rowOff>
    </xdr:to>
    <xdr:sp macro="" textlink="">
      <xdr:nvSpPr>
        <xdr:cNvPr id="4098" name="Auto kształt 3"/>
        <xdr:cNvSpPr>
          <a:spLocks/>
        </xdr:cNvSpPr>
      </xdr:nvSpPr>
      <xdr:spPr bwMode="auto">
        <a:xfrm>
          <a:off x="2867025" y="323850"/>
          <a:ext cx="247650" cy="3086100"/>
        </a:xfrm>
        <a:prstGeom prst="rightBrace">
          <a:avLst>
            <a:gd name="adj1" fmla="val 103846"/>
            <a:gd name="adj2" fmla="val 49384"/>
          </a:avLst>
        </a:prstGeom>
        <a:noFill/>
        <a:ln w="9360" cap="sq">
          <a:solidFill>
            <a:srgbClr val="212121"/>
          </a:solidFill>
          <a:miter lim="800000"/>
          <a:headEnd/>
          <a:tailEnd/>
        </a:ln>
        <a:effectLst/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</xdr:row>
      <xdr:rowOff>95250</xdr:rowOff>
    </xdr:from>
    <xdr:to>
      <xdr:col>7</xdr:col>
      <xdr:colOff>95250</xdr:colOff>
      <xdr:row>4</xdr:row>
      <xdr:rowOff>38100</xdr:rowOff>
    </xdr:to>
    <xdr:sp macro="" textlink="" fLocksText="0">
      <xdr:nvSpPr>
        <xdr:cNvPr id="5121" name="Tekst 1"/>
        <xdr:cNvSpPr txBox="1">
          <a:spLocks noChangeArrowheads="1"/>
        </xdr:cNvSpPr>
      </xdr:nvSpPr>
      <xdr:spPr bwMode="auto">
        <a:xfrm>
          <a:off x="3486150" y="257175"/>
          <a:ext cx="1866900" cy="428625"/>
        </a:xfrm>
        <a:prstGeom prst="rect">
          <a:avLst/>
        </a:prstGeom>
        <a:gradFill rotWithShape="0">
          <a:gsLst>
            <a:gs pos="0">
              <a:srgbClr val="5E9EFF"/>
            </a:gs>
            <a:gs pos="50000">
              <a:srgbClr val="FFEBFA"/>
            </a:gs>
            <a:gs pos="100000">
              <a:srgbClr val="5E9EFF"/>
            </a:gs>
          </a:gsLst>
          <a:lin ang="18900000" scaled="1"/>
        </a:gradFill>
        <a:ln w="9360" cap="sq">
          <a:solidFill>
            <a:srgbClr val="212121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pl-PL" sz="1200" b="1" i="0" strike="noStrike">
              <a:solidFill>
                <a:srgbClr val="000000"/>
              </a:solidFill>
              <a:latin typeface="Arial CE"/>
            </a:rPr>
            <a:t>Oblicz która z wartości występujenajczęściej</a:t>
          </a:r>
        </a:p>
      </xdr:txBody>
    </xdr:sp>
    <xdr:clientData/>
  </xdr:twoCellAnchor>
  <xdr:twoCellAnchor>
    <xdr:from>
      <xdr:col>4</xdr:col>
      <xdr:colOff>114300</xdr:colOff>
      <xdr:row>2</xdr:row>
      <xdr:rowOff>0</xdr:rowOff>
    </xdr:from>
    <xdr:to>
      <xdr:col>4</xdr:col>
      <xdr:colOff>361950</xdr:colOff>
      <xdr:row>21</xdr:row>
      <xdr:rowOff>9525</xdr:rowOff>
    </xdr:to>
    <xdr:sp macro="" textlink="">
      <xdr:nvSpPr>
        <xdr:cNvPr id="5122" name="Auto kształt 3"/>
        <xdr:cNvSpPr>
          <a:spLocks/>
        </xdr:cNvSpPr>
      </xdr:nvSpPr>
      <xdr:spPr bwMode="auto">
        <a:xfrm>
          <a:off x="2867025" y="323850"/>
          <a:ext cx="247650" cy="3086100"/>
        </a:xfrm>
        <a:prstGeom prst="rightBrace">
          <a:avLst>
            <a:gd name="adj1" fmla="val 103846"/>
            <a:gd name="adj2" fmla="val 49384"/>
          </a:avLst>
        </a:prstGeom>
        <a:noFill/>
        <a:ln w="9360" cap="sq">
          <a:solidFill>
            <a:srgbClr val="212121"/>
          </a:solidFill>
          <a:miter lim="800000"/>
          <a:headEnd/>
          <a:tailEnd/>
        </a:ln>
        <a:effectLst/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2</xdr:row>
      <xdr:rowOff>0</xdr:rowOff>
    </xdr:from>
    <xdr:to>
      <xdr:col>4</xdr:col>
      <xdr:colOff>361950</xdr:colOff>
      <xdr:row>21</xdr:row>
      <xdr:rowOff>9525</xdr:rowOff>
    </xdr:to>
    <xdr:sp macro="" textlink="">
      <xdr:nvSpPr>
        <xdr:cNvPr id="6145" name="Auto kształt 2"/>
        <xdr:cNvSpPr>
          <a:spLocks/>
        </xdr:cNvSpPr>
      </xdr:nvSpPr>
      <xdr:spPr bwMode="auto">
        <a:xfrm>
          <a:off x="2867025" y="323850"/>
          <a:ext cx="247650" cy="3086100"/>
        </a:xfrm>
        <a:prstGeom prst="rightBrace">
          <a:avLst>
            <a:gd name="adj1" fmla="val 103846"/>
            <a:gd name="adj2" fmla="val 49384"/>
          </a:avLst>
        </a:prstGeom>
        <a:noFill/>
        <a:ln w="9360" cap="sq">
          <a:solidFill>
            <a:srgbClr val="212121"/>
          </a:solidFill>
          <a:miter lim="800000"/>
          <a:headEnd/>
          <a:tailEnd/>
        </a:ln>
        <a:effectLst/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447676</xdr:colOff>
      <xdr:row>36</xdr:row>
      <xdr:rowOff>47624</xdr:rowOff>
    </xdr:from>
    <xdr:to>
      <xdr:col>8</xdr:col>
      <xdr:colOff>95250</xdr:colOff>
      <xdr:row>59</xdr:row>
      <xdr:rowOff>114300</xdr:rowOff>
    </xdr:to>
    <xdr:graphicFrame macro="">
      <xdr:nvGraphicFramePr>
        <xdr:cNvPr id="9" name="Trendy kwot Odsetek i Dz zapłat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21"/>
  <sheetViews>
    <sheetView topLeftCell="A2" workbookViewId="0">
      <selection activeCell="G12" sqref="G12"/>
    </sheetView>
  </sheetViews>
  <sheetFormatPr defaultColWidth="9" defaultRowHeight="12.75"/>
  <cols>
    <col min="1" max="1" width="2.7109375" customWidth="1"/>
    <col min="2" max="2" width="11.140625" customWidth="1"/>
    <col min="3" max="3" width="22.7109375" customWidth="1"/>
    <col min="4" max="4" width="10.140625" customWidth="1"/>
    <col min="5" max="6" width="9" customWidth="1"/>
    <col min="7" max="7" width="13.28515625" customWidth="1"/>
    <col min="8" max="8" width="10.140625" customWidth="1"/>
    <col min="9" max="9" width="11.28515625" customWidth="1"/>
  </cols>
  <sheetData>
    <row r="2" spans="2:9">
      <c r="B2" s="1" t="s">
        <v>0</v>
      </c>
      <c r="C2" s="2" t="s">
        <v>1</v>
      </c>
      <c r="D2" s="3" t="s">
        <v>2</v>
      </c>
      <c r="F2" s="4"/>
      <c r="G2" s="4"/>
      <c r="H2" s="5"/>
    </row>
    <row r="3" spans="2:9">
      <c r="B3" s="6">
        <v>35529</v>
      </c>
      <c r="C3" s="7" t="s">
        <v>3</v>
      </c>
      <c r="D3" s="8">
        <v>84.96</v>
      </c>
      <c r="F3" s="9"/>
      <c r="H3" s="10"/>
    </row>
    <row r="4" spans="2:9">
      <c r="B4" s="11">
        <v>35521</v>
      </c>
      <c r="C4" s="12" t="s">
        <v>4</v>
      </c>
      <c r="D4" s="13">
        <v>127.62</v>
      </c>
      <c r="F4" s="9"/>
      <c r="H4" s="10"/>
    </row>
    <row r="5" spans="2:9">
      <c r="B5" s="11">
        <v>35535</v>
      </c>
      <c r="C5" s="12" t="s">
        <v>4</v>
      </c>
      <c r="D5" s="13">
        <v>157.88999999999999</v>
      </c>
      <c r="F5" s="9"/>
      <c r="H5" s="10"/>
    </row>
    <row r="6" spans="2:9">
      <c r="B6" s="11">
        <v>35543</v>
      </c>
      <c r="C6" s="12" t="s">
        <v>4</v>
      </c>
      <c r="D6" s="13">
        <v>2.5499999999999998</v>
      </c>
      <c r="F6" s="9"/>
      <c r="H6" s="10"/>
    </row>
    <row r="7" spans="2:9">
      <c r="B7" s="11">
        <v>35555</v>
      </c>
      <c r="C7" s="12" t="s">
        <v>4</v>
      </c>
      <c r="D7" s="13">
        <v>30.72</v>
      </c>
      <c r="F7" s="9"/>
      <c r="H7" s="10"/>
    </row>
    <row r="8" spans="2:9">
      <c r="B8" s="11">
        <v>35558</v>
      </c>
      <c r="C8" s="12" t="s">
        <v>4</v>
      </c>
      <c r="D8" s="13">
        <v>59.85</v>
      </c>
      <c r="F8" s="9"/>
      <c r="H8" s="10"/>
    </row>
    <row r="9" spans="2:9">
      <c r="B9" s="11">
        <v>35579</v>
      </c>
      <c r="C9" s="12" t="s">
        <v>4</v>
      </c>
      <c r="D9" s="13">
        <v>76.89</v>
      </c>
      <c r="H9" s="10"/>
    </row>
    <row r="10" spans="2:9">
      <c r="B10" s="11">
        <v>35587</v>
      </c>
      <c r="C10" s="12" t="s">
        <v>4</v>
      </c>
      <c r="D10" s="13">
        <v>166.89</v>
      </c>
      <c r="F10" s="9"/>
      <c r="H10" s="10"/>
    </row>
    <row r="11" spans="2:9">
      <c r="B11" s="11">
        <v>35607</v>
      </c>
      <c r="C11" s="12" t="s">
        <v>4</v>
      </c>
      <c r="D11" s="13">
        <v>36.75</v>
      </c>
      <c r="F11" s="9"/>
      <c r="H11" s="10"/>
    </row>
    <row r="12" spans="2:9">
      <c r="B12" s="11">
        <v>35611</v>
      </c>
      <c r="C12" s="12" t="s">
        <v>4</v>
      </c>
      <c r="D12" s="13">
        <v>162</v>
      </c>
      <c r="F12" s="14" t="s">
        <v>5</v>
      </c>
      <c r="G12" s="15">
        <f>SUM(D3:D21)</f>
        <v>1117.9499999999998</v>
      </c>
      <c r="H12" s="10"/>
      <c r="I12" s="16">
        <v>1117.95</v>
      </c>
    </row>
    <row r="13" spans="2:9">
      <c r="B13" s="11">
        <v>35525</v>
      </c>
      <c r="C13" s="12" t="s">
        <v>6</v>
      </c>
      <c r="D13" s="13">
        <v>14.25</v>
      </c>
      <c r="F13" s="9"/>
      <c r="H13" s="10"/>
    </row>
    <row r="14" spans="2:9">
      <c r="B14" s="11">
        <v>35531</v>
      </c>
      <c r="C14" s="12" t="s">
        <v>6</v>
      </c>
      <c r="D14" s="13">
        <v>8.43</v>
      </c>
      <c r="F14" s="9"/>
      <c r="H14" s="10"/>
    </row>
    <row r="15" spans="2:9">
      <c r="B15" s="11">
        <v>35537</v>
      </c>
      <c r="C15" s="12" t="s">
        <v>6</v>
      </c>
      <c r="D15" s="13">
        <v>66.48</v>
      </c>
      <c r="F15" s="9"/>
      <c r="H15" s="10"/>
    </row>
    <row r="16" spans="2:9">
      <c r="B16" s="11">
        <v>35539</v>
      </c>
      <c r="C16" s="12" t="s">
        <v>6</v>
      </c>
      <c r="D16" s="13">
        <v>16.59</v>
      </c>
      <c r="F16" s="9"/>
      <c r="H16" s="10"/>
    </row>
    <row r="17" spans="2:8">
      <c r="B17" s="11">
        <v>35547</v>
      </c>
      <c r="C17" s="12" t="s">
        <v>6</v>
      </c>
      <c r="D17" s="13">
        <v>56.61</v>
      </c>
      <c r="F17" s="9"/>
      <c r="H17" s="10"/>
    </row>
    <row r="18" spans="2:8">
      <c r="B18" s="11">
        <v>35552</v>
      </c>
      <c r="C18" s="12" t="s">
        <v>6</v>
      </c>
      <c r="D18" s="13">
        <v>2.5499999999999998</v>
      </c>
      <c r="F18" s="9"/>
      <c r="H18" s="10"/>
    </row>
    <row r="19" spans="2:8">
      <c r="B19" s="11">
        <v>35558</v>
      </c>
      <c r="C19" s="12" t="s">
        <v>6</v>
      </c>
      <c r="D19" s="13">
        <v>3.75</v>
      </c>
      <c r="F19" s="9"/>
      <c r="H19" s="10"/>
    </row>
    <row r="20" spans="2:8">
      <c r="B20" s="11">
        <v>35561</v>
      </c>
      <c r="C20" s="12" t="s">
        <v>6</v>
      </c>
      <c r="D20" s="13">
        <v>40.619999999999997</v>
      </c>
      <c r="F20" s="9"/>
      <c r="H20" s="10"/>
    </row>
    <row r="21" spans="2:8">
      <c r="B21" s="17">
        <v>35570</v>
      </c>
      <c r="C21" s="18" t="s">
        <v>6</v>
      </c>
      <c r="D21" s="19">
        <v>2.5499999999999998</v>
      </c>
      <c r="F21" s="9"/>
      <c r="H21" s="10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F8" sqref="F8"/>
    </sheetView>
  </sheetViews>
  <sheetFormatPr defaultColWidth="9" defaultRowHeight="12.75"/>
  <cols>
    <col min="1" max="4" width="9" customWidth="1"/>
    <col min="5" max="5" width="10.7109375" customWidth="1"/>
  </cols>
  <sheetData>
    <row r="1" spans="1:6">
      <c r="A1" s="73" t="s">
        <v>59</v>
      </c>
      <c r="B1" s="73"/>
      <c r="C1" s="73"/>
      <c r="D1" s="73"/>
      <c r="E1" s="73"/>
      <c r="F1" s="73"/>
    </row>
    <row r="2" spans="1:6" ht="25.5">
      <c r="A2" s="35" t="s">
        <v>60</v>
      </c>
      <c r="B2" s="35" t="s">
        <v>61</v>
      </c>
      <c r="C2" s="35" t="s">
        <v>62</v>
      </c>
      <c r="D2" s="35" t="s">
        <v>63</v>
      </c>
      <c r="E2" s="35" t="s">
        <v>64</v>
      </c>
      <c r="F2" s="35" t="s">
        <v>65</v>
      </c>
    </row>
    <row r="3" spans="1:6">
      <c r="A3" s="12" t="s">
        <v>66</v>
      </c>
      <c r="B3" s="12" t="s">
        <v>67</v>
      </c>
      <c r="C3" s="12">
        <v>150</v>
      </c>
      <c r="D3" s="36">
        <v>1.85</v>
      </c>
      <c r="E3" s="36">
        <f>SUM(D3,PRODUCT(C$10,D3))</f>
        <v>2.0165000000000002</v>
      </c>
      <c r="F3" s="36">
        <f>(E3-D3)*C3</f>
        <v>24.975000000000016</v>
      </c>
    </row>
    <row r="4" spans="1:6">
      <c r="A4" s="12" t="s">
        <v>68</v>
      </c>
      <c r="B4" s="12" t="s">
        <v>69</v>
      </c>
      <c r="C4" s="12">
        <v>100</v>
      </c>
      <c r="D4" s="36">
        <v>2.57</v>
      </c>
      <c r="E4" s="36">
        <f t="shared" ref="E4:E8" si="0">SUM(D4,PRODUCT(C$10,D4))</f>
        <v>2.8012999999999999</v>
      </c>
      <c r="F4" s="36">
        <f t="shared" ref="F4:F8" si="1">(E4-D4)*C4</f>
        <v>23.130000000000006</v>
      </c>
    </row>
    <row r="5" spans="1:6">
      <c r="A5" s="12" t="s">
        <v>70</v>
      </c>
      <c r="B5" s="12" t="s">
        <v>71</v>
      </c>
      <c r="C5" s="12">
        <v>135</v>
      </c>
      <c r="D5" s="36">
        <v>0.86</v>
      </c>
      <c r="E5" s="36">
        <f t="shared" si="0"/>
        <v>0.93740000000000001</v>
      </c>
      <c r="F5" s="36">
        <f t="shared" si="1"/>
        <v>10.449000000000003</v>
      </c>
    </row>
    <row r="6" spans="1:6">
      <c r="A6" s="12" t="s">
        <v>72</v>
      </c>
      <c r="B6" s="12" t="s">
        <v>73</v>
      </c>
      <c r="C6" s="12">
        <v>110</v>
      </c>
      <c r="D6" s="36">
        <v>1.53</v>
      </c>
      <c r="E6" s="36">
        <f t="shared" si="0"/>
        <v>1.6677</v>
      </c>
      <c r="F6" s="36">
        <f t="shared" si="1"/>
        <v>15.146999999999993</v>
      </c>
    </row>
    <row r="7" spans="1:6">
      <c r="A7" s="12" t="s">
        <v>74</v>
      </c>
      <c r="B7" s="12" t="s">
        <v>75</v>
      </c>
      <c r="C7" s="12">
        <v>550</v>
      </c>
      <c r="D7" s="36">
        <v>0.42</v>
      </c>
      <c r="E7" s="36">
        <f t="shared" si="0"/>
        <v>0.45779999999999998</v>
      </c>
      <c r="F7" s="36">
        <f t="shared" si="1"/>
        <v>20.79</v>
      </c>
    </row>
    <row r="8" spans="1:6">
      <c r="A8" s="12" t="s">
        <v>76</v>
      </c>
      <c r="B8" s="12" t="s">
        <v>77</v>
      </c>
      <c r="C8" s="12">
        <v>500</v>
      </c>
      <c r="D8" s="36">
        <v>1.25</v>
      </c>
      <c r="E8" s="36">
        <f t="shared" si="0"/>
        <v>1.3625</v>
      </c>
      <c r="F8" s="36">
        <f>(E8-D8)*C8</f>
        <v>56.250000000000021</v>
      </c>
    </row>
    <row r="9" spans="1:6">
      <c r="A9" s="12"/>
      <c r="B9" s="12"/>
      <c r="C9" s="12"/>
      <c r="D9" s="12"/>
      <c r="E9" s="37"/>
      <c r="F9" s="38"/>
    </row>
    <row r="10" spans="1:6">
      <c r="A10" s="12"/>
      <c r="B10" s="12" t="s">
        <v>78</v>
      </c>
      <c r="C10" s="39">
        <v>0.09</v>
      </c>
      <c r="D10" s="40"/>
      <c r="E10" s="41" t="s">
        <v>79</v>
      </c>
      <c r="F10" s="42">
        <f>SUM(F3:F8)</f>
        <v>150.74100000000004</v>
      </c>
    </row>
  </sheetData>
  <sheetProtection selectLockedCells="1" selectUnlockedCells="1"/>
  <mergeCells count="1">
    <mergeCell ref="A1:F1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Roman,Normalny"&amp;12&amp;A</oddHeader>
    <oddFooter>&amp;C&amp;"Times New Roman,Normalny"&amp;12Strona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4:H17"/>
  <sheetViews>
    <sheetView workbookViewId="0">
      <selection activeCell="F18" sqref="F18"/>
    </sheetView>
  </sheetViews>
  <sheetFormatPr defaultColWidth="9" defaultRowHeight="12.75"/>
  <cols>
    <col min="1" max="1" width="2.5703125" customWidth="1"/>
    <col min="2" max="2" width="10.140625" customWidth="1"/>
    <col min="3" max="3" width="11.28515625" customWidth="1"/>
    <col min="4" max="4" width="8.42578125" customWidth="1"/>
  </cols>
  <sheetData>
    <row r="4" spans="1:8">
      <c r="A4" s="73" t="s">
        <v>80</v>
      </c>
      <c r="B4" s="73"/>
      <c r="C4" s="73"/>
      <c r="D4" s="73"/>
      <c r="E4" s="73"/>
      <c r="F4" s="73"/>
      <c r="G4" s="73"/>
    </row>
    <row r="5" spans="1:8">
      <c r="A5" s="73"/>
      <c r="B5" s="73"/>
      <c r="C5" s="73"/>
      <c r="D5" s="73"/>
      <c r="E5" s="73"/>
      <c r="F5" s="73"/>
      <c r="G5" s="73"/>
    </row>
    <row r="6" spans="1:8" ht="25.5">
      <c r="A6" s="43" t="s">
        <v>60</v>
      </c>
      <c r="B6" s="43" t="s">
        <v>81</v>
      </c>
      <c r="C6" s="43" t="s">
        <v>82</v>
      </c>
      <c r="D6" s="43" t="s">
        <v>83</v>
      </c>
      <c r="E6" s="43" t="s">
        <v>84</v>
      </c>
      <c r="F6" s="43" t="s">
        <v>85</v>
      </c>
      <c r="G6" s="43"/>
    </row>
    <row r="7" spans="1:8">
      <c r="A7" s="12"/>
      <c r="B7" s="12"/>
      <c r="C7" s="44"/>
      <c r="D7" s="12"/>
      <c r="E7" s="39">
        <v>0.22</v>
      </c>
      <c r="F7" s="12"/>
      <c r="G7" s="39"/>
    </row>
    <row r="8" spans="1:8">
      <c r="A8" s="12">
        <v>1</v>
      </c>
      <c r="B8" s="12" t="s">
        <v>86</v>
      </c>
      <c r="C8" s="45">
        <f t="shared" ref="C8:C16" ca="1" si="0">TODAY()</f>
        <v>43065</v>
      </c>
      <c r="D8" s="36">
        <v>13</v>
      </c>
      <c r="E8" s="36">
        <f>D8*E$7</f>
        <v>2.86</v>
      </c>
      <c r="F8" s="36">
        <f>D8+E8</f>
        <v>15.86</v>
      </c>
      <c r="G8" s="12"/>
    </row>
    <row r="9" spans="1:8">
      <c r="A9" s="12">
        <v>2</v>
      </c>
      <c r="B9" s="12" t="s">
        <v>87</v>
      </c>
      <c r="C9" s="45">
        <f t="shared" ca="1" si="0"/>
        <v>43065</v>
      </c>
      <c r="D9" s="36">
        <v>18</v>
      </c>
      <c r="E9" s="36">
        <f t="shared" ref="E9:E16" si="1">D9*E$7</f>
        <v>3.96</v>
      </c>
      <c r="F9" s="36">
        <f t="shared" ref="F9:F16" si="2">D9+E9</f>
        <v>21.96</v>
      </c>
      <c r="G9" s="12"/>
    </row>
    <row r="10" spans="1:8">
      <c r="A10" s="12">
        <v>3</v>
      </c>
      <c r="B10" s="12" t="s">
        <v>88</v>
      </c>
      <c r="C10" s="45">
        <f t="shared" ca="1" si="0"/>
        <v>43065</v>
      </c>
      <c r="D10" s="36">
        <v>10</v>
      </c>
      <c r="E10" s="36">
        <f t="shared" si="1"/>
        <v>2.2000000000000002</v>
      </c>
      <c r="F10" s="36">
        <f t="shared" si="2"/>
        <v>12.2</v>
      </c>
      <c r="G10" s="12"/>
    </row>
    <row r="11" spans="1:8">
      <c r="A11" s="12">
        <v>4</v>
      </c>
      <c r="B11" s="12" t="s">
        <v>89</v>
      </c>
      <c r="C11" s="45">
        <f t="shared" ca="1" si="0"/>
        <v>43065</v>
      </c>
      <c r="D11" s="36">
        <v>30</v>
      </c>
      <c r="E11" s="36">
        <f t="shared" si="1"/>
        <v>6.6</v>
      </c>
      <c r="F11" s="36">
        <f t="shared" si="2"/>
        <v>36.6</v>
      </c>
      <c r="G11" s="12"/>
    </row>
    <row r="12" spans="1:8">
      <c r="A12" s="12">
        <v>5</v>
      </c>
      <c r="B12" s="12" t="s">
        <v>90</v>
      </c>
      <c r="C12" s="45">
        <f t="shared" ca="1" si="0"/>
        <v>43065</v>
      </c>
      <c r="D12" s="36">
        <v>6</v>
      </c>
      <c r="E12" s="36">
        <f t="shared" si="1"/>
        <v>1.32</v>
      </c>
      <c r="F12" s="36">
        <f t="shared" si="2"/>
        <v>7.32</v>
      </c>
      <c r="G12" s="12"/>
    </row>
    <row r="13" spans="1:8">
      <c r="A13" s="12">
        <v>6</v>
      </c>
      <c r="B13" s="12" t="s">
        <v>91</v>
      </c>
      <c r="C13" s="45">
        <f t="shared" ca="1" si="0"/>
        <v>43065</v>
      </c>
      <c r="D13" s="36">
        <v>7</v>
      </c>
      <c r="E13" s="36">
        <f t="shared" si="1"/>
        <v>1.54</v>
      </c>
      <c r="F13" s="36">
        <f t="shared" si="2"/>
        <v>8.5399999999999991</v>
      </c>
      <c r="G13" s="12"/>
    </row>
    <row r="14" spans="1:8">
      <c r="A14" s="12">
        <v>7</v>
      </c>
      <c r="B14" s="12" t="s">
        <v>92</v>
      </c>
      <c r="C14" s="45">
        <f t="shared" ca="1" si="0"/>
        <v>43065</v>
      </c>
      <c r="D14" s="36">
        <v>1</v>
      </c>
      <c r="E14" s="36">
        <f t="shared" si="1"/>
        <v>0.22</v>
      </c>
      <c r="F14" s="36">
        <f t="shared" si="2"/>
        <v>1.22</v>
      </c>
      <c r="G14" s="12"/>
    </row>
    <row r="15" spans="1:8">
      <c r="A15" s="12">
        <v>8</v>
      </c>
      <c r="B15" s="12" t="s">
        <v>93</v>
      </c>
      <c r="C15" s="45">
        <f t="shared" ca="1" si="0"/>
        <v>43065</v>
      </c>
      <c r="D15" s="36">
        <v>12</v>
      </c>
      <c r="E15" s="36">
        <f t="shared" si="1"/>
        <v>2.64</v>
      </c>
      <c r="F15" s="36">
        <f t="shared" si="2"/>
        <v>14.64</v>
      </c>
      <c r="G15" s="12"/>
    </row>
    <row r="16" spans="1:8">
      <c r="A16" s="12">
        <v>9</v>
      </c>
      <c r="B16" s="12" t="s">
        <v>94</v>
      </c>
      <c r="C16" s="45">
        <f t="shared" ca="1" si="0"/>
        <v>43065</v>
      </c>
      <c r="D16" s="36">
        <v>25</v>
      </c>
      <c r="E16" s="36">
        <f t="shared" si="1"/>
        <v>5.5</v>
      </c>
      <c r="F16" s="36">
        <f t="shared" si="2"/>
        <v>30.5</v>
      </c>
      <c r="G16" s="12"/>
      <c r="H16" s="46"/>
    </row>
    <row r="17" spans="1:7">
      <c r="A17" s="12"/>
      <c r="B17" s="12"/>
      <c r="C17" s="12"/>
      <c r="D17" s="12"/>
      <c r="E17" s="12" t="s">
        <v>95</v>
      </c>
      <c r="F17" s="36">
        <f>SUM(F8:F16)</f>
        <v>148.83999999999997</v>
      </c>
      <c r="G17" s="12"/>
    </row>
  </sheetData>
  <sheetProtection selectLockedCells="1" selectUnlockedCells="1"/>
  <mergeCells count="1">
    <mergeCell ref="A4:G5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Roman,Normalny"&amp;12&amp;A</oddHeader>
    <oddFooter>&amp;C&amp;"Times New Roman,Normalny"&amp;12Strona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3:G17"/>
  <sheetViews>
    <sheetView workbookViewId="0">
      <selection activeCell="G10" sqref="G10"/>
    </sheetView>
  </sheetViews>
  <sheetFormatPr defaultColWidth="9" defaultRowHeight="12.75"/>
  <cols>
    <col min="1" max="1" width="12.28515625" customWidth="1"/>
    <col min="2" max="2" width="9" customWidth="1"/>
    <col min="3" max="3" width="10.5703125" customWidth="1"/>
    <col min="4" max="5" width="9" customWidth="1"/>
    <col min="6" max="6" width="10.42578125" customWidth="1"/>
    <col min="7" max="7" width="14" customWidth="1"/>
  </cols>
  <sheetData>
    <row r="3" spans="1:7">
      <c r="A3" s="73" t="s">
        <v>96</v>
      </c>
      <c r="B3" s="73"/>
      <c r="C3" s="73"/>
      <c r="D3" s="73"/>
      <c r="E3" s="73"/>
      <c r="F3" s="73"/>
      <c r="G3" s="73"/>
    </row>
    <row r="4" spans="1:7">
      <c r="A4" s="12"/>
      <c r="B4" s="12"/>
      <c r="C4" s="12"/>
      <c r="D4" s="12"/>
      <c r="E4" s="12"/>
      <c r="F4" s="12"/>
      <c r="G4" s="12"/>
    </row>
    <row r="5" spans="1:7" ht="14.25" customHeight="1">
      <c r="A5" s="12"/>
      <c r="B5" s="12"/>
      <c r="C5" s="12"/>
      <c r="D5" s="12"/>
      <c r="E5" s="12" t="s">
        <v>97</v>
      </c>
      <c r="F5" s="12"/>
      <c r="G5" s="47">
        <f ca="1">TODAY()</f>
        <v>43065</v>
      </c>
    </row>
    <row r="6" spans="1:7">
      <c r="A6" s="12"/>
      <c r="B6" s="12"/>
      <c r="C6" s="12"/>
      <c r="D6" s="12"/>
      <c r="E6" s="12" t="s">
        <v>98</v>
      </c>
      <c r="F6" s="12"/>
      <c r="G6" s="12">
        <v>30</v>
      </c>
    </row>
    <row r="7" spans="1:7">
      <c r="A7" s="12"/>
      <c r="B7" s="12"/>
      <c r="C7" s="12"/>
      <c r="D7" s="12"/>
      <c r="E7" s="12" t="s">
        <v>99</v>
      </c>
      <c r="F7" s="12"/>
      <c r="G7" s="48">
        <v>0.1</v>
      </c>
    </row>
    <row r="8" spans="1:7">
      <c r="A8" s="12"/>
      <c r="B8" s="12"/>
      <c r="C8" s="12"/>
      <c r="D8" s="12"/>
      <c r="E8" s="12"/>
      <c r="F8" s="12"/>
      <c r="G8" s="49"/>
    </row>
    <row r="9" spans="1:7" ht="25.5">
      <c r="A9" s="50" t="s">
        <v>100</v>
      </c>
      <c r="B9" s="50" t="s">
        <v>101</v>
      </c>
      <c r="C9" s="50" t="s">
        <v>102</v>
      </c>
      <c r="D9" s="50" t="s">
        <v>103</v>
      </c>
      <c r="E9" s="50" t="s">
        <v>104</v>
      </c>
      <c r="F9" s="50" t="s">
        <v>105</v>
      </c>
      <c r="G9" s="50" t="s">
        <v>106</v>
      </c>
    </row>
    <row r="10" spans="1:7">
      <c r="A10" s="12" t="s">
        <v>107</v>
      </c>
      <c r="B10" s="12" t="s">
        <v>108</v>
      </c>
      <c r="C10" s="47">
        <v>37281</v>
      </c>
      <c r="D10" s="47">
        <f ca="1">TODAY()</f>
        <v>43065</v>
      </c>
      <c r="E10" s="51">
        <f ca="1">DAYS360(C10,D10)</f>
        <v>5701</v>
      </c>
      <c r="F10" s="12">
        <f ca="1">E10-30</f>
        <v>5671</v>
      </c>
      <c r="G10" s="49">
        <f ca="1">F10*0.1</f>
        <v>567.1</v>
      </c>
    </row>
    <row r="11" spans="1:7">
      <c r="A11" s="12" t="s">
        <v>109</v>
      </c>
      <c r="B11" s="12" t="s">
        <v>110</v>
      </c>
      <c r="C11" s="47">
        <v>37288</v>
      </c>
      <c r="D11" s="47">
        <f t="shared" ref="D11:D14" ca="1" si="0">TODAY()</f>
        <v>43065</v>
      </c>
      <c r="E11" s="51">
        <f t="shared" ref="E11:E14" ca="1" si="1">DAYS360(C11,D11)</f>
        <v>5695</v>
      </c>
      <c r="F11" s="12">
        <f t="shared" ref="F11:F14" ca="1" si="2">E11-30</f>
        <v>5665</v>
      </c>
      <c r="G11" s="49">
        <f t="shared" ref="G11:G14" ca="1" si="3">F11*0.1</f>
        <v>566.5</v>
      </c>
    </row>
    <row r="12" spans="1:7">
      <c r="A12" s="12" t="s">
        <v>111</v>
      </c>
      <c r="B12" s="12" t="s">
        <v>112</v>
      </c>
      <c r="C12" s="47">
        <v>37015</v>
      </c>
      <c r="D12" s="47">
        <f t="shared" ca="1" si="0"/>
        <v>43065</v>
      </c>
      <c r="E12" s="51">
        <f t="shared" ca="1" si="1"/>
        <v>5962</v>
      </c>
      <c r="F12" s="12">
        <f t="shared" ca="1" si="2"/>
        <v>5932</v>
      </c>
      <c r="G12" s="49">
        <f t="shared" ca="1" si="3"/>
        <v>593.20000000000005</v>
      </c>
    </row>
    <row r="13" spans="1:7">
      <c r="A13" s="12" t="s">
        <v>113</v>
      </c>
      <c r="B13" s="12" t="s">
        <v>114</v>
      </c>
      <c r="C13" s="47">
        <v>36656</v>
      </c>
      <c r="D13" s="47">
        <f t="shared" ca="1" si="0"/>
        <v>43065</v>
      </c>
      <c r="E13" s="51">
        <f t="shared" ca="1" si="1"/>
        <v>6316</v>
      </c>
      <c r="F13" s="12">
        <f t="shared" ca="1" si="2"/>
        <v>6286</v>
      </c>
      <c r="G13" s="49">
        <f t="shared" ca="1" si="3"/>
        <v>628.6</v>
      </c>
    </row>
    <row r="14" spans="1:7">
      <c r="A14" s="12" t="s">
        <v>115</v>
      </c>
      <c r="B14" s="12" t="s">
        <v>116</v>
      </c>
      <c r="C14" s="47">
        <v>37231</v>
      </c>
      <c r="D14" s="47">
        <f t="shared" ca="1" si="0"/>
        <v>43065</v>
      </c>
      <c r="E14" s="51">
        <f t="shared" ca="1" si="1"/>
        <v>5750</v>
      </c>
      <c r="F14" s="12">
        <f t="shared" ca="1" si="2"/>
        <v>5720</v>
      </c>
      <c r="G14" s="49">
        <f t="shared" ca="1" si="3"/>
        <v>572</v>
      </c>
    </row>
    <row r="15" spans="1:7">
      <c r="A15" s="12"/>
      <c r="B15" s="12"/>
      <c r="C15" s="45"/>
      <c r="D15" s="45"/>
      <c r="E15" s="12"/>
      <c r="F15" s="12"/>
      <c r="G15" s="12"/>
    </row>
    <row r="16" spans="1:7">
      <c r="A16" s="12"/>
      <c r="B16" s="12"/>
      <c r="C16" s="12"/>
      <c r="D16" s="12"/>
      <c r="E16" s="12"/>
      <c r="F16" s="12"/>
      <c r="G16" s="12"/>
    </row>
    <row r="17" spans="1:7">
      <c r="A17" s="12"/>
      <c r="B17" s="12"/>
      <c r="C17" s="12"/>
      <c r="D17" s="12"/>
      <c r="E17" s="52" t="s">
        <v>117</v>
      </c>
      <c r="F17" s="52"/>
      <c r="G17" s="53">
        <f ca="1">SUM(G10:G14)</f>
        <v>2927.4</v>
      </c>
    </row>
  </sheetData>
  <sheetProtection selectLockedCells="1" selectUnlockedCells="1"/>
  <mergeCells count="1">
    <mergeCell ref="A3:G3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Roman,Normalny"&amp;12&amp;A</oddHeader>
    <oddFooter>&amp;C&amp;"Times New Roman,Normalny"&amp;12Strona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F10" sqref="F10"/>
    </sheetView>
  </sheetViews>
  <sheetFormatPr defaultColWidth="9" defaultRowHeight="12.75"/>
  <cols>
    <col min="1" max="1" width="15.5703125" customWidth="1"/>
    <col min="2" max="2" width="11.28515625" customWidth="1"/>
    <col min="3" max="3" width="13" customWidth="1"/>
  </cols>
  <sheetData>
    <row r="1" spans="1:6" ht="18">
      <c r="B1" t="s">
        <v>118</v>
      </c>
      <c r="C1" s="54"/>
    </row>
    <row r="3" spans="1:6" ht="25.5">
      <c r="A3" s="55" t="s">
        <v>119</v>
      </c>
      <c r="B3" s="55" t="s">
        <v>120</v>
      </c>
      <c r="C3" s="55" t="s">
        <v>121</v>
      </c>
      <c r="D3" s="55" t="s">
        <v>122</v>
      </c>
      <c r="E3" s="56" t="s">
        <v>123</v>
      </c>
      <c r="F3" s="55" t="s">
        <v>124</v>
      </c>
    </row>
    <row r="4" spans="1:6">
      <c r="A4" t="s">
        <v>125</v>
      </c>
      <c r="B4" s="9">
        <v>38169</v>
      </c>
      <c r="C4" s="9">
        <v>38183</v>
      </c>
      <c r="D4">
        <v>800</v>
      </c>
      <c r="E4">
        <f>DAYS360(B4,C4)</f>
        <v>14</v>
      </c>
      <c r="F4">
        <f>D4/E4</f>
        <v>57.142857142857146</v>
      </c>
    </row>
    <row r="5" spans="1:6">
      <c r="A5" t="s">
        <v>126</v>
      </c>
      <c r="B5" s="9">
        <v>38169</v>
      </c>
      <c r="C5" s="9">
        <v>38184</v>
      </c>
      <c r="D5">
        <v>690</v>
      </c>
      <c r="E5">
        <f t="shared" ref="E5:E10" si="0">DAYS360(B5,C5)</f>
        <v>15</v>
      </c>
      <c r="F5">
        <f t="shared" ref="F5:F10" si="1">D5/E5</f>
        <v>46</v>
      </c>
    </row>
    <row r="6" spans="1:6">
      <c r="A6" t="s">
        <v>127</v>
      </c>
      <c r="B6" s="9">
        <v>38169</v>
      </c>
      <c r="C6" s="9">
        <v>38182</v>
      </c>
      <c r="D6">
        <v>720</v>
      </c>
      <c r="E6">
        <f t="shared" si="0"/>
        <v>13</v>
      </c>
      <c r="F6">
        <f t="shared" si="1"/>
        <v>55.384615384615387</v>
      </c>
    </row>
    <row r="7" spans="1:6">
      <c r="A7" t="s">
        <v>128</v>
      </c>
      <c r="B7" s="9">
        <v>38169</v>
      </c>
      <c r="C7" s="9">
        <v>38184</v>
      </c>
      <c r="D7">
        <v>610</v>
      </c>
      <c r="E7">
        <f t="shared" si="0"/>
        <v>15</v>
      </c>
      <c r="F7">
        <f t="shared" si="1"/>
        <v>40.666666666666664</v>
      </c>
    </row>
    <row r="8" spans="1:6">
      <c r="A8" t="s">
        <v>129</v>
      </c>
      <c r="B8" s="9">
        <v>38169</v>
      </c>
      <c r="C8" s="9">
        <v>38183</v>
      </c>
      <c r="D8">
        <v>590</v>
      </c>
      <c r="E8">
        <f t="shared" si="0"/>
        <v>14</v>
      </c>
      <c r="F8">
        <f t="shared" si="1"/>
        <v>42.142857142857146</v>
      </c>
    </row>
    <row r="9" spans="1:6">
      <c r="A9" t="s">
        <v>130</v>
      </c>
      <c r="B9" s="9">
        <v>38169</v>
      </c>
      <c r="C9" s="9">
        <v>38182</v>
      </c>
      <c r="D9">
        <v>750</v>
      </c>
      <c r="E9">
        <f t="shared" si="0"/>
        <v>13</v>
      </c>
      <c r="F9">
        <f t="shared" si="1"/>
        <v>57.692307692307693</v>
      </c>
    </row>
    <row r="10" spans="1:6">
      <c r="A10" t="s">
        <v>131</v>
      </c>
      <c r="B10" s="9">
        <v>38169</v>
      </c>
      <c r="C10" s="9">
        <v>38184</v>
      </c>
      <c r="D10">
        <v>820</v>
      </c>
      <c r="E10">
        <f t="shared" si="0"/>
        <v>15</v>
      </c>
      <c r="F10">
        <f t="shared" si="1"/>
        <v>54.666666666666664</v>
      </c>
    </row>
    <row r="11" spans="1:6">
      <c r="B11" s="9" t="s">
        <v>132</v>
      </c>
      <c r="C11" s="9"/>
    </row>
    <row r="12" spans="1:6">
      <c r="C12" t="s">
        <v>133</v>
      </c>
      <c r="F12">
        <f>SUM(D4:D10)/SUM(E4:E10)</f>
        <v>50.303030303030305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Roman,Normalny"&amp;12&amp;A</oddHeader>
    <oddFooter>&amp;C&amp;"Times New Roman,Normalny"&amp;12Strona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G35"/>
  <sheetViews>
    <sheetView tabSelected="1" topLeftCell="B35" workbookViewId="0">
      <selection activeCell="D29" sqref="D29"/>
    </sheetView>
  </sheetViews>
  <sheetFormatPr defaultColWidth="9" defaultRowHeight="12.75"/>
  <cols>
    <col min="1" max="1" width="9" customWidth="1"/>
    <col min="2" max="2" width="6.85546875" customWidth="1"/>
    <col min="3" max="3" width="20.42578125" customWidth="1"/>
    <col min="4" max="4" width="14.42578125" customWidth="1"/>
    <col min="5" max="5" width="9" customWidth="1"/>
    <col min="6" max="6" width="10.7109375" customWidth="1"/>
    <col min="7" max="7" width="16.5703125" customWidth="1"/>
  </cols>
  <sheetData>
    <row r="1" spans="1:7">
      <c r="A1" s="57" t="s">
        <v>134</v>
      </c>
      <c r="B1" s="58"/>
      <c r="C1" s="58"/>
      <c r="D1" s="58"/>
      <c r="E1" s="58"/>
      <c r="F1" s="58"/>
      <c r="G1" s="58"/>
    </row>
    <row r="2" spans="1:7">
      <c r="A2" s="57" t="s">
        <v>135</v>
      </c>
      <c r="B2" s="58"/>
      <c r="C2" s="58"/>
      <c r="D2" s="58"/>
      <c r="E2" s="58"/>
      <c r="F2" s="58"/>
      <c r="G2" s="58"/>
    </row>
    <row r="3" spans="1:7">
      <c r="A3" s="57" t="s">
        <v>136</v>
      </c>
      <c r="B3" s="58"/>
      <c r="C3" s="58"/>
      <c r="D3" s="58"/>
      <c r="E3" s="58"/>
      <c r="F3" s="58"/>
      <c r="G3" s="58"/>
    </row>
    <row r="4" spans="1:7">
      <c r="A4" s="58"/>
      <c r="B4" s="58"/>
      <c r="C4" s="58"/>
      <c r="D4" s="58"/>
      <c r="E4" s="58"/>
      <c r="F4" s="58"/>
      <c r="G4" s="58"/>
    </row>
    <row r="5" spans="1:7">
      <c r="A5" s="58"/>
      <c r="B5" s="57" t="s">
        <v>137</v>
      </c>
      <c r="C5" s="57"/>
      <c r="D5" s="57"/>
      <c r="E5" s="57"/>
      <c r="F5" s="57"/>
      <c r="G5" s="57"/>
    </row>
    <row r="6" spans="1:7">
      <c r="A6" s="58"/>
      <c r="B6" s="57" t="s">
        <v>138</v>
      </c>
      <c r="C6" s="57"/>
      <c r="D6" s="57"/>
      <c r="E6" s="57"/>
      <c r="F6" s="57"/>
      <c r="G6" s="57"/>
    </row>
    <row r="7" spans="1:7">
      <c r="A7" s="58"/>
      <c r="B7" s="57" t="s">
        <v>139</v>
      </c>
      <c r="C7" s="57"/>
      <c r="D7" s="57"/>
      <c r="E7" s="57"/>
      <c r="F7" s="57"/>
      <c r="G7" s="57"/>
    </row>
    <row r="8" spans="1:7">
      <c r="A8" s="58"/>
      <c r="B8" s="57" t="s">
        <v>140</v>
      </c>
      <c r="C8" s="57"/>
      <c r="D8" s="57"/>
      <c r="E8" s="57"/>
      <c r="F8" s="57"/>
      <c r="G8" s="57"/>
    </row>
    <row r="9" spans="1:7">
      <c r="A9" s="58"/>
      <c r="B9" s="57"/>
      <c r="C9" s="57"/>
      <c r="D9" s="57"/>
      <c r="E9" s="57"/>
      <c r="F9" s="57"/>
      <c r="G9" s="57"/>
    </row>
    <row r="10" spans="1:7">
      <c r="A10" s="58"/>
      <c r="B10" s="59" t="s">
        <v>141</v>
      </c>
      <c r="C10" s="59"/>
      <c r="D10" s="57"/>
      <c r="E10" s="57"/>
      <c r="F10" s="57"/>
      <c r="G10" s="57"/>
    </row>
    <row r="11" spans="1:7">
      <c r="A11" s="58"/>
      <c r="B11" s="60" t="s">
        <v>142</v>
      </c>
      <c r="C11" s="60"/>
      <c r="D11" s="61">
        <v>3000</v>
      </c>
      <c r="E11" s="57"/>
      <c r="F11" s="57"/>
      <c r="G11" s="57"/>
    </row>
    <row r="12" spans="1:7">
      <c r="A12" s="58"/>
      <c r="B12" s="74" t="s">
        <v>143</v>
      </c>
      <c r="C12" s="74"/>
      <c r="D12" s="62">
        <v>12</v>
      </c>
      <c r="E12" s="57"/>
      <c r="F12" s="57"/>
      <c r="G12" s="57"/>
    </row>
    <row r="13" spans="1:7">
      <c r="A13" s="58"/>
      <c r="B13" s="60" t="s">
        <v>144</v>
      </c>
      <c r="C13" s="60"/>
      <c r="D13" s="63">
        <f>D11/D12</f>
        <v>250</v>
      </c>
      <c r="E13" s="57"/>
      <c r="F13" s="57"/>
      <c r="G13" s="57"/>
    </row>
    <row r="14" spans="1:7">
      <c r="A14" s="58"/>
      <c r="B14" s="60" t="s">
        <v>145</v>
      </c>
      <c r="C14" s="60"/>
      <c r="D14" s="64">
        <f ca="1">TODAY()</f>
        <v>43065</v>
      </c>
      <c r="E14" s="57"/>
      <c r="F14" s="57"/>
      <c r="G14" s="57"/>
    </row>
    <row r="15" spans="1:7">
      <c r="A15" s="58"/>
      <c r="B15" s="60" t="s">
        <v>146</v>
      </c>
      <c r="C15" s="60"/>
      <c r="D15" s="65">
        <v>2.8299999999999999E-2</v>
      </c>
      <c r="E15" s="57"/>
      <c r="F15" s="57"/>
      <c r="G15" s="57"/>
    </row>
    <row r="16" spans="1:7">
      <c r="B16" s="57"/>
      <c r="C16" s="57"/>
      <c r="D16" s="57"/>
      <c r="E16" s="57"/>
      <c r="F16" s="57"/>
      <c r="G16" s="57"/>
    </row>
    <row r="17" spans="2:7" ht="25.5">
      <c r="B17" s="66" t="s">
        <v>60</v>
      </c>
      <c r="C17" s="66" t="s">
        <v>147</v>
      </c>
      <c r="D17" s="67" t="s">
        <v>148</v>
      </c>
      <c r="E17" s="66" t="s">
        <v>149</v>
      </c>
      <c r="F17" s="66" t="s">
        <v>150</v>
      </c>
      <c r="G17" s="67" t="s">
        <v>151</v>
      </c>
    </row>
    <row r="18" spans="2:7">
      <c r="B18" s="68">
        <v>1</v>
      </c>
      <c r="C18" s="69">
        <f ca="1">TODAY()</f>
        <v>43065</v>
      </c>
      <c r="D18" s="70">
        <f>D$13</f>
        <v>250</v>
      </c>
      <c r="E18" s="71">
        <f>D15*D11</f>
        <v>84.899999999999991</v>
      </c>
      <c r="F18" s="71">
        <f>D18+E18</f>
        <v>334.9</v>
      </c>
      <c r="G18" s="71">
        <f>F30-F18</f>
        <v>3216.95</v>
      </c>
    </row>
    <row r="19" spans="2:7">
      <c r="B19" s="68">
        <v>2</v>
      </c>
      <c r="C19" s="69">
        <f ca="1">EOMONTH(C18,1)</f>
        <v>43100</v>
      </c>
      <c r="D19" s="70">
        <f t="shared" ref="D19:D29" si="0">D$13</f>
        <v>250</v>
      </c>
      <c r="E19" s="71">
        <f>D15*2750</f>
        <v>77.825000000000003</v>
      </c>
      <c r="F19" s="71">
        <f t="shared" ref="F19:F29" si="1">D19+E19</f>
        <v>327.82499999999999</v>
      </c>
      <c r="G19" s="71">
        <f>G18-F19</f>
        <v>2889.125</v>
      </c>
    </row>
    <row r="20" spans="2:7">
      <c r="B20" s="68">
        <v>3</v>
      </c>
      <c r="C20" s="69">
        <f t="shared" ref="C20:C29" ca="1" si="2">EOMONTH(C19,1)</f>
        <v>43131</v>
      </c>
      <c r="D20" s="70">
        <f t="shared" si="0"/>
        <v>250</v>
      </c>
      <c r="E20" s="71">
        <f>D15*2500</f>
        <v>70.75</v>
      </c>
      <c r="F20" s="71">
        <f t="shared" si="1"/>
        <v>320.75</v>
      </c>
      <c r="G20" s="71">
        <f t="shared" ref="G20:G29" si="3">G19-F20</f>
        <v>2568.375</v>
      </c>
    </row>
    <row r="21" spans="2:7">
      <c r="B21" s="68">
        <v>4</v>
      </c>
      <c r="C21" s="69">
        <f t="shared" ca="1" si="2"/>
        <v>43159</v>
      </c>
      <c r="D21" s="70">
        <f t="shared" si="0"/>
        <v>250</v>
      </c>
      <c r="E21" s="71">
        <f>D15*2250</f>
        <v>63.674999999999997</v>
      </c>
      <c r="F21" s="71">
        <f t="shared" si="1"/>
        <v>313.67500000000001</v>
      </c>
      <c r="G21" s="71">
        <f t="shared" si="3"/>
        <v>2254.6999999999998</v>
      </c>
    </row>
    <row r="22" spans="2:7">
      <c r="B22" s="68">
        <v>5</v>
      </c>
      <c r="C22" s="69">
        <f t="shared" ca="1" si="2"/>
        <v>43190</v>
      </c>
      <c r="D22" s="70">
        <f t="shared" si="0"/>
        <v>250</v>
      </c>
      <c r="E22" s="71">
        <f>D15*2000</f>
        <v>56.599999999999994</v>
      </c>
      <c r="F22" s="71">
        <f t="shared" si="1"/>
        <v>306.60000000000002</v>
      </c>
      <c r="G22" s="71">
        <f t="shared" si="3"/>
        <v>1948.1</v>
      </c>
    </row>
    <row r="23" spans="2:7">
      <c r="B23" s="68">
        <v>6</v>
      </c>
      <c r="C23" s="69">
        <f t="shared" ca="1" si="2"/>
        <v>43220</v>
      </c>
      <c r="D23" s="70">
        <f t="shared" si="0"/>
        <v>250</v>
      </c>
      <c r="E23" s="71">
        <f>D15*1750</f>
        <v>49.524999999999999</v>
      </c>
      <c r="F23" s="71">
        <f t="shared" si="1"/>
        <v>299.52499999999998</v>
      </c>
      <c r="G23" s="71">
        <f t="shared" si="3"/>
        <v>1648.5749999999998</v>
      </c>
    </row>
    <row r="24" spans="2:7">
      <c r="B24" s="68">
        <v>7</v>
      </c>
      <c r="C24" s="69">
        <f t="shared" ca="1" si="2"/>
        <v>43251</v>
      </c>
      <c r="D24" s="70">
        <f t="shared" si="0"/>
        <v>250</v>
      </c>
      <c r="E24" s="71">
        <f>D15*1500</f>
        <v>42.449999999999996</v>
      </c>
      <c r="F24" s="71">
        <f t="shared" si="1"/>
        <v>292.45</v>
      </c>
      <c r="G24" s="71">
        <f t="shared" si="3"/>
        <v>1356.1249999999998</v>
      </c>
    </row>
    <row r="25" spans="2:7">
      <c r="B25" s="68">
        <v>8</v>
      </c>
      <c r="C25" s="69">
        <f t="shared" ca="1" si="2"/>
        <v>43281</v>
      </c>
      <c r="D25" s="70">
        <f t="shared" si="0"/>
        <v>250</v>
      </c>
      <c r="E25" s="71">
        <f>D15*1250</f>
        <v>35.375</v>
      </c>
      <c r="F25" s="71">
        <f t="shared" si="1"/>
        <v>285.375</v>
      </c>
      <c r="G25" s="71">
        <f t="shared" si="3"/>
        <v>1070.7499999999998</v>
      </c>
    </row>
    <row r="26" spans="2:7">
      <c r="B26" s="68">
        <v>9</v>
      </c>
      <c r="C26" s="69">
        <f t="shared" ca="1" si="2"/>
        <v>43312</v>
      </c>
      <c r="D26" s="70">
        <f t="shared" si="0"/>
        <v>250</v>
      </c>
      <c r="E26" s="71">
        <f>D15*1000</f>
        <v>28.299999999999997</v>
      </c>
      <c r="F26" s="71">
        <f t="shared" si="1"/>
        <v>278.3</v>
      </c>
      <c r="G26" s="71">
        <f t="shared" si="3"/>
        <v>792.44999999999982</v>
      </c>
    </row>
    <row r="27" spans="2:7">
      <c r="B27" s="68">
        <v>10</v>
      </c>
      <c r="C27" s="69">
        <f t="shared" ca="1" si="2"/>
        <v>43343</v>
      </c>
      <c r="D27" s="70">
        <f t="shared" si="0"/>
        <v>250</v>
      </c>
      <c r="E27" s="71">
        <f>D15*750</f>
        <v>21.224999999999998</v>
      </c>
      <c r="F27" s="71">
        <f t="shared" si="1"/>
        <v>271.22500000000002</v>
      </c>
      <c r="G27" s="71">
        <f t="shared" si="3"/>
        <v>521.2249999999998</v>
      </c>
    </row>
    <row r="28" spans="2:7">
      <c r="B28" s="68">
        <v>11</v>
      </c>
      <c r="C28" s="69">
        <f t="shared" ca="1" si="2"/>
        <v>43373</v>
      </c>
      <c r="D28" s="70">
        <f t="shared" si="0"/>
        <v>250</v>
      </c>
      <c r="E28" s="71">
        <f>D15*500</f>
        <v>14.149999999999999</v>
      </c>
      <c r="F28" s="71">
        <f t="shared" si="1"/>
        <v>264.14999999999998</v>
      </c>
      <c r="G28" s="71">
        <f t="shared" si="3"/>
        <v>257.07499999999982</v>
      </c>
    </row>
    <row r="29" spans="2:7">
      <c r="B29" s="68">
        <v>12</v>
      </c>
      <c r="C29" s="69">
        <f t="shared" ca="1" si="2"/>
        <v>43404</v>
      </c>
      <c r="D29" s="70">
        <f t="shared" si="0"/>
        <v>250</v>
      </c>
      <c r="E29" s="71">
        <f>D15*250</f>
        <v>7.0749999999999993</v>
      </c>
      <c r="F29" s="71">
        <f t="shared" si="1"/>
        <v>257.07499999999999</v>
      </c>
      <c r="G29" s="71">
        <f t="shared" si="3"/>
        <v>0</v>
      </c>
    </row>
    <row r="30" spans="2:7">
      <c r="B30" s="60"/>
      <c r="C30" s="60"/>
      <c r="D30" s="70" t="s">
        <v>95</v>
      </c>
      <c r="E30" s="77">
        <f>SUM(E18:E29)</f>
        <v>551.85</v>
      </c>
      <c r="F30" s="71">
        <f>SUM(F18:F29)</f>
        <v>3551.85</v>
      </c>
      <c r="G30" s="60"/>
    </row>
    <row r="33" spans="2:4">
      <c r="C33" t="s">
        <v>152</v>
      </c>
      <c r="D33" s="78">
        <f>E30/D11</f>
        <v>0.18395</v>
      </c>
    </row>
    <row r="35" spans="2:4">
      <c r="B35" s="57" t="s">
        <v>153</v>
      </c>
    </row>
  </sheetData>
  <sheetProtection selectLockedCells="1" selectUnlockedCells="1"/>
  <mergeCells count="1">
    <mergeCell ref="B12:C1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Roman,Normalny"&amp;12&amp;A</oddHeader>
    <oddFooter>&amp;C&amp;"Times New Roman,Normalny"&amp;12Strona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I21"/>
  <sheetViews>
    <sheetView workbookViewId="0">
      <selection activeCell="G12" sqref="G12"/>
    </sheetView>
  </sheetViews>
  <sheetFormatPr defaultColWidth="9" defaultRowHeight="12.75"/>
  <cols>
    <col min="1" max="1" width="2.7109375" customWidth="1"/>
    <col min="2" max="2" width="12.140625" customWidth="1"/>
    <col min="3" max="3" width="17.7109375" customWidth="1"/>
    <col min="4" max="4" width="8.7109375" customWidth="1"/>
    <col min="5" max="5" width="9" customWidth="1"/>
    <col min="6" max="6" width="9.7109375" customWidth="1"/>
    <col min="7" max="7" width="9.7109375" bestFit="1" customWidth="1"/>
  </cols>
  <sheetData>
    <row r="2" spans="2:9">
      <c r="B2" s="1" t="s">
        <v>0</v>
      </c>
      <c r="C2" s="2" t="s">
        <v>1</v>
      </c>
      <c r="D2" s="3" t="s">
        <v>2</v>
      </c>
    </row>
    <row r="3" spans="2:9">
      <c r="B3" s="6">
        <v>35529</v>
      </c>
      <c r="C3" s="7" t="s">
        <v>3</v>
      </c>
      <c r="D3" s="8">
        <v>84.96</v>
      </c>
    </row>
    <row r="4" spans="2:9">
      <c r="B4" s="11">
        <v>35521</v>
      </c>
      <c r="C4" s="12" t="s">
        <v>4</v>
      </c>
      <c r="D4" s="13">
        <v>127.62</v>
      </c>
    </row>
    <row r="5" spans="2:9">
      <c r="B5" s="11">
        <v>35535</v>
      </c>
      <c r="C5" s="12" t="s">
        <v>4</v>
      </c>
      <c r="D5" s="13">
        <v>157.88999999999999</v>
      </c>
    </row>
    <row r="6" spans="2:9">
      <c r="B6" s="11">
        <v>35543</v>
      </c>
      <c r="C6" s="12" t="s">
        <v>4</v>
      </c>
      <c r="D6" s="13">
        <v>2.5499999999999998</v>
      </c>
    </row>
    <row r="7" spans="2:9">
      <c r="B7" s="11">
        <v>35555</v>
      </c>
      <c r="C7" s="12" t="s">
        <v>4</v>
      </c>
      <c r="D7" s="13">
        <v>30.72</v>
      </c>
    </row>
    <row r="8" spans="2:9">
      <c r="B8" s="11">
        <v>35558</v>
      </c>
      <c r="C8" s="12" t="s">
        <v>4</v>
      </c>
      <c r="D8" s="13">
        <v>59.85</v>
      </c>
    </row>
    <row r="9" spans="2:9">
      <c r="B9" s="11">
        <v>35579</v>
      </c>
      <c r="C9" s="12" t="s">
        <v>4</v>
      </c>
      <c r="D9" s="13">
        <v>76.89</v>
      </c>
    </row>
    <row r="10" spans="2:9">
      <c r="B10" s="11">
        <v>35587</v>
      </c>
      <c r="C10" s="12" t="s">
        <v>4</v>
      </c>
      <c r="D10" s="13">
        <v>166.89</v>
      </c>
    </row>
    <row r="11" spans="2:9">
      <c r="B11" s="11">
        <v>35607</v>
      </c>
      <c r="C11" s="12" t="s">
        <v>4</v>
      </c>
      <c r="D11" s="13">
        <v>36.75</v>
      </c>
    </row>
    <row r="12" spans="2:9">
      <c r="B12" s="11">
        <v>35611</v>
      </c>
      <c r="C12" s="12" t="s">
        <v>4</v>
      </c>
      <c r="D12" s="13">
        <v>162</v>
      </c>
      <c r="F12" s="14" t="s">
        <v>7</v>
      </c>
      <c r="G12" s="15">
        <f>AVERAGE(D3:D21)</f>
        <v>58.839473684210517</v>
      </c>
      <c r="H12" s="10"/>
      <c r="I12" s="16">
        <v>58.84</v>
      </c>
    </row>
    <row r="13" spans="2:9">
      <c r="B13" s="11">
        <v>35525</v>
      </c>
      <c r="C13" s="12" t="s">
        <v>6</v>
      </c>
      <c r="D13" s="13">
        <v>14.25</v>
      </c>
    </row>
    <row r="14" spans="2:9">
      <c r="B14" s="11">
        <v>35531</v>
      </c>
      <c r="C14" s="12" t="s">
        <v>6</v>
      </c>
      <c r="D14" s="13">
        <v>8.43</v>
      </c>
    </row>
    <row r="15" spans="2:9">
      <c r="B15" s="11">
        <v>35537</v>
      </c>
      <c r="C15" s="12" t="s">
        <v>6</v>
      </c>
      <c r="D15" s="13">
        <v>66.48</v>
      </c>
    </row>
    <row r="16" spans="2:9">
      <c r="B16" s="11">
        <v>35539</v>
      </c>
      <c r="C16" s="12" t="s">
        <v>6</v>
      </c>
      <c r="D16" s="13">
        <v>16.59</v>
      </c>
    </row>
    <row r="17" spans="2:4">
      <c r="B17" s="11">
        <v>35547</v>
      </c>
      <c r="C17" s="12" t="s">
        <v>6</v>
      </c>
      <c r="D17" s="13">
        <v>56.61</v>
      </c>
    </row>
    <row r="18" spans="2:4">
      <c r="B18" s="11">
        <v>35552</v>
      </c>
      <c r="C18" s="12" t="s">
        <v>6</v>
      </c>
      <c r="D18" s="13">
        <v>2.5499999999999998</v>
      </c>
    </row>
    <row r="19" spans="2:4">
      <c r="B19" s="11">
        <v>35558</v>
      </c>
      <c r="C19" s="12" t="s">
        <v>6</v>
      </c>
      <c r="D19" s="13">
        <v>3.75</v>
      </c>
    </row>
    <row r="20" spans="2:4">
      <c r="B20" s="11">
        <v>35561</v>
      </c>
      <c r="C20" s="12" t="s">
        <v>6</v>
      </c>
      <c r="D20" s="13">
        <v>40.619999999999997</v>
      </c>
    </row>
    <row r="21" spans="2:4">
      <c r="B21" s="17">
        <v>35570</v>
      </c>
      <c r="C21" s="18" t="s">
        <v>6</v>
      </c>
      <c r="D21" s="19">
        <v>2.5499999999999998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I21"/>
  <sheetViews>
    <sheetView workbookViewId="0">
      <selection activeCell="G12" sqref="G12"/>
    </sheetView>
  </sheetViews>
  <sheetFormatPr defaultColWidth="9" defaultRowHeight="12.75"/>
  <cols>
    <col min="1" max="1" width="2.7109375" customWidth="1"/>
    <col min="2" max="2" width="10" customWidth="1"/>
    <col min="3" max="3" width="17.7109375" customWidth="1"/>
    <col min="4" max="4" width="8.5703125" customWidth="1"/>
    <col min="5" max="8" width="9" customWidth="1"/>
    <col min="9" max="9" width="11.28515625" customWidth="1"/>
  </cols>
  <sheetData>
    <row r="2" spans="2:9">
      <c r="B2" s="1" t="s">
        <v>0</v>
      </c>
      <c r="C2" s="2" t="s">
        <v>1</v>
      </c>
      <c r="D2" s="3" t="s">
        <v>2</v>
      </c>
    </row>
    <row r="3" spans="2:9">
      <c r="B3" s="6">
        <v>35529</v>
      </c>
      <c r="C3" s="7" t="s">
        <v>3</v>
      </c>
      <c r="D3" s="8">
        <v>84.96</v>
      </c>
    </row>
    <row r="4" spans="2:9">
      <c r="B4" s="11">
        <v>35521</v>
      </c>
      <c r="C4" s="12" t="s">
        <v>4</v>
      </c>
      <c r="D4" s="13">
        <v>127.62</v>
      </c>
    </row>
    <row r="5" spans="2:9">
      <c r="B5" s="11">
        <v>35535</v>
      </c>
      <c r="C5" s="12" t="s">
        <v>4</v>
      </c>
      <c r="D5" s="13">
        <v>157.88999999999999</v>
      </c>
    </row>
    <row r="6" spans="2:9">
      <c r="B6" s="11">
        <v>35543</v>
      </c>
      <c r="C6" s="12" t="s">
        <v>4</v>
      </c>
      <c r="D6" s="13">
        <v>2.5499999999999998</v>
      </c>
    </row>
    <row r="7" spans="2:9">
      <c r="B7" s="11">
        <v>35555</v>
      </c>
      <c r="C7" s="12" t="s">
        <v>4</v>
      </c>
      <c r="D7" s="13">
        <v>30.72</v>
      </c>
    </row>
    <row r="8" spans="2:9">
      <c r="B8" s="11">
        <v>35558</v>
      </c>
      <c r="C8" s="12" t="s">
        <v>4</v>
      </c>
      <c r="D8" s="13">
        <v>59.85</v>
      </c>
    </row>
    <row r="9" spans="2:9">
      <c r="B9" s="11">
        <v>35579</v>
      </c>
      <c r="C9" s="12" t="s">
        <v>4</v>
      </c>
      <c r="D9" s="13">
        <v>76.89</v>
      </c>
    </row>
    <row r="10" spans="2:9">
      <c r="B10" s="11">
        <v>35587</v>
      </c>
      <c r="C10" s="12" t="s">
        <v>4</v>
      </c>
      <c r="D10" s="13">
        <v>166.89</v>
      </c>
    </row>
    <row r="11" spans="2:9">
      <c r="B11" s="11">
        <v>35607</v>
      </c>
      <c r="C11" s="12" t="s">
        <v>4</v>
      </c>
      <c r="D11" s="13">
        <v>36.75</v>
      </c>
    </row>
    <row r="12" spans="2:9">
      <c r="B12" s="11">
        <v>35611</v>
      </c>
      <c r="C12" s="12" t="s">
        <v>4</v>
      </c>
      <c r="D12" s="13">
        <v>162</v>
      </c>
      <c r="F12" s="14" t="s">
        <v>8</v>
      </c>
      <c r="G12" s="15">
        <f>MIN(D3:D21)</f>
        <v>2.5499999999999998</v>
      </c>
      <c r="H12" s="10"/>
      <c r="I12" s="16">
        <v>2.5499999999999998</v>
      </c>
    </row>
    <row r="13" spans="2:9">
      <c r="B13" s="11">
        <v>35525</v>
      </c>
      <c r="C13" s="12" t="s">
        <v>6</v>
      </c>
      <c r="D13" s="13">
        <v>14.25</v>
      </c>
    </row>
    <row r="14" spans="2:9">
      <c r="B14" s="11">
        <v>35531</v>
      </c>
      <c r="C14" s="12" t="s">
        <v>6</v>
      </c>
      <c r="D14" s="13">
        <v>8.43</v>
      </c>
    </row>
    <row r="15" spans="2:9">
      <c r="B15" s="11">
        <v>35537</v>
      </c>
      <c r="C15" s="12" t="s">
        <v>6</v>
      </c>
      <c r="D15" s="13">
        <v>66.48</v>
      </c>
    </row>
    <row r="16" spans="2:9">
      <c r="B16" s="11">
        <v>35539</v>
      </c>
      <c r="C16" s="12" t="s">
        <v>6</v>
      </c>
      <c r="D16" s="13">
        <v>16.59</v>
      </c>
    </row>
    <row r="17" spans="2:4">
      <c r="B17" s="11">
        <v>35547</v>
      </c>
      <c r="C17" s="12" t="s">
        <v>6</v>
      </c>
      <c r="D17" s="13">
        <v>56.61</v>
      </c>
    </row>
    <row r="18" spans="2:4">
      <c r="B18" s="11">
        <v>35552</v>
      </c>
      <c r="C18" s="12" t="s">
        <v>6</v>
      </c>
      <c r="D18" s="13">
        <v>2.5499999999999998</v>
      </c>
    </row>
    <row r="19" spans="2:4">
      <c r="B19" s="11">
        <v>35558</v>
      </c>
      <c r="C19" s="12" t="s">
        <v>6</v>
      </c>
      <c r="D19" s="13">
        <v>3.75</v>
      </c>
    </row>
    <row r="20" spans="2:4">
      <c r="B20" s="11">
        <v>35561</v>
      </c>
      <c r="C20" s="12" t="s">
        <v>6</v>
      </c>
      <c r="D20" s="13">
        <v>40.619999999999997</v>
      </c>
    </row>
    <row r="21" spans="2:4">
      <c r="B21" s="17">
        <v>35570</v>
      </c>
      <c r="C21" s="18" t="s">
        <v>6</v>
      </c>
      <c r="D21" s="19">
        <v>2.5499999999999998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I21"/>
  <sheetViews>
    <sheetView workbookViewId="0">
      <selection activeCell="G12" sqref="G12"/>
    </sheetView>
  </sheetViews>
  <sheetFormatPr defaultColWidth="9" defaultRowHeight="12.75"/>
  <cols>
    <col min="1" max="1" width="2.7109375" customWidth="1"/>
    <col min="2" max="2" width="12.140625" customWidth="1"/>
    <col min="3" max="3" width="17.7109375" customWidth="1"/>
    <col min="4" max="4" width="8.7109375" customWidth="1"/>
    <col min="5" max="8" width="9" customWidth="1"/>
    <col min="9" max="9" width="9.7109375" customWidth="1"/>
  </cols>
  <sheetData>
    <row r="2" spans="2:9">
      <c r="B2" s="1" t="s">
        <v>0</v>
      </c>
      <c r="C2" s="2" t="s">
        <v>1</v>
      </c>
      <c r="D2" s="3" t="s">
        <v>2</v>
      </c>
    </row>
    <row r="3" spans="2:9">
      <c r="B3" s="6">
        <v>35529</v>
      </c>
      <c r="C3" s="7" t="s">
        <v>3</v>
      </c>
      <c r="D3" s="8">
        <v>84.96</v>
      </c>
    </row>
    <row r="4" spans="2:9">
      <c r="B4" s="11">
        <v>35521</v>
      </c>
      <c r="C4" s="12" t="s">
        <v>4</v>
      </c>
      <c r="D4" s="13">
        <v>127.62</v>
      </c>
    </row>
    <row r="5" spans="2:9">
      <c r="B5" s="11">
        <v>35535</v>
      </c>
      <c r="C5" s="12" t="s">
        <v>4</v>
      </c>
      <c r="D5" s="13">
        <v>157.88999999999999</v>
      </c>
    </row>
    <row r="6" spans="2:9">
      <c r="B6" s="11">
        <v>35543</v>
      </c>
      <c r="C6" s="12" t="s">
        <v>4</v>
      </c>
      <c r="D6" s="13">
        <v>2.5499999999999998</v>
      </c>
    </row>
    <row r="7" spans="2:9">
      <c r="B7" s="11">
        <v>35555</v>
      </c>
      <c r="C7" s="12" t="s">
        <v>4</v>
      </c>
      <c r="D7" s="13">
        <v>30.72</v>
      </c>
    </row>
    <row r="8" spans="2:9">
      <c r="B8" s="11">
        <v>35558</v>
      </c>
      <c r="C8" s="12" t="s">
        <v>4</v>
      </c>
      <c r="D8" s="13">
        <v>59.85</v>
      </c>
    </row>
    <row r="9" spans="2:9">
      <c r="B9" s="11">
        <v>35579</v>
      </c>
      <c r="C9" s="12" t="s">
        <v>4</v>
      </c>
      <c r="D9" s="13">
        <v>76.89</v>
      </c>
    </row>
    <row r="10" spans="2:9">
      <c r="B10" s="11">
        <v>35587</v>
      </c>
      <c r="C10" s="12" t="s">
        <v>4</v>
      </c>
      <c r="D10" s="13">
        <v>166.89</v>
      </c>
    </row>
    <row r="11" spans="2:9">
      <c r="B11" s="11">
        <v>35607</v>
      </c>
      <c r="C11" s="12" t="s">
        <v>4</v>
      </c>
      <c r="D11" s="13">
        <v>36.75</v>
      </c>
    </row>
    <row r="12" spans="2:9">
      <c r="B12" s="11">
        <v>35611</v>
      </c>
      <c r="C12" s="12" t="s">
        <v>4</v>
      </c>
      <c r="D12" s="13">
        <v>162</v>
      </c>
      <c r="F12" s="14" t="s">
        <v>9</v>
      </c>
      <c r="G12" s="15">
        <f>MAX(D3:D21)</f>
        <v>166.89</v>
      </c>
      <c r="H12" s="10"/>
      <c r="I12" s="16">
        <v>166.89</v>
      </c>
    </row>
    <row r="13" spans="2:9">
      <c r="B13" s="11">
        <v>35525</v>
      </c>
      <c r="C13" s="12" t="s">
        <v>6</v>
      </c>
      <c r="D13" s="13">
        <v>14.25</v>
      </c>
    </row>
    <row r="14" spans="2:9">
      <c r="B14" s="11">
        <v>35531</v>
      </c>
      <c r="C14" s="12" t="s">
        <v>6</v>
      </c>
      <c r="D14" s="13">
        <v>8.43</v>
      </c>
    </row>
    <row r="15" spans="2:9">
      <c r="B15" s="11">
        <v>35537</v>
      </c>
      <c r="C15" s="12" t="s">
        <v>6</v>
      </c>
      <c r="D15" s="13">
        <v>66.48</v>
      </c>
    </row>
    <row r="16" spans="2:9">
      <c r="B16" s="11">
        <v>35539</v>
      </c>
      <c r="C16" s="12" t="s">
        <v>6</v>
      </c>
      <c r="D16" s="13">
        <v>16.59</v>
      </c>
    </row>
    <row r="17" spans="2:4">
      <c r="B17" s="11">
        <v>35547</v>
      </c>
      <c r="C17" s="12" t="s">
        <v>6</v>
      </c>
      <c r="D17" s="13">
        <v>56.61</v>
      </c>
    </row>
    <row r="18" spans="2:4">
      <c r="B18" s="11">
        <v>35552</v>
      </c>
      <c r="C18" s="12" t="s">
        <v>6</v>
      </c>
      <c r="D18" s="13">
        <v>2.5499999999999998</v>
      </c>
    </row>
    <row r="19" spans="2:4">
      <c r="B19" s="11">
        <v>35558</v>
      </c>
      <c r="C19" s="12" t="s">
        <v>6</v>
      </c>
      <c r="D19" s="13">
        <v>3.75</v>
      </c>
    </row>
    <row r="20" spans="2:4">
      <c r="B20" s="11">
        <v>35561</v>
      </c>
      <c r="C20" s="12" t="s">
        <v>6</v>
      </c>
      <c r="D20" s="13">
        <v>40.619999999999997</v>
      </c>
    </row>
    <row r="21" spans="2:4">
      <c r="B21" s="17">
        <v>35570</v>
      </c>
      <c r="C21" s="18" t="s">
        <v>6</v>
      </c>
      <c r="D21" s="19">
        <v>2.5499999999999998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I21"/>
  <sheetViews>
    <sheetView workbookViewId="0">
      <selection activeCell="G12" sqref="G12"/>
    </sheetView>
  </sheetViews>
  <sheetFormatPr defaultColWidth="9" defaultRowHeight="12.75"/>
  <cols>
    <col min="1" max="1" width="2.7109375" customWidth="1"/>
    <col min="2" max="2" width="12.140625" customWidth="1"/>
    <col min="3" max="3" width="17.7109375" customWidth="1"/>
    <col min="4" max="4" width="8.7109375" customWidth="1"/>
    <col min="5" max="5" width="9" customWidth="1"/>
    <col min="6" max="6" width="19.5703125" customWidth="1"/>
  </cols>
  <sheetData>
    <row r="2" spans="2:9">
      <c r="B2" s="1" t="s">
        <v>0</v>
      </c>
      <c r="C2" s="2" t="s">
        <v>1</v>
      </c>
      <c r="D2" s="3" t="s">
        <v>2</v>
      </c>
    </row>
    <row r="3" spans="2:9">
      <c r="B3" s="6">
        <v>35529</v>
      </c>
      <c r="C3" s="7" t="s">
        <v>3</v>
      </c>
      <c r="D3" s="8">
        <v>84.96</v>
      </c>
    </row>
    <row r="4" spans="2:9">
      <c r="B4" s="11">
        <v>35521</v>
      </c>
      <c r="C4" s="12" t="s">
        <v>4</v>
      </c>
      <c r="D4" s="13">
        <v>127.62</v>
      </c>
    </row>
    <row r="5" spans="2:9">
      <c r="B5" s="11">
        <v>35535</v>
      </c>
      <c r="C5" s="12" t="s">
        <v>4</v>
      </c>
      <c r="D5" s="13">
        <v>157.88999999999999</v>
      </c>
    </row>
    <row r="6" spans="2:9">
      <c r="B6" s="11">
        <v>35543</v>
      </c>
      <c r="C6" s="12" t="s">
        <v>4</v>
      </c>
      <c r="D6" s="13">
        <v>2.5499999999999998</v>
      </c>
    </row>
    <row r="7" spans="2:9">
      <c r="B7" s="11">
        <v>35555</v>
      </c>
      <c r="C7" s="12" t="s">
        <v>4</v>
      </c>
      <c r="D7" s="13">
        <v>30.72</v>
      </c>
    </row>
    <row r="8" spans="2:9">
      <c r="B8" s="11">
        <v>35558</v>
      </c>
      <c r="C8" s="12" t="s">
        <v>4</v>
      </c>
      <c r="D8" s="13">
        <v>59.85</v>
      </c>
    </row>
    <row r="9" spans="2:9">
      <c r="B9" s="11">
        <v>35579</v>
      </c>
      <c r="C9" s="12" t="s">
        <v>4</v>
      </c>
      <c r="D9" s="13">
        <v>76.89</v>
      </c>
    </row>
    <row r="10" spans="2:9">
      <c r="B10" s="11">
        <v>35587</v>
      </c>
      <c r="C10" s="12" t="s">
        <v>4</v>
      </c>
      <c r="D10" s="13">
        <v>166.89</v>
      </c>
    </row>
    <row r="11" spans="2:9">
      <c r="B11" s="11">
        <v>35607</v>
      </c>
      <c r="C11" s="12" t="s">
        <v>4</v>
      </c>
      <c r="D11" s="13">
        <v>36.75</v>
      </c>
    </row>
    <row r="12" spans="2:9">
      <c r="B12" s="11">
        <v>35611</v>
      </c>
      <c r="C12" s="12" t="s">
        <v>4</v>
      </c>
      <c r="D12" s="13">
        <v>162</v>
      </c>
      <c r="F12" s="14" t="s">
        <v>10</v>
      </c>
      <c r="G12" s="15">
        <f>MODE(D3:D21)</f>
        <v>2.5499999999999998</v>
      </c>
      <c r="H12" s="10"/>
      <c r="I12" s="16">
        <v>2.5499999999999998</v>
      </c>
    </row>
    <row r="13" spans="2:9">
      <c r="B13" s="11">
        <v>35525</v>
      </c>
      <c r="C13" s="12" t="s">
        <v>6</v>
      </c>
      <c r="D13" s="13">
        <v>14.25</v>
      </c>
    </row>
    <row r="14" spans="2:9">
      <c r="B14" s="11">
        <v>35531</v>
      </c>
      <c r="C14" s="12" t="s">
        <v>6</v>
      </c>
      <c r="D14" s="13">
        <v>8.43</v>
      </c>
    </row>
    <row r="15" spans="2:9">
      <c r="B15" s="11">
        <v>35537</v>
      </c>
      <c r="C15" s="12" t="s">
        <v>6</v>
      </c>
      <c r="D15" s="13">
        <v>66.48</v>
      </c>
    </row>
    <row r="16" spans="2:9">
      <c r="B16" s="11">
        <v>35539</v>
      </c>
      <c r="C16" s="12" t="s">
        <v>6</v>
      </c>
      <c r="D16" s="13">
        <v>16.59</v>
      </c>
    </row>
    <row r="17" spans="2:4">
      <c r="B17" s="11">
        <v>35547</v>
      </c>
      <c r="C17" s="12" t="s">
        <v>6</v>
      </c>
      <c r="D17" s="13">
        <v>56.61</v>
      </c>
    </row>
    <row r="18" spans="2:4">
      <c r="B18" s="11">
        <v>35552</v>
      </c>
      <c r="C18" s="12" t="s">
        <v>6</v>
      </c>
      <c r="D18" s="13">
        <v>2.5499999999999998</v>
      </c>
    </row>
    <row r="19" spans="2:4">
      <c r="B19" s="11">
        <v>35558</v>
      </c>
      <c r="C19" s="12" t="s">
        <v>6</v>
      </c>
      <c r="D19" s="13">
        <v>3.75</v>
      </c>
    </row>
    <row r="20" spans="2:4">
      <c r="B20" s="11">
        <v>35561</v>
      </c>
      <c r="C20" s="12" t="s">
        <v>6</v>
      </c>
      <c r="D20" s="13">
        <v>40.619999999999997</v>
      </c>
    </row>
    <row r="21" spans="2:4">
      <c r="B21" s="17">
        <v>35570</v>
      </c>
      <c r="C21" s="18" t="s">
        <v>6</v>
      </c>
      <c r="D21" s="19">
        <v>2.5499999999999998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I21"/>
  <sheetViews>
    <sheetView workbookViewId="0">
      <selection activeCell="G10" sqref="G10"/>
    </sheetView>
  </sheetViews>
  <sheetFormatPr defaultColWidth="9" defaultRowHeight="12.75"/>
  <cols>
    <col min="1" max="1" width="2.7109375" customWidth="1"/>
    <col min="2" max="2" width="12.140625" customWidth="1"/>
    <col min="3" max="3" width="17.7109375" customWidth="1"/>
    <col min="4" max="4" width="8.7109375" customWidth="1"/>
    <col min="5" max="5" width="9" customWidth="1"/>
    <col min="6" max="6" width="19.5703125" customWidth="1"/>
    <col min="7" max="7" width="14.140625" customWidth="1"/>
  </cols>
  <sheetData>
    <row r="2" spans="2:9">
      <c r="B2" s="1" t="s">
        <v>0</v>
      </c>
      <c r="C2" s="2" t="s">
        <v>1</v>
      </c>
      <c r="D2" s="3" t="s">
        <v>2</v>
      </c>
    </row>
    <row r="3" spans="2:9">
      <c r="B3" s="6">
        <v>35529</v>
      </c>
      <c r="C3" s="7" t="s">
        <v>3</v>
      </c>
      <c r="D3" s="8">
        <v>84.96</v>
      </c>
    </row>
    <row r="4" spans="2:9">
      <c r="B4" s="11">
        <v>35521</v>
      </c>
      <c r="C4" s="12" t="s">
        <v>4</v>
      </c>
      <c r="D4" s="13">
        <v>127.62</v>
      </c>
    </row>
    <row r="5" spans="2:9">
      <c r="B5" s="11">
        <v>35535</v>
      </c>
      <c r="C5" s="12" t="s">
        <v>4</v>
      </c>
      <c r="D5" s="13">
        <v>157.88999999999999</v>
      </c>
    </row>
    <row r="6" spans="2:9">
      <c r="B6" s="11">
        <v>35543</v>
      </c>
      <c r="C6" s="12" t="s">
        <v>4</v>
      </c>
      <c r="D6" s="13">
        <v>2.5499999999999998</v>
      </c>
    </row>
    <row r="7" spans="2:9">
      <c r="B7" s="11">
        <v>35555</v>
      </c>
      <c r="C7" s="12" t="s">
        <v>4</v>
      </c>
      <c r="D7" s="13">
        <v>30.72</v>
      </c>
    </row>
    <row r="8" spans="2:9">
      <c r="B8" s="11">
        <v>35558</v>
      </c>
      <c r="C8" s="12" t="s">
        <v>4</v>
      </c>
      <c r="D8" s="13">
        <v>59.85</v>
      </c>
    </row>
    <row r="9" spans="2:9">
      <c r="B9" s="11">
        <v>35579</v>
      </c>
      <c r="C9" s="12" t="s">
        <v>4</v>
      </c>
      <c r="D9" s="13">
        <v>76.89</v>
      </c>
    </row>
    <row r="10" spans="2:9">
      <c r="B10" s="11">
        <v>35587</v>
      </c>
      <c r="C10" s="12" t="s">
        <v>4</v>
      </c>
      <c r="D10" s="13">
        <v>166.89</v>
      </c>
      <c r="F10" s="14" t="s">
        <v>5</v>
      </c>
      <c r="G10" s="15">
        <f>SUM(D3:D21)</f>
        <v>1117.9499999999998</v>
      </c>
    </row>
    <row r="11" spans="2:9">
      <c r="B11" s="11">
        <v>35607</v>
      </c>
      <c r="C11" s="12" t="s">
        <v>4</v>
      </c>
      <c r="D11" s="13">
        <v>36.75</v>
      </c>
      <c r="F11" s="14" t="s">
        <v>7</v>
      </c>
      <c r="G11" s="15">
        <f>AVERAGE(D3:D21)</f>
        <v>58.839473684210517</v>
      </c>
    </row>
    <row r="12" spans="2:9">
      <c r="B12" s="11">
        <v>35611</v>
      </c>
      <c r="C12" s="12" t="s">
        <v>4</v>
      </c>
      <c r="D12" s="13">
        <v>162</v>
      </c>
      <c r="F12" s="14" t="s">
        <v>8</v>
      </c>
      <c r="G12" s="15">
        <f>MIN(D3:D21)</f>
        <v>2.5499999999999998</v>
      </c>
      <c r="H12" s="10"/>
      <c r="I12" s="16"/>
    </row>
    <row r="13" spans="2:9">
      <c r="B13" s="11">
        <v>35525</v>
      </c>
      <c r="C13" s="12" t="s">
        <v>6</v>
      </c>
      <c r="D13" s="13">
        <v>14.25</v>
      </c>
      <c r="F13" s="14" t="s">
        <v>9</v>
      </c>
      <c r="G13" s="15">
        <f>MAX(D3:D21)</f>
        <v>166.89</v>
      </c>
    </row>
    <row r="14" spans="2:9">
      <c r="B14" s="11">
        <v>35531</v>
      </c>
      <c r="C14" s="12" t="s">
        <v>6</v>
      </c>
      <c r="D14" s="13">
        <v>8.43</v>
      </c>
      <c r="F14" s="14" t="s">
        <v>10</v>
      </c>
      <c r="G14" s="15">
        <f>MODE(D3:D21)</f>
        <v>2.5499999999999998</v>
      </c>
    </row>
    <row r="15" spans="2:9">
      <c r="B15" s="11">
        <v>35537</v>
      </c>
      <c r="C15" s="12" t="s">
        <v>6</v>
      </c>
      <c r="D15" s="13">
        <v>66.48</v>
      </c>
    </row>
    <row r="16" spans="2:9">
      <c r="B16" s="11">
        <v>35539</v>
      </c>
      <c r="C16" s="12" t="s">
        <v>6</v>
      </c>
      <c r="D16" s="13">
        <v>16.59</v>
      </c>
    </row>
    <row r="17" spans="2:4">
      <c r="B17" s="11">
        <v>35547</v>
      </c>
      <c r="C17" s="12" t="s">
        <v>6</v>
      </c>
      <c r="D17" s="13">
        <v>56.61</v>
      </c>
    </row>
    <row r="18" spans="2:4">
      <c r="B18" s="11">
        <v>35552</v>
      </c>
      <c r="C18" s="12" t="s">
        <v>6</v>
      </c>
      <c r="D18" s="13">
        <v>2.5499999999999998</v>
      </c>
    </row>
    <row r="19" spans="2:4">
      <c r="B19" s="11">
        <v>35558</v>
      </c>
      <c r="C19" s="12" t="s">
        <v>6</v>
      </c>
      <c r="D19" s="13">
        <v>3.75</v>
      </c>
    </row>
    <row r="20" spans="2:4">
      <c r="B20" s="11">
        <v>35561</v>
      </c>
      <c r="C20" s="12" t="s">
        <v>6</v>
      </c>
      <c r="D20" s="13">
        <v>40.619999999999997</v>
      </c>
    </row>
    <row r="21" spans="2:4">
      <c r="B21" s="17">
        <v>35570</v>
      </c>
      <c r="C21" s="18" t="s">
        <v>6</v>
      </c>
      <c r="D21" s="19">
        <v>2.5499999999999998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3:E34"/>
  <sheetViews>
    <sheetView topLeftCell="A6" workbookViewId="0">
      <selection activeCell="E28" sqref="E28"/>
    </sheetView>
  </sheetViews>
  <sheetFormatPr defaultColWidth="9" defaultRowHeight="12.75"/>
  <cols>
    <col min="1" max="1" width="9" customWidth="1"/>
    <col min="2" max="2" width="17.140625" customWidth="1"/>
    <col min="3" max="3" width="20.7109375" customWidth="1"/>
    <col min="5" max="5" width="9.7109375" bestFit="1" customWidth="1"/>
  </cols>
  <sheetData>
    <row r="3" spans="1:5">
      <c r="B3" t="s">
        <v>11</v>
      </c>
    </row>
    <row r="5" spans="1:5">
      <c r="A5" s="12" t="s">
        <v>12</v>
      </c>
      <c r="B5" s="12" t="s">
        <v>13</v>
      </c>
      <c r="C5" s="12" t="s">
        <v>14</v>
      </c>
      <c r="D5" s="12"/>
      <c r="E5" s="12"/>
    </row>
    <row r="6" spans="1:5">
      <c r="A6" s="12" t="s">
        <v>15</v>
      </c>
      <c r="B6" s="12">
        <v>33</v>
      </c>
      <c r="C6" s="12">
        <v>3.8</v>
      </c>
      <c r="D6" s="12"/>
      <c r="E6" s="12"/>
    </row>
    <row r="7" spans="1:5">
      <c r="A7" s="12" t="s">
        <v>16</v>
      </c>
      <c r="B7" s="12">
        <v>35</v>
      </c>
      <c r="C7" s="12">
        <v>3.2</v>
      </c>
      <c r="D7" s="12"/>
      <c r="E7" s="12"/>
    </row>
    <row r="8" spans="1:5">
      <c r="A8" s="75" t="s">
        <v>17</v>
      </c>
      <c r="B8" s="12">
        <v>30</v>
      </c>
      <c r="C8" s="12">
        <v>3</v>
      </c>
      <c r="D8" s="12"/>
      <c r="E8" s="12"/>
    </row>
    <row r="9" spans="1:5">
      <c r="A9" s="12" t="s">
        <v>18</v>
      </c>
      <c r="B9" s="12">
        <v>32</v>
      </c>
      <c r="C9" s="12">
        <v>3.9</v>
      </c>
      <c r="D9" s="12"/>
      <c r="E9" s="12"/>
    </row>
    <row r="10" spans="1:5">
      <c r="A10" s="12" t="s">
        <v>19</v>
      </c>
      <c r="B10" s="12">
        <v>30</v>
      </c>
      <c r="C10" s="12">
        <v>4</v>
      </c>
      <c r="D10" s="12"/>
      <c r="E10" s="12"/>
    </row>
    <row r="11" spans="1:5">
      <c r="A11" s="12" t="s">
        <v>20</v>
      </c>
      <c r="B11" s="12">
        <v>31</v>
      </c>
      <c r="C11" s="12">
        <v>3.6</v>
      </c>
      <c r="D11" s="12"/>
      <c r="E11" s="12"/>
    </row>
    <row r="12" spans="1:5">
      <c r="A12" s="12" t="s">
        <v>21</v>
      </c>
      <c r="B12" s="12">
        <v>29</v>
      </c>
      <c r="C12" s="12">
        <v>4.2</v>
      </c>
      <c r="D12" s="12"/>
      <c r="E12" s="12"/>
    </row>
    <row r="13" spans="1:5">
      <c r="A13" s="12" t="s">
        <v>22</v>
      </c>
      <c r="B13" s="12">
        <v>30</v>
      </c>
      <c r="C13" s="12">
        <v>3.8</v>
      </c>
      <c r="D13" s="12"/>
      <c r="E13" s="12"/>
    </row>
    <row r="14" spans="1:5">
      <c r="A14" s="12" t="s">
        <v>23</v>
      </c>
      <c r="B14" s="12">
        <v>28</v>
      </c>
      <c r="C14" s="12">
        <v>3.9</v>
      </c>
      <c r="D14" s="12"/>
      <c r="E14" s="12"/>
    </row>
    <row r="15" spans="1:5">
      <c r="A15" s="12" t="s">
        <v>24</v>
      </c>
      <c r="B15" s="12">
        <v>26</v>
      </c>
      <c r="C15" s="12">
        <v>4.3</v>
      </c>
      <c r="D15" s="12"/>
      <c r="E15" s="12"/>
    </row>
    <row r="16" spans="1:5">
      <c r="A16" s="12" t="s">
        <v>25</v>
      </c>
      <c r="B16" s="12">
        <v>29</v>
      </c>
      <c r="C16" s="12">
        <v>3.1</v>
      </c>
      <c r="D16" s="12"/>
      <c r="E16" s="12"/>
    </row>
    <row r="17" spans="1:5">
      <c r="A17" s="12" t="s">
        <v>26</v>
      </c>
      <c r="B17" s="12">
        <v>25</v>
      </c>
      <c r="C17" s="12">
        <v>4.0999999999999996</v>
      </c>
      <c r="D17" s="12"/>
      <c r="E17" s="12"/>
    </row>
    <row r="18" spans="1:5">
      <c r="A18" s="12" t="s">
        <v>27</v>
      </c>
      <c r="B18" s="12">
        <v>26</v>
      </c>
      <c r="C18" s="12">
        <v>4.5999999999999996</v>
      </c>
      <c r="D18" s="12"/>
      <c r="E18" s="12"/>
    </row>
    <row r="19" spans="1:5">
      <c r="A19" s="12" t="s">
        <v>28</v>
      </c>
      <c r="B19" s="12">
        <v>24</v>
      </c>
      <c r="C19" s="12">
        <v>3.9</v>
      </c>
      <c r="D19" s="12"/>
      <c r="E19" s="12"/>
    </row>
    <row r="22" spans="1:5">
      <c r="B22" t="s">
        <v>29</v>
      </c>
      <c r="E22" s="75" t="str">
        <f>A19</f>
        <v>IVC</v>
      </c>
    </row>
    <row r="23" spans="1:5">
      <c r="E23" s="76"/>
    </row>
    <row r="24" spans="1:5">
      <c r="B24" t="s">
        <v>30</v>
      </c>
      <c r="E24" s="75" t="str">
        <f>A7</f>
        <v>IB</v>
      </c>
    </row>
    <row r="25" spans="1:5">
      <c r="E25" s="75"/>
    </row>
    <row r="26" spans="1:5">
      <c r="B26" t="s">
        <v>31</v>
      </c>
      <c r="E26" s="12" t="str">
        <f>A8</f>
        <v>IC</v>
      </c>
    </row>
    <row r="27" spans="1:5">
      <c r="E27" s="12"/>
    </row>
    <row r="28" spans="1:5">
      <c r="B28" t="s">
        <v>32</v>
      </c>
      <c r="E28" s="12" t="str">
        <f>A18</f>
        <v>IVB</v>
      </c>
    </row>
    <row r="29" spans="1:5">
      <c r="E29" s="12"/>
    </row>
    <row r="30" spans="1:5">
      <c r="B30" t="s">
        <v>33</v>
      </c>
      <c r="E30" s="12">
        <f>ROWS(A6:A19)</f>
        <v>14</v>
      </c>
    </row>
    <row r="31" spans="1:5">
      <c r="E31" s="12"/>
    </row>
    <row r="32" spans="1:5">
      <c r="B32" t="s">
        <v>34</v>
      </c>
      <c r="E32" s="12">
        <f>AVERAGE(B6:B19)</f>
        <v>29.142857142857142</v>
      </c>
    </row>
    <row r="33" spans="2:5">
      <c r="E33" s="12"/>
    </row>
    <row r="34" spans="2:5">
      <c r="B34" t="s">
        <v>35</v>
      </c>
      <c r="E34" s="12">
        <f>AVERAGE(C6:C19)</f>
        <v>3.8142857142857141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Roman,Normalny"&amp;12&amp;A</oddHeader>
    <oddFooter>&amp;C&amp;"Times New Roman,Normalny"&amp;12Strona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B4:J17"/>
  <sheetViews>
    <sheetView workbookViewId="0">
      <selection activeCell="J17" sqref="J17"/>
    </sheetView>
  </sheetViews>
  <sheetFormatPr defaultColWidth="9" defaultRowHeight="12.75"/>
  <cols>
    <col min="1" max="1" width="9" customWidth="1"/>
    <col min="2" max="2" width="14.140625" customWidth="1"/>
    <col min="3" max="3" width="11.28515625" customWidth="1"/>
    <col min="4" max="5" width="5.140625" customWidth="1"/>
    <col min="6" max="6" width="4.85546875" customWidth="1"/>
    <col min="7" max="7" width="5.140625" customWidth="1"/>
    <col min="8" max="8" width="4.7109375" customWidth="1"/>
    <col min="9" max="9" width="4.85546875" customWidth="1"/>
  </cols>
  <sheetData>
    <row r="4" spans="2:10" ht="25.5" customHeight="1">
      <c r="B4" s="20" t="s">
        <v>36</v>
      </c>
      <c r="C4" s="21" t="s">
        <v>37</v>
      </c>
      <c r="D4" s="72" t="s">
        <v>38</v>
      </c>
      <c r="E4" s="72"/>
      <c r="F4" s="72"/>
      <c r="G4" s="72"/>
      <c r="H4" s="72"/>
      <c r="I4" s="72"/>
      <c r="J4" s="20" t="s">
        <v>39</v>
      </c>
    </row>
    <row r="5" spans="2:10">
      <c r="B5" s="20"/>
      <c r="C5" s="12"/>
      <c r="D5" s="75" t="s">
        <v>40</v>
      </c>
      <c r="E5" s="12" t="s">
        <v>41</v>
      </c>
      <c r="F5" s="12" t="s">
        <v>42</v>
      </c>
      <c r="G5" s="12" t="s">
        <v>43</v>
      </c>
      <c r="H5" s="12" t="s">
        <v>44</v>
      </c>
      <c r="I5" s="12" t="s">
        <v>45</v>
      </c>
      <c r="J5" s="12"/>
    </row>
    <row r="6" spans="2:10">
      <c r="B6" s="22" t="s">
        <v>46</v>
      </c>
      <c r="C6" s="12">
        <v>32</v>
      </c>
      <c r="D6" s="12">
        <v>3</v>
      </c>
      <c r="E6" s="12">
        <v>9</v>
      </c>
      <c r="F6" s="12">
        <v>7</v>
      </c>
      <c r="G6" s="12">
        <v>7</v>
      </c>
      <c r="H6" s="12">
        <v>4</v>
      </c>
      <c r="I6" s="12">
        <v>2</v>
      </c>
      <c r="J6" s="23">
        <f>(D6*6+E6*5+F6*4+G6*3+H6*2+I6*1)/C6</f>
        <v>3.8125</v>
      </c>
    </row>
    <row r="7" spans="2:10">
      <c r="B7" s="22" t="s">
        <v>47</v>
      </c>
      <c r="C7" s="12">
        <v>15</v>
      </c>
      <c r="D7" s="12">
        <v>3</v>
      </c>
      <c r="E7" s="12">
        <v>1</v>
      </c>
      <c r="F7" s="12">
        <v>9</v>
      </c>
      <c r="G7" s="12">
        <v>1</v>
      </c>
      <c r="H7" s="12">
        <v>1</v>
      </c>
      <c r="I7" s="12"/>
      <c r="J7" s="23">
        <f t="shared" ref="J7:J17" si="0">(D7*6+E7*5+F7*4+G7*3+H7*2+I7*1)/C7</f>
        <v>4.2666666666666666</v>
      </c>
    </row>
    <row r="8" spans="2:10">
      <c r="B8" s="22" t="s">
        <v>48</v>
      </c>
      <c r="C8" s="12">
        <v>18</v>
      </c>
      <c r="D8" s="12">
        <v>4</v>
      </c>
      <c r="E8" s="12">
        <v>4</v>
      </c>
      <c r="F8" s="12">
        <v>6</v>
      </c>
      <c r="G8" s="12">
        <v>2</v>
      </c>
      <c r="H8" s="12">
        <v>2</v>
      </c>
      <c r="I8" s="12"/>
      <c r="J8" s="23">
        <f t="shared" si="0"/>
        <v>4.333333333333333</v>
      </c>
    </row>
    <row r="9" spans="2:10">
      <c r="B9" s="22" t="s">
        <v>49</v>
      </c>
      <c r="C9" s="12">
        <v>30</v>
      </c>
      <c r="D9" s="12">
        <v>5</v>
      </c>
      <c r="E9" s="12">
        <v>5</v>
      </c>
      <c r="F9" s="12">
        <v>5</v>
      </c>
      <c r="G9" s="12">
        <v>10</v>
      </c>
      <c r="H9" s="12">
        <v>3</v>
      </c>
      <c r="I9" s="12">
        <v>2</v>
      </c>
      <c r="J9" s="23">
        <f t="shared" si="0"/>
        <v>3.7666666666666666</v>
      </c>
    </row>
    <row r="10" spans="2:10">
      <c r="B10" s="22" t="s">
        <v>50</v>
      </c>
      <c r="C10" s="12">
        <v>31</v>
      </c>
      <c r="D10" s="12">
        <v>5</v>
      </c>
      <c r="E10" s="12">
        <v>6</v>
      </c>
      <c r="F10" s="12">
        <v>3</v>
      </c>
      <c r="G10" s="12">
        <v>9</v>
      </c>
      <c r="H10" s="12">
        <v>7</v>
      </c>
      <c r="I10" s="12">
        <v>1</v>
      </c>
      <c r="J10" s="23">
        <f t="shared" si="0"/>
        <v>3.6774193548387095</v>
      </c>
    </row>
    <row r="11" spans="2:10">
      <c r="B11" s="22" t="s">
        <v>51</v>
      </c>
      <c r="C11" s="12">
        <v>32</v>
      </c>
      <c r="D11" s="12">
        <v>3</v>
      </c>
      <c r="E11" s="12">
        <v>9</v>
      </c>
      <c r="F11" s="12">
        <v>8</v>
      </c>
      <c r="G11" s="12">
        <v>6</v>
      </c>
      <c r="H11" s="12">
        <v>4</v>
      </c>
      <c r="I11" s="12">
        <v>2</v>
      </c>
      <c r="J11" s="23">
        <f t="shared" si="0"/>
        <v>3.84375</v>
      </c>
    </row>
    <row r="12" spans="2:10">
      <c r="B12" s="22" t="s">
        <v>52</v>
      </c>
      <c r="C12" s="12">
        <v>29</v>
      </c>
      <c r="D12" s="12">
        <v>6</v>
      </c>
      <c r="E12" s="12">
        <v>4</v>
      </c>
      <c r="F12" s="12">
        <v>5</v>
      </c>
      <c r="G12" s="12">
        <v>10</v>
      </c>
      <c r="H12" s="12">
        <v>2</v>
      </c>
      <c r="I12" s="12">
        <v>2</v>
      </c>
      <c r="J12" s="23">
        <f t="shared" si="0"/>
        <v>3.8620689655172415</v>
      </c>
    </row>
    <row r="13" spans="2:10">
      <c r="B13" s="22" t="s">
        <v>53</v>
      </c>
      <c r="C13" s="12">
        <v>28</v>
      </c>
      <c r="D13" s="12">
        <v>5</v>
      </c>
      <c r="E13" s="12">
        <v>4</v>
      </c>
      <c r="F13" s="12">
        <v>5</v>
      </c>
      <c r="G13" s="12">
        <v>10</v>
      </c>
      <c r="H13" s="12">
        <v>2</v>
      </c>
      <c r="I13" s="12">
        <v>2</v>
      </c>
      <c r="J13" s="23">
        <f t="shared" si="0"/>
        <v>3.7857142857142856</v>
      </c>
    </row>
    <row r="14" spans="2:10">
      <c r="B14" s="22" t="s">
        <v>54</v>
      </c>
      <c r="C14" s="12">
        <v>29</v>
      </c>
      <c r="D14" s="12">
        <v>7</v>
      </c>
      <c r="E14" s="12">
        <v>3</v>
      </c>
      <c r="F14" s="12">
        <v>4</v>
      </c>
      <c r="G14" s="12">
        <v>11</v>
      </c>
      <c r="H14" s="12">
        <v>1</v>
      </c>
      <c r="I14" s="12">
        <v>3</v>
      </c>
      <c r="J14" s="23">
        <f t="shared" si="0"/>
        <v>3.8275862068965516</v>
      </c>
    </row>
    <row r="15" spans="2:10">
      <c r="B15" s="22" t="s">
        <v>55</v>
      </c>
      <c r="C15" s="24">
        <v>32</v>
      </c>
      <c r="D15" s="12">
        <v>5</v>
      </c>
      <c r="E15" s="12">
        <v>12</v>
      </c>
      <c r="F15" s="12">
        <v>4</v>
      </c>
      <c r="G15" s="12">
        <v>5</v>
      </c>
      <c r="H15" s="12">
        <v>4</v>
      </c>
      <c r="I15" s="12">
        <v>2</v>
      </c>
      <c r="J15" s="23">
        <f t="shared" si="0"/>
        <v>4.09375</v>
      </c>
    </row>
    <row r="16" spans="2:10">
      <c r="B16" s="25"/>
      <c r="C16" s="7"/>
      <c r="J16" s="23"/>
    </row>
    <row r="17" spans="2:10">
      <c r="B17" s="26" t="s">
        <v>56</v>
      </c>
      <c r="C17" s="27">
        <f>SUM(C6:C15)</f>
        <v>276</v>
      </c>
      <c r="D17" s="27">
        <f t="shared" ref="D17:I17" si="1">SUM(D6:D15)</f>
        <v>46</v>
      </c>
      <c r="E17" s="27">
        <f t="shared" si="1"/>
        <v>57</v>
      </c>
      <c r="F17" s="27">
        <f t="shared" si="1"/>
        <v>56</v>
      </c>
      <c r="G17" s="27">
        <f t="shared" si="1"/>
        <v>71</v>
      </c>
      <c r="H17" s="27">
        <f t="shared" si="1"/>
        <v>30</v>
      </c>
      <c r="I17" s="27">
        <f t="shared" si="1"/>
        <v>16</v>
      </c>
      <c r="J17" s="23">
        <f t="shared" si="0"/>
        <v>3.8913043478260869</v>
      </c>
    </row>
  </sheetData>
  <sheetProtection selectLockedCells="1" selectUnlockedCells="1"/>
  <mergeCells count="1">
    <mergeCell ref="D4:I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Roman,Normalny"&amp;12&amp;A</oddHeader>
    <oddFooter>&amp;C&amp;"Times New Roman,Normalny"&amp;12Strona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B2:D20"/>
  <sheetViews>
    <sheetView workbookViewId="0">
      <selection activeCell="C14" sqref="C14"/>
    </sheetView>
  </sheetViews>
  <sheetFormatPr defaultColWidth="9.140625" defaultRowHeight="12.75"/>
  <cols>
    <col min="1" max="1" width="9.140625" style="28" customWidth="1"/>
    <col min="2" max="2" width="10.140625" style="28" customWidth="1"/>
    <col min="3" max="3" width="10.85546875" style="28" customWidth="1"/>
    <col min="4" max="16384" width="9.140625" style="28"/>
  </cols>
  <sheetData>
    <row r="2" spans="2:4" ht="15">
      <c r="B2" s="29" t="s">
        <v>57</v>
      </c>
      <c r="D2" s="30"/>
    </row>
    <row r="3" spans="2:4" ht="15">
      <c r="B3" s="29"/>
      <c r="D3" s="30"/>
    </row>
    <row r="4" spans="2:4" ht="15.75">
      <c r="B4" s="31" t="s">
        <v>58</v>
      </c>
      <c r="C4" s="32">
        <v>11</v>
      </c>
    </row>
    <row r="5" spans="2:4" ht="15">
      <c r="B5" s="33">
        <v>10</v>
      </c>
      <c r="C5" s="34">
        <f>B5*C$4</f>
        <v>110</v>
      </c>
    </row>
    <row r="6" spans="2:4" ht="15">
      <c r="B6" s="33">
        <v>11</v>
      </c>
      <c r="C6" s="34">
        <f t="shared" ref="C6:C20" si="0">B6*C$4</f>
        <v>121</v>
      </c>
    </row>
    <row r="7" spans="2:4" ht="15">
      <c r="B7" s="33">
        <v>12</v>
      </c>
      <c r="C7" s="34">
        <f t="shared" si="0"/>
        <v>132</v>
      </c>
    </row>
    <row r="8" spans="2:4" ht="15">
      <c r="B8" s="33">
        <v>13</v>
      </c>
      <c r="C8" s="34">
        <f t="shared" si="0"/>
        <v>143</v>
      </c>
    </row>
    <row r="9" spans="2:4" ht="15">
      <c r="B9" s="33">
        <v>14</v>
      </c>
      <c r="C9" s="34">
        <f t="shared" si="0"/>
        <v>154</v>
      </c>
    </row>
    <row r="10" spans="2:4" ht="15">
      <c r="B10" s="33">
        <v>15</v>
      </c>
      <c r="C10" s="34">
        <f t="shared" si="0"/>
        <v>165</v>
      </c>
    </row>
    <row r="11" spans="2:4" ht="15">
      <c r="B11" s="33">
        <v>16</v>
      </c>
      <c r="C11" s="34">
        <f t="shared" si="0"/>
        <v>176</v>
      </c>
    </row>
    <row r="12" spans="2:4" ht="15">
      <c r="B12" s="33">
        <v>17</v>
      </c>
      <c r="C12" s="34">
        <f t="shared" si="0"/>
        <v>187</v>
      </c>
    </row>
    <row r="13" spans="2:4" ht="15">
      <c r="B13" s="33">
        <v>18</v>
      </c>
      <c r="C13" s="34">
        <f t="shared" si="0"/>
        <v>198</v>
      </c>
    </row>
    <row r="14" spans="2:4" ht="15">
      <c r="B14" s="33">
        <v>19</v>
      </c>
      <c r="C14" s="34">
        <f t="shared" si="0"/>
        <v>209</v>
      </c>
    </row>
    <row r="15" spans="2:4" ht="15">
      <c r="B15" s="33">
        <v>20</v>
      </c>
      <c r="C15" s="34">
        <f t="shared" si="0"/>
        <v>220</v>
      </c>
    </row>
    <row r="16" spans="2:4" ht="15">
      <c r="B16" s="33">
        <v>21</v>
      </c>
      <c r="C16" s="34">
        <f t="shared" si="0"/>
        <v>231</v>
      </c>
    </row>
    <row r="17" spans="2:3" ht="15">
      <c r="B17" s="33">
        <v>22</v>
      </c>
      <c r="C17" s="34">
        <f t="shared" si="0"/>
        <v>242</v>
      </c>
    </row>
    <row r="18" spans="2:3" ht="15">
      <c r="B18" s="33">
        <v>23</v>
      </c>
      <c r="C18" s="34">
        <f t="shared" si="0"/>
        <v>253</v>
      </c>
    </row>
    <row r="19" spans="2:3" ht="15">
      <c r="B19" s="33">
        <v>24</v>
      </c>
      <c r="C19" s="34">
        <f t="shared" si="0"/>
        <v>264</v>
      </c>
    </row>
    <row r="20" spans="2:3" ht="15">
      <c r="B20" s="33">
        <v>25</v>
      </c>
      <c r="C20" s="34">
        <f t="shared" si="0"/>
        <v>275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Arkusze</vt:lpstr>
      </vt:variant>
      <vt:variant>
        <vt:i4>14</vt:i4>
      </vt:variant>
      <vt:variant>
        <vt:lpstr>Zakresy nazwane</vt:lpstr>
      </vt:variant>
      <vt:variant>
        <vt:i4>1</vt:i4>
      </vt:variant>
    </vt:vector>
  </HeadingPairs>
  <TitlesOfParts>
    <vt:vector size="15" baseType="lpstr">
      <vt:lpstr>SUMA</vt:lpstr>
      <vt:lpstr>ŚREDNIA</vt:lpstr>
      <vt:lpstr>MIN</vt:lpstr>
      <vt:lpstr>MAX</vt:lpstr>
      <vt:lpstr>WYST.NAJCZĘŚCIEJ</vt:lpstr>
      <vt:lpstr>ROZWIĄZANIA</vt:lpstr>
      <vt:lpstr>Statystyka</vt:lpstr>
      <vt:lpstr>OCENY</vt:lpstr>
      <vt:lpstr>MNOŻENIE PRZEZ 11</vt:lpstr>
      <vt:lpstr>Sklepik</vt:lpstr>
      <vt:lpstr>Rejestr</vt:lpstr>
      <vt:lpstr>Biblioteka</vt:lpstr>
      <vt:lpstr>Oferty</vt:lpstr>
      <vt:lpstr>Kredyt</vt:lpstr>
      <vt:lpstr>SUMA!Excel_BuiltIn__FilterDatabase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2017-11-26T18:57:04Z</dcterms:created>
  <dcterms:modified xsi:type="dcterms:W3CDTF">2017-11-26T19:47:39Z</dcterms:modified>
</cp:coreProperties>
</file>