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780" windowHeight="10200" tabRatio="14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<sst xmlns="http://schemas.openxmlformats.org/spreadsheetml/2006/main" count="120">
  <si>
    <t>Part Designator</t>
  </si>
  <si>
    <t>Qty</t>
  </si>
  <si>
    <t>Value</t>
  </si>
  <si>
    <t>Device</t>
  </si>
  <si>
    <t>Package</t>
  </si>
  <si>
    <t>Manufacturer P/N</t>
  </si>
  <si>
    <t>Supplier</t>
  </si>
  <si>
    <t>Supplier P/N</t>
  </si>
  <si>
    <t>Price at Mfg Qty</t>
  </si>
  <si>
    <t>Description</t>
  </si>
  <si>
    <t>Extended Price</t>
  </si>
  <si>
    <t>Qty to Purchase</t>
  </si>
  <si>
    <t>Qty In Stock (1/2)</t>
  </si>
  <si>
    <t>Total Cost (at Mfg Qty)</t>
  </si>
  <si>
    <t>D1-4</t>
  </si>
  <si>
    <t>-</t>
  </si>
  <si>
    <t>LED5MM</t>
  </si>
  <si>
    <t>YSL-R542G5C-A14</t>
  </si>
  <si>
    <t>Sparkfun</t>
  </si>
  <si>
    <t>COM-09661</t>
  </si>
  <si>
    <t>Beacon LEDs(Green), 5mm or 10mm</t>
  </si>
  <si>
    <t>D5-8</t>
  </si>
  <si>
    <t>YSL-R547W2C-A13</t>
  </si>
  <si>
    <t>COM-09850</t>
  </si>
  <si>
    <t>Beacon LEDS (White), 5mm or 10mm</t>
  </si>
  <si>
    <t>D9-12</t>
  </si>
  <si>
    <t>YSL-R531R3C-A13</t>
  </si>
  <si>
    <t>COM-09660</t>
  </si>
  <si>
    <t>Beacon LEDs (Red), 5mm or 10mm</t>
  </si>
  <si>
    <t>DIR1-4</t>
  </si>
  <si>
    <t>4</t>
  </si>
  <si>
    <t>IR7393C</t>
  </si>
  <si>
    <t>Digikey</t>
  </si>
  <si>
    <t>1080-1087-ND</t>
  </si>
  <si>
    <t>IR LED</t>
  </si>
  <si>
    <t>U1-2</t>
  </si>
  <si>
    <t>2</t>
  </si>
  <si>
    <t>TSOP382</t>
  </si>
  <si>
    <t>TSOP38238</t>
  </si>
  <si>
    <t>751-1227-ND</t>
  </si>
  <si>
    <t>IR Receiver</t>
  </si>
  <si>
    <t>R13-16, R18-R21</t>
  </si>
  <si>
    <t>8</t>
  </si>
  <si>
    <t>100</t>
  </si>
  <si>
    <t>RESISTOR0805-RES</t>
  </si>
  <si>
    <t>0805</t>
  </si>
  <si>
    <t>ERJ-6GEYJ101V</t>
  </si>
  <si>
    <t>P100ACT-ND</t>
  </si>
  <si>
    <t>Resistor</t>
  </si>
  <si>
    <t>R4, R27</t>
  </si>
  <si>
    <t>10K</t>
  </si>
  <si>
    <t>ERJ-6GEYJ103V</t>
  </si>
  <si>
    <t>P10KACT-ND</t>
  </si>
  <si>
    <t>C4</t>
  </si>
  <si>
    <t>1</t>
  </si>
  <si>
    <t>10nF</t>
  </si>
  <si>
    <t>CAP0805</t>
  </si>
  <si>
    <t>CL21B103KBANNNC</t>
  </si>
  <si>
    <t>1276-1015-2-ND</t>
  </si>
  <si>
    <t>Capacitor</t>
  </si>
  <si>
    <t>C1, C3</t>
  </si>
  <si>
    <t>10pF</t>
  </si>
  <si>
    <t>CL21C100JBANNNC</t>
  </si>
  <si>
    <t>1276-1109-1-ND</t>
  </si>
  <si>
    <t>R23-26</t>
  </si>
  <si>
    <t>150</t>
  </si>
  <si>
    <t>ERJ-6GEYJ151V</t>
  </si>
  <si>
    <t>P150ACT-ND</t>
  </si>
  <si>
    <t>Y1</t>
  </si>
  <si>
    <t>16MHz</t>
  </si>
  <si>
    <t>CRYSTALHC49US</t>
  </si>
  <si>
    <t>HC49US</t>
  </si>
  <si>
    <t>ATS16B</t>
  </si>
  <si>
    <t>CTX1085-ND</t>
  </si>
  <si>
    <t>Crystal Osc.</t>
  </si>
  <si>
    <t>R1, R7-11, R30-R32</t>
  </si>
  <si>
    <t>9</t>
  </si>
  <si>
    <t>1K</t>
  </si>
  <si>
    <t>RC0805FR-071KL</t>
  </si>
  <si>
    <t>311-1.00KCRCT-ND</t>
  </si>
  <si>
    <t>C2, C5</t>
  </si>
  <si>
    <t>1uF</t>
  </si>
  <si>
    <t>CC0805ZRY5V8BB105</t>
  </si>
  <si>
    <t>311-1358-1-ND</t>
  </si>
  <si>
    <t>R5-6, R12, R17, R22, R28-29</t>
  </si>
  <si>
    <t>7</t>
  </si>
  <si>
    <t>2K2 (2.2k)</t>
  </si>
  <si>
    <t>ERJ-6GEYJ222V</t>
  </si>
  <si>
    <t>P2.2KACT-ND</t>
  </si>
  <si>
    <t>R2-3</t>
  </si>
  <si>
    <t>22</t>
  </si>
  <si>
    <t>RPC0805JT22R0</t>
  </si>
  <si>
    <t>RPC0805JT22R0CT-ND</t>
  </si>
  <si>
    <t>IC1</t>
  </si>
  <si>
    <t>ATMEGA32U4TQFP</t>
  </si>
  <si>
    <t>TQFP44</t>
  </si>
  <si>
    <t>ATMEGA32U4-AUR</t>
  </si>
  <si>
    <t>ATMEGA32U4-AURCT-ND</t>
  </si>
  <si>
    <t>USB-AVR Microcontroller</t>
  </si>
  <si>
    <t>Q1-7</t>
  </si>
  <si>
    <t>PZT2222A</t>
  </si>
  <si>
    <t>SOT223</t>
  </si>
  <si>
    <t>PZT2222AT1G</t>
  </si>
  <si>
    <t>PZT2222AT1GOSTR-ND</t>
  </si>
  <si>
    <t>NPN Transistor</t>
  </si>
  <si>
    <t>JP1</t>
  </si>
  <si>
    <t>USBSMD</t>
  </si>
  <si>
    <t>USB-MINIB</t>
  </si>
  <si>
    <t>1734035-2 </t>
  </si>
  <si>
    <t>Newark</t>
  </si>
  <si>
    <t>16M3869</t>
  </si>
  <si>
    <t>Mini-USB-B Connector</t>
  </si>
  <si>
    <t>PCB</t>
  </si>
  <si>
    <t>JDBB-R2</t>
  </si>
  <si>
    <t>Advanced Circuits</t>
  </si>
  <si>
    <t>Printed Circuit Board</t>
  </si>
  <si>
    <t>Mfg Qty</t>
  </si>
  <si>
    <t>Total</t>
  </si>
  <si>
    <t>Budget</t>
  </si>
  <si>
    <t>Digi-Key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</si>
</sst>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7" formatCode="_-&quot;$&quot;* #,##0.00000_ ;_-&quot;$&quot;* \-#,##0.00000\ ;_-&quot;$&quot;* &quot;-&quot;?????_ ;_-@_ "/>
    <numFmt numFmtId="41" formatCode="_(* #,##0_);_(* \(#,##0\);_(* &quot;-&quot;_);_(@_)"/>
  </numFmts>
  <fonts count="4">
    <font>
      <sz val="10"/>
      <name val="DejaVu Sans"/>
      <family val="2"/>
      <charset val="134"/>
    </font>
    <font>
      <sz val="10"/>
      <name val="Arial"/>
      <charset val="134"/>
    </font>
    <font>
      <b/>
      <sz val="10"/>
      <name val="DejaVu Sans"/>
      <family val="2"/>
      <charset val="134"/>
    </font>
    <font>
      <i/>
      <sz val="10"/>
      <name val="DejaVu San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42" fontId="1" fillId="0" borderId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41" fontId="1" fillId="0" borderId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7" fontId="0" fillId="0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Font="1">
      <alignment vertical="top"/>
    </xf>
    <xf numFmtId="49" fontId="0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177" fontId="1" fillId="0" borderId="0" xfId="5" applyNumberFormat="1" applyFill="1" applyAlignment="1">
      <alignment horizontal="center" vertical="top"/>
    </xf>
    <xf numFmtId="44" fontId="1" fillId="0" borderId="0" xfId="5" applyAlignment="1">
      <alignment vertical="top"/>
    </xf>
    <xf numFmtId="177" fontId="1" fillId="0" borderId="0" xfId="5" applyNumberFormat="1" applyFill="1" applyAlignment="1">
      <alignment horizontal="center" vertical="top"/>
    </xf>
    <xf numFmtId="177" fontId="1" fillId="0" borderId="0" xfId="5" applyNumberFormat="1" applyFill="1" applyBorder="1" applyAlignment="1">
      <alignment horizontal="center" vertical="center" wrapText="1"/>
    </xf>
    <xf numFmtId="177" fontId="1" fillId="0" borderId="0" xfId="5" applyNumberForma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44" fontId="1" fillId="0" borderId="0" xfId="5" applyAlignment="1">
      <alignment horizontal="left" vertical="top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2"/>
  <sheetViews>
    <sheetView tabSelected="1" topLeftCell="I1" workbookViewId="0">
      <selection activeCell="L30" sqref="L30"/>
    </sheetView>
  </sheetViews>
  <sheetFormatPr defaultColWidth="9" defaultRowHeight="14.25"/>
  <cols>
    <col min="1" max="1" width="41.5333333333333" style="2"/>
    <col min="2" max="2" width="6" style="2" customWidth="1"/>
    <col min="3" max="4" width="21.8166666666667" style="2"/>
    <col min="5" max="6" width="25.375" style="2"/>
    <col min="7" max="7" width="17.5" style="2" customWidth="1"/>
    <col min="8" max="8" width="25.375" style="2"/>
    <col min="9" max="9" width="18.125" style="3" customWidth="1"/>
    <col min="10" max="10" width="9" style="4"/>
    <col min="11" max="11" width="30.575" style="2" customWidth="1"/>
    <col min="12" max="12" width="17.7166666666667" style="3" customWidth="1"/>
    <col min="13" max="14" width="24.425" style="5" customWidth="1"/>
    <col min="15" max="15" width="27.425" style="2" customWidth="1"/>
    <col min="16" max="16" width="9" style="2"/>
    <col min="17" max="17" width="10.375" style="2"/>
    <col min="18" max="16382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K1" s="1" t="s">
        <v>9</v>
      </c>
      <c r="L1" s="9" t="s">
        <v>10</v>
      </c>
      <c r="M1" s="10" t="s">
        <v>11</v>
      </c>
      <c r="N1" s="10" t="s">
        <v>12</v>
      </c>
      <c r="O1" s="1" t="s">
        <v>13</v>
      </c>
    </row>
    <row r="2" customFormat="1" spans="1:15">
      <c r="A2" s="2" t="s">
        <v>14</v>
      </c>
      <c r="B2">
        <f>4/25</f>
        <v>0.16</v>
      </c>
      <c r="C2" s="2" t="s">
        <v>15</v>
      </c>
      <c r="D2" s="2" t="s">
        <v>16</v>
      </c>
      <c r="E2" s="2" t="s">
        <v>16</v>
      </c>
      <c r="F2" t="s">
        <v>17</v>
      </c>
      <c r="G2" s="2" t="s">
        <v>18</v>
      </c>
      <c r="H2" t="s">
        <v>19</v>
      </c>
      <c r="I2" s="11">
        <v>7.16</v>
      </c>
      <c r="K2" s="2" t="s">
        <v>20</v>
      </c>
      <c r="L2" s="11">
        <f>I2*B2</f>
        <v>1.1456</v>
      </c>
      <c r="M2" s="5">
        <f>(B2*$H$24)</f>
        <v>24</v>
      </c>
      <c r="N2" s="5">
        <v>89</v>
      </c>
      <c r="O2" s="12">
        <f>L2*$H$24</f>
        <v>171.84</v>
      </c>
    </row>
    <row r="3" customFormat="1" spans="1:15">
      <c r="A3" s="2" t="s">
        <v>21</v>
      </c>
      <c r="B3">
        <f>4/25</f>
        <v>0.16</v>
      </c>
      <c r="C3" s="2" t="s">
        <v>15</v>
      </c>
      <c r="D3" s="2" t="s">
        <v>16</v>
      </c>
      <c r="E3" s="2" t="s">
        <v>16</v>
      </c>
      <c r="F3" t="s">
        <v>22</v>
      </c>
      <c r="G3" s="2" t="s">
        <v>18</v>
      </c>
      <c r="H3" t="s">
        <v>23</v>
      </c>
      <c r="I3" s="11">
        <v>7.16</v>
      </c>
      <c r="K3" s="2" t="s">
        <v>24</v>
      </c>
      <c r="L3" s="11">
        <f>I3*B3</f>
        <v>1.1456</v>
      </c>
      <c r="M3" s="5">
        <f>(B3*$H$24)</f>
        <v>24</v>
      </c>
      <c r="N3" s="5">
        <v>154</v>
      </c>
      <c r="O3" s="12">
        <f>L3*$H$24</f>
        <v>171.84</v>
      </c>
    </row>
    <row r="4" customFormat="1" spans="1:15">
      <c r="A4" s="2" t="s">
        <v>25</v>
      </c>
      <c r="B4">
        <f>4/25</f>
        <v>0.16</v>
      </c>
      <c r="C4" s="2" t="s">
        <v>15</v>
      </c>
      <c r="D4" s="2" t="s">
        <v>16</v>
      </c>
      <c r="E4" s="2" t="s">
        <v>16</v>
      </c>
      <c r="F4" t="s">
        <v>26</v>
      </c>
      <c r="G4" s="2" t="s">
        <v>18</v>
      </c>
      <c r="H4" s="6" t="s">
        <v>27</v>
      </c>
      <c r="I4" s="11">
        <v>7.16</v>
      </c>
      <c r="J4"/>
      <c r="K4" s="2" t="s">
        <v>28</v>
      </c>
      <c r="L4" s="11">
        <f>I4*B4</f>
        <v>1.1456</v>
      </c>
      <c r="M4" s="5">
        <f>(B4*$H$24)</f>
        <v>24</v>
      </c>
      <c r="N4" s="5">
        <v>106</v>
      </c>
      <c r="O4" s="12">
        <f>L4*$H$24</f>
        <v>171.84</v>
      </c>
    </row>
    <row r="5" spans="1:15">
      <c r="A5" s="2" t="s">
        <v>29</v>
      </c>
      <c r="B5" s="7" t="s">
        <v>30</v>
      </c>
      <c r="C5" s="2" t="s">
        <v>15</v>
      </c>
      <c r="D5" s="2" t="s">
        <v>16</v>
      </c>
      <c r="E5" s="2" t="s">
        <v>16</v>
      </c>
      <c r="F5" s="2" t="s">
        <v>31</v>
      </c>
      <c r="G5" s="2" t="s">
        <v>32</v>
      </c>
      <c r="H5" s="2" t="s">
        <v>33</v>
      </c>
      <c r="I5" s="11">
        <v>0.112</v>
      </c>
      <c r="K5" s="2" t="s">
        <v>34</v>
      </c>
      <c r="L5" s="11">
        <f t="shared" ref="L5:L20" si="0">I5*B5</f>
        <v>0.448</v>
      </c>
      <c r="M5" s="5">
        <f t="shared" ref="M5:M20" si="1">B5*$H$24</f>
        <v>600</v>
      </c>
      <c r="O5" s="12">
        <f t="shared" ref="O5:O20" si="2">L5*$H$24</f>
        <v>67.2</v>
      </c>
    </row>
    <row r="6" spans="1:15">
      <c r="A6" s="2" t="s">
        <v>35</v>
      </c>
      <c r="B6" s="7" t="s">
        <v>36</v>
      </c>
      <c r="C6" s="2" t="s">
        <v>15</v>
      </c>
      <c r="D6" s="2" t="s">
        <v>37</v>
      </c>
      <c r="E6" s="2" t="s">
        <v>37</v>
      </c>
      <c r="F6" s="2" t="s">
        <v>38</v>
      </c>
      <c r="G6" s="2" t="s">
        <v>32</v>
      </c>
      <c r="H6" s="2" t="s">
        <v>39</v>
      </c>
      <c r="I6" s="13">
        <v>0.559</v>
      </c>
      <c r="K6" s="2" t="s">
        <v>40</v>
      </c>
      <c r="L6" s="11">
        <f>I6*B6</f>
        <v>1.118</v>
      </c>
      <c r="M6" s="5">
        <f>B6*$H$24</f>
        <v>300</v>
      </c>
      <c r="O6" s="12">
        <f>L6*$H$24</f>
        <v>167.7</v>
      </c>
    </row>
    <row r="7" spans="1:15">
      <c r="A7" s="2" t="s">
        <v>41</v>
      </c>
      <c r="B7" s="7" t="s">
        <v>42</v>
      </c>
      <c r="C7" s="7" t="s">
        <v>43</v>
      </c>
      <c r="D7" s="2" t="s">
        <v>44</v>
      </c>
      <c r="E7" s="7" t="s">
        <v>45</v>
      </c>
      <c r="F7" s="2" t="s">
        <v>46</v>
      </c>
      <c r="G7" s="2" t="s">
        <v>32</v>
      </c>
      <c r="H7" s="2" t="s">
        <v>47</v>
      </c>
      <c r="I7" s="14">
        <v>0.00544</v>
      </c>
      <c r="K7" s="2" t="s">
        <v>48</v>
      </c>
      <c r="L7" s="11">
        <f>I7*B7</f>
        <v>0.04352</v>
      </c>
      <c r="M7" s="5">
        <f>B7*$H$24</f>
        <v>1200</v>
      </c>
      <c r="O7" s="12">
        <f>L7*$H$24</f>
        <v>6.528</v>
      </c>
    </row>
    <row r="8" spans="1:15">
      <c r="A8" s="2" t="s">
        <v>49</v>
      </c>
      <c r="B8" s="7" t="s">
        <v>36</v>
      </c>
      <c r="C8" s="2" t="s">
        <v>50</v>
      </c>
      <c r="D8" s="2" t="s">
        <v>44</v>
      </c>
      <c r="E8" s="7" t="s">
        <v>45</v>
      </c>
      <c r="F8" s="2" t="s">
        <v>51</v>
      </c>
      <c r="G8" s="2" t="s">
        <v>32</v>
      </c>
      <c r="H8" s="2" t="s">
        <v>52</v>
      </c>
      <c r="I8" s="15">
        <v>0.01104</v>
      </c>
      <c r="K8" s="2" t="s">
        <v>48</v>
      </c>
      <c r="L8" s="11">
        <f>I8*B8</f>
        <v>0.02208</v>
      </c>
      <c r="M8" s="5">
        <f>B8*$H$24</f>
        <v>300</v>
      </c>
      <c r="O8" s="12">
        <f>L8*$H$24</f>
        <v>3.312</v>
      </c>
    </row>
    <row r="9" spans="1:15">
      <c r="A9" s="2" t="s">
        <v>53</v>
      </c>
      <c r="B9" s="7" t="s">
        <v>54</v>
      </c>
      <c r="C9" s="2" t="s">
        <v>55</v>
      </c>
      <c r="D9" s="2" t="s">
        <v>56</v>
      </c>
      <c r="E9" s="7" t="s">
        <v>45</v>
      </c>
      <c r="F9" s="2" t="s">
        <v>57</v>
      </c>
      <c r="G9" s="2" t="s">
        <v>32</v>
      </c>
      <c r="H9" s="2" t="s">
        <v>58</v>
      </c>
      <c r="I9" s="15">
        <v>0.0142</v>
      </c>
      <c r="K9" s="2" t="s">
        <v>59</v>
      </c>
      <c r="L9" s="11">
        <f>I9*B9</f>
        <v>0.0142</v>
      </c>
      <c r="M9" s="5">
        <f>B9*$H$24</f>
        <v>150</v>
      </c>
      <c r="O9" s="12">
        <f>L9*$H$24</f>
        <v>2.13</v>
      </c>
    </row>
    <row r="10" spans="1:15">
      <c r="A10" s="2" t="s">
        <v>60</v>
      </c>
      <c r="B10" s="7" t="s">
        <v>36</v>
      </c>
      <c r="C10" s="2" t="s">
        <v>61</v>
      </c>
      <c r="D10" s="2" t="s">
        <v>56</v>
      </c>
      <c r="E10" s="7" t="s">
        <v>45</v>
      </c>
      <c r="F10" s="2" t="s">
        <v>62</v>
      </c>
      <c r="G10" s="2" t="s">
        <v>32</v>
      </c>
      <c r="H10" s="2" t="s">
        <v>63</v>
      </c>
      <c r="I10" s="14">
        <v>0.018</v>
      </c>
      <c r="K10" s="2" t="s">
        <v>59</v>
      </c>
      <c r="L10" s="11">
        <f>I10*B10</f>
        <v>0.036</v>
      </c>
      <c r="M10" s="5">
        <f>B10*$H$24</f>
        <v>300</v>
      </c>
      <c r="O10" s="12">
        <f>L10*$H$24</f>
        <v>5.4</v>
      </c>
    </row>
    <row r="11" spans="1:15">
      <c r="A11" s="2" t="s">
        <v>64</v>
      </c>
      <c r="B11" s="7" t="s">
        <v>30</v>
      </c>
      <c r="C11" s="7" t="s">
        <v>65</v>
      </c>
      <c r="D11" s="2" t="s">
        <v>44</v>
      </c>
      <c r="E11" s="7" t="s">
        <v>45</v>
      </c>
      <c r="F11" s="2" t="s">
        <v>66</v>
      </c>
      <c r="G11" s="2" t="s">
        <v>32</v>
      </c>
      <c r="H11" s="2" t="s">
        <v>67</v>
      </c>
      <c r="I11" s="11">
        <v>0.00816</v>
      </c>
      <c r="K11" s="2" t="s">
        <v>48</v>
      </c>
      <c r="L11" s="11">
        <f>I11*B11</f>
        <v>0.03264</v>
      </c>
      <c r="M11" s="5">
        <f>B11*$H$24</f>
        <v>600</v>
      </c>
      <c r="O11" s="12">
        <f>L11*$H$24</f>
        <v>4.896</v>
      </c>
    </row>
    <row r="12" spans="1:15">
      <c r="A12" s="2" t="s">
        <v>68</v>
      </c>
      <c r="B12" s="7" t="s">
        <v>54</v>
      </c>
      <c r="C12" s="2" t="s">
        <v>69</v>
      </c>
      <c r="D12" s="2" t="s">
        <v>70</v>
      </c>
      <c r="E12" s="2" t="s">
        <v>71</v>
      </c>
      <c r="F12" s="2" t="s">
        <v>72</v>
      </c>
      <c r="G12" s="2" t="s">
        <v>32</v>
      </c>
      <c r="H12" s="2" t="s">
        <v>73</v>
      </c>
      <c r="I12" s="14">
        <v>0.24</v>
      </c>
      <c r="K12" s="2" t="s">
        <v>74</v>
      </c>
      <c r="L12" s="11">
        <f>I12*B12</f>
        <v>0.24</v>
      </c>
      <c r="M12" s="5">
        <f>B12*$H$24</f>
        <v>150</v>
      </c>
      <c r="O12" s="12">
        <f>L12*$H$24</f>
        <v>36</v>
      </c>
    </row>
    <row r="13" spans="1:15">
      <c r="A13" s="2" t="s">
        <v>75</v>
      </c>
      <c r="B13" s="7" t="s">
        <v>76</v>
      </c>
      <c r="C13" s="2" t="s">
        <v>77</v>
      </c>
      <c r="D13" s="2" t="s">
        <v>44</v>
      </c>
      <c r="E13" s="7" t="s">
        <v>45</v>
      </c>
      <c r="F13" s="2" t="s">
        <v>78</v>
      </c>
      <c r="G13" s="2" t="s">
        <v>32</v>
      </c>
      <c r="H13" s="2" t="s">
        <v>79</v>
      </c>
      <c r="I13" s="14">
        <v>0.00381</v>
      </c>
      <c r="K13" s="2" t="s">
        <v>48</v>
      </c>
      <c r="L13" s="11">
        <f>I13*B13</f>
        <v>0.03429</v>
      </c>
      <c r="M13" s="5">
        <f>B13*$H$24</f>
        <v>1350</v>
      </c>
      <c r="O13" s="12">
        <f>L13*$H$24</f>
        <v>5.1435</v>
      </c>
    </row>
    <row r="14" spans="1:15">
      <c r="A14" s="2" t="s">
        <v>80</v>
      </c>
      <c r="B14" s="7" t="s">
        <v>36</v>
      </c>
      <c r="C14" s="2" t="s">
        <v>81</v>
      </c>
      <c r="D14" s="2" t="s">
        <v>56</v>
      </c>
      <c r="E14" s="7" t="s">
        <v>45</v>
      </c>
      <c r="F14" s="2" t="s">
        <v>82</v>
      </c>
      <c r="G14" s="2" t="s">
        <v>32</v>
      </c>
      <c r="H14" s="2" t="s">
        <v>83</v>
      </c>
      <c r="I14" s="14">
        <v>0.02204</v>
      </c>
      <c r="K14" s="2" t="s">
        <v>59</v>
      </c>
      <c r="L14" s="11">
        <f>I14*B14</f>
        <v>0.04408</v>
      </c>
      <c r="M14" s="5">
        <f>B14*$H$24</f>
        <v>300</v>
      </c>
      <c r="O14" s="12">
        <f>L14*$H$24</f>
        <v>6.612</v>
      </c>
    </row>
    <row r="15" spans="1:15">
      <c r="A15" s="2" t="s">
        <v>84</v>
      </c>
      <c r="B15" s="7" t="s">
        <v>85</v>
      </c>
      <c r="C15" s="2" t="s">
        <v>86</v>
      </c>
      <c r="D15" s="2" t="s">
        <v>44</v>
      </c>
      <c r="E15" s="7" t="s">
        <v>45</v>
      </c>
      <c r="F15" s="2" t="s">
        <v>87</v>
      </c>
      <c r="G15" s="2" t="s">
        <v>32</v>
      </c>
      <c r="H15" s="2" t="s">
        <v>88</v>
      </c>
      <c r="I15" s="14">
        <v>0.00544</v>
      </c>
      <c r="K15" s="2" t="s">
        <v>48</v>
      </c>
      <c r="L15" s="11">
        <f>I15*B15</f>
        <v>0.03808</v>
      </c>
      <c r="M15" s="5">
        <f>B15*$H$24</f>
        <v>1050</v>
      </c>
      <c r="O15" s="12">
        <f>L15*$H$24</f>
        <v>5.712</v>
      </c>
    </row>
    <row r="16" spans="1:15">
      <c r="A16" s="2" t="s">
        <v>89</v>
      </c>
      <c r="B16" s="7" t="s">
        <v>36</v>
      </c>
      <c r="C16" s="7" t="s">
        <v>90</v>
      </c>
      <c r="D16" s="2" t="s">
        <v>44</v>
      </c>
      <c r="E16" s="7" t="s">
        <v>45</v>
      </c>
      <c r="F16" s="2" t="s">
        <v>91</v>
      </c>
      <c r="G16" s="2" t="s">
        <v>32</v>
      </c>
      <c r="H16" s="2" t="s">
        <v>92</v>
      </c>
      <c r="I16" s="14">
        <v>0.06824</v>
      </c>
      <c r="K16" s="2" t="s">
        <v>48</v>
      </c>
      <c r="L16" s="11">
        <f>I16*B16</f>
        <v>0.13648</v>
      </c>
      <c r="M16" s="5">
        <f>B16*$H$24</f>
        <v>300</v>
      </c>
      <c r="O16" s="12">
        <f>L16*$H$24</f>
        <v>20.472</v>
      </c>
    </row>
    <row r="17" spans="1:15">
      <c r="A17" s="2" t="s">
        <v>93</v>
      </c>
      <c r="B17" s="7" t="s">
        <v>54</v>
      </c>
      <c r="C17" s="2"/>
      <c r="D17" s="2" t="s">
        <v>94</v>
      </c>
      <c r="E17" s="2" t="s">
        <v>95</v>
      </c>
      <c r="F17" s="2" t="s">
        <v>96</v>
      </c>
      <c r="G17" s="2" t="s">
        <v>32</v>
      </c>
      <c r="H17" s="2" t="s">
        <v>97</v>
      </c>
      <c r="I17" s="14">
        <v>4.3305</v>
      </c>
      <c r="K17" s="2" t="s">
        <v>98</v>
      </c>
      <c r="L17" s="11">
        <f>I17*B17</f>
        <v>4.3305</v>
      </c>
      <c r="M17" s="5">
        <f>B17*$H$24</f>
        <v>150</v>
      </c>
      <c r="O17" s="12">
        <f>L17*$H$24</f>
        <v>649.575</v>
      </c>
    </row>
    <row r="18" spans="1:15">
      <c r="A18" s="2" t="s">
        <v>99</v>
      </c>
      <c r="B18" s="7" t="s">
        <v>85</v>
      </c>
      <c r="C18" s="2"/>
      <c r="D18" s="2" t="s">
        <v>100</v>
      </c>
      <c r="E18" s="2" t="s">
        <v>101</v>
      </c>
      <c r="F18" s="2" t="s">
        <v>102</v>
      </c>
      <c r="G18" s="2" t="s">
        <v>32</v>
      </c>
      <c r="H18" s="2" t="s">
        <v>103</v>
      </c>
      <c r="I18" s="14">
        <v>0.1032</v>
      </c>
      <c r="K18" s="2" t="s">
        <v>104</v>
      </c>
      <c r="L18" s="11">
        <f>I18*B18</f>
        <v>0.7224</v>
      </c>
      <c r="M18" s="5">
        <f>B18*$H$24</f>
        <v>1050</v>
      </c>
      <c r="O18" s="12">
        <f>L18*$H$24</f>
        <v>108.36</v>
      </c>
    </row>
    <row r="19" spans="1:15">
      <c r="A19" s="2" t="s">
        <v>105</v>
      </c>
      <c r="B19" s="7" t="s">
        <v>54</v>
      </c>
      <c r="C19" s="2"/>
      <c r="D19" s="2" t="s">
        <v>106</v>
      </c>
      <c r="E19" s="2" t="s">
        <v>107</v>
      </c>
      <c r="F19" t="s">
        <v>108</v>
      </c>
      <c r="G19" s="2" t="s">
        <v>109</v>
      </c>
      <c r="H19" t="s">
        <v>110</v>
      </c>
      <c r="I19" s="14">
        <v>0.8</v>
      </c>
      <c r="K19" s="2" t="s">
        <v>111</v>
      </c>
      <c r="L19" s="11">
        <f>I19*B19</f>
        <v>0.8</v>
      </c>
      <c r="M19" s="5">
        <f>B19*$H$24</f>
        <v>150</v>
      </c>
      <c r="O19" s="12">
        <f>L19*$H$24</f>
        <v>120</v>
      </c>
    </row>
    <row r="20" spans="1:15">
      <c r="A20" s="2" t="s">
        <v>15</v>
      </c>
      <c r="B20" s="2">
        <v>1</v>
      </c>
      <c r="C20" s="2"/>
      <c r="D20" s="2" t="s">
        <v>112</v>
      </c>
      <c r="E20" s="2" t="s">
        <v>15</v>
      </c>
      <c r="F20" s="2" t="s">
        <v>113</v>
      </c>
      <c r="G20" s="2" t="s">
        <v>114</v>
      </c>
      <c r="H20" s="2"/>
      <c r="I20" s="11">
        <f>O20/$H$24</f>
        <v>5.763</v>
      </c>
      <c r="K20" s="2" t="s">
        <v>115</v>
      </c>
      <c r="L20" s="11">
        <f>I20*B20</f>
        <v>5.763</v>
      </c>
      <c r="M20" s="16">
        <v>200</v>
      </c>
      <c r="N20" s="16"/>
      <c r="O20" s="12">
        <f>268.45+200*2.98</f>
        <v>864.45</v>
      </c>
    </row>
    <row r="21" spans="17:17">
      <c r="Q21" s="2">
        <f>SUM(O5:O18)</f>
        <v>1089.0405</v>
      </c>
    </row>
    <row r="24" spans="7:15">
      <c r="G24" s="8" t="s">
        <v>116</v>
      </c>
      <c r="H24" s="2">
        <v>150</v>
      </c>
      <c r="K24" s="1" t="s">
        <v>117</v>
      </c>
      <c r="L24" s="11">
        <f>SUM(L4:L23)</f>
        <v>14.96887</v>
      </c>
      <c r="O24" s="17">
        <f>SUM(O2:O23)</f>
        <v>2589.0105</v>
      </c>
    </row>
    <row r="25" spans="11:15">
      <c r="K25" s="8" t="s">
        <v>118</v>
      </c>
      <c r="L25" s="3">
        <f>O25/150</f>
        <v>21.1666666666667</v>
      </c>
      <c r="O25" s="17">
        <f>127*25</f>
        <v>3175</v>
      </c>
    </row>
    <row r="28" spans="11:12">
      <c r="K28" s="2" t="s">
        <v>119</v>
      </c>
      <c r="L28" s="3">
        <v>1098</v>
      </c>
    </row>
    <row r="29" spans="11:12">
      <c r="K29" s="2" t="s">
        <v>18</v>
      </c>
      <c r="L29" s="3">
        <f>SUM(O2:O4)</f>
        <v>515.52</v>
      </c>
    </row>
    <row r="30" spans="11:12">
      <c r="K30" s="2" t="s">
        <v>109</v>
      </c>
      <c r="L30" s="3">
        <f>O19</f>
        <v>120</v>
      </c>
    </row>
    <row r="31" spans="11:12">
      <c r="K31" s="2" t="s">
        <v>114</v>
      </c>
      <c r="L31" s="3">
        <f>O20</f>
        <v>864.45</v>
      </c>
    </row>
    <row r="32" spans="12:13">
      <c r="L32" s="3">
        <f>SUM(L28:L31)</f>
        <v>2597.97</v>
      </c>
      <c r="M32" s="5">
        <f>L32/3175</f>
        <v>0.818258267716536</v>
      </c>
    </row>
  </sheetData>
  <pageMargins left="0.786805555555556" right="0.786805555555556" top="1.05277777777778" bottom="1.05277777777778" header="0.786805555555556" footer="0.786805555555556"/>
  <pageSetup paperSize="9" orientation="portrait" useFirstPageNumber="1" horizontalDpi="300" verticalDpi="300"/>
  <headerFooter alignWithMargins="0">
    <oddHeader>&amp;C&amp;"FreeSerif,Regular"&amp;12&amp;A</oddHeader>
    <oddFooter>&amp;C&amp;"FreeSerif,Regular"&amp;12Page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J. Temkin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1033-9.1.0.4207</vt:lpwstr>
  </property>
</Properties>
</file>