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DEC37B9-2C14-4B94-8992-560A24353467}"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7" l="1"/>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7"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<sst xmlns="http://schemas.openxmlformats.org/spreadsheetml/2006/main" count="1221" uniqueCount="472">
  <si>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</si>
  <si>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</si>
  <si>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</si>
  <si>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</si>
  <si>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</si>
  <si>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</si>
  <si>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</si>
  <si>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</si>
  <si>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</si>
  <si>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</si>
  <si>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</si>
  <si>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</si>
  <si>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</si>
  <si>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</si>
  <si>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</si>
  <si>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</si>
  <si>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</si>
  <si>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</si>
  <si>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</si>
  <si>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</si>
  <si>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</si>
  <si>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</si>
  <si>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</si>
  <si>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</si>
  <si>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</si>
  <si>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</si>
  <si>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</si>
  <si>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</si>
  <si>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</si>
  <si>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</si>
  <si>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</si>
  <si>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</si>
  <si>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</si>
  <si>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</si>
  <si>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</si>
  <si>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</si>
  <si>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</si>
  <si>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</si>
  <si>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</si>
  <si>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</si>
  <si>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</si>
  <si>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</si>
  <si>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</si>
  <si>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</si>
  <si>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</si>
  <si>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</si>
  <si>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</si>
  <si>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</si>
  <si>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</si>
  <si>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</si>
  <si>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</si>
  <si>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</si>
  <si>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</si>
  <si>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</si>
  <si>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</si>
  <si>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</si>
  <si>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</si>
  <si>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</si>
  <si>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</si>
  <si>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</si>
  <si>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</si>
  <si>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</si>
  <si>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</si>
  <si>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</si>
  <si>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</si>
  <si>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</si>
  <si>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</si>
  <si>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</si>
  <si>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</si>
  <si>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</si>
  <si>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</si>
  <si>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</si>
  <si>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</si>
  <si>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</si>
  <si>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</si>
  <si>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</si>
  <si>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</si>
  <si>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</si>
  <si>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</si>
  <si>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</si>
  <si>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</si>
  <si>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</si>
  <si>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</si>
  <si>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</si>
  <si>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</si>
  <si>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</si>
  <si>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</si>
  <si>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</si>
  <si>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</si>
  <si>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</si>
  <si>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</si>
  <si>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</si>
  <si>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</si>
  <si>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</si>
  <si>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</si>
  <si>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</si>
  <si>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</si>
  <si>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</si>
  <si>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</si>
  <si>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</si>
  <si>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</si>
  <si>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</si>
  <si>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</si>
  <si>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</si>
  <si>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</si>
  <si>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</si>
  <si>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</si>
  <si>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</si>
  <si>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</si>
  <si>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</si>
  <si>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</si>
  <si>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</si>
  <si>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</si>
  <si>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</si>
  <si>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</si>
  <si>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</si>
  <si>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</si>
  <si>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</si>
  <si>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</si>
  <si>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</si>
  <si>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</si>
  <si>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</si>
  <si>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</si>
  <si>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</si>
  <si>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</si>
  <si>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</si>
  <si>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</si>
  <si>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</si>
  <si>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</si>
  <si>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</si>
  <si>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</si>
  <si>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</si>
  <si>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</si>
  <si>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</si>
  <si>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</si>
  <si>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</si>
  <si>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</si>
  <si>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</si>
  <si>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</si>
  <si>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</si>
  <si>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</si>
  <si>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</si>
  <si>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</si>
  <si>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</si>
  <si>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</si>
  <si>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</si>
  <si>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</si>
  <si>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</si>
  <si>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</si>
  <si>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</si>
  <si>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</si>
  <si>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</si>
  <si>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</si>
  <si>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</si>
  <si>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</si>
  <si>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</si>
  <si>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</si>
  <si>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</si>
  <si>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</si>
  <si>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</si>
  <si>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</si>
  <si>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</si>
  <si>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</si>
  <si>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</si>
  <si>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</si>
  <si>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</si>
  <si>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</si>
  <si>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</si>
  <si>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</si>
  <si>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</si>
  <si>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</si>
  <si>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</si>
  <si>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</si>
  <si>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</si>
  <si>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</si>
  <si>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</si>
  <si>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</si>
  <si>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</si>
  <si>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</si>
  <si>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</si>
  <si>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</si>
  <si>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</si>
  <si>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</si>
  <si>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</si>
  <si>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</si>
  <si>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</si>
  <si>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</si>
  <si>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</si>
  <si>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</si>
  <si>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</si>
  <si>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</si>
  <si>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</si>
  <si>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</si>
  <si>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</si>
  <si>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</si>
  <si>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</si>
  <si>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</si>
  <si>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</si>
  <si>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</si>
  <si>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</si>
  <si>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</si>
  <si>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</si>
  <si>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</si>
  <si>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</si>
  <si>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</si>
  <si>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</si>
  <si>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</si>
  <si>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</si>
  <si>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</si>
  <si>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</si>
  <si>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</si>
  <si>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</si>
  <si>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</si>
  <si>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</si>
  <si>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</si>
  <si>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</si>
  <si>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</si>
  <si>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</si>
  <si>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</si>
  <si>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</si>
  <si>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</si>
  <si>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</si>
  <si>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</si>
  <si>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</si>
  <si>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</si>
  <si>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</si>
  <si>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</si>
  <si>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</si>
  <si>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</si>
  <si>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</si>
  <si>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</si>
  <si>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</si>
  <si>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</si>
  <si>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</si>
  <si>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</si>
  <si>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</si>
  <si>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</si>
  <si>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</si>
  <si>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</si>
  <si>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</si>
  <si>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</si>
  <si>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</si>
  <si>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</si>
  <si>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</si>
  <si>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</si>
  <si>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</si>
  <si>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</si>
  <si>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</si>
  <si>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</si>
  <si>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</si>
  <si>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</si>
  <si>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</si>
  <si>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</si>
  <si>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</si>
  <si>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</si>
  <si>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</si>
  <si>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</si>
  <si>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</si>
  <si>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</si>
  <si>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</si>
  <si>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</si>
  <si>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</si>
  <si>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</si>
  <si>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</si>
  <si>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</si>
  <si>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</si>
  <si>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</si>
  <si>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</si>
  <si>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</si>
  <si>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</si>
  <si>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</si>
  <si>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</si>
  <si>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</si>
  <si>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</si>
  <si>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</si>
  <si>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</si>
  <si>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</si>
  <si>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</si>
  <si>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</si>
  <si>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</si>
  <si>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</si>
  <si>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</si>
  <si>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</si>
  <si>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</si>
  <si>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</si>
  <si>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</si>
  <si>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</si>
  <si>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</si>
  <si>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</si>
  <si>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</si>
  <si>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</si>
  <si>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</si>
  <si>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</si>
  <si>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</si>
  <si>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</si>
  <si>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</si>
  <si>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</si>
  <si>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</si>
  <si>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</si>
  <si>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</si>
  <si>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</si>
  <si>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</si>
  <si>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</si>
  <si>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</si>
  <si>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</si>
  <si>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</si>
  <si>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</si>
  <si>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</si>
  <si>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</si>
  <si>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</si>
  <si>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</si>
  <si>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</si>
  <si>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</si>
  <si>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</si>
  <si>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</si>
  <si>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</si>
  <si>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</si>
  <si>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</si>
  <si>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</si>
  <si>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</si>
  <si>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</si>
  <si>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</si>
  <si>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</si>
  <si>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</si>
  <si>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</si>
  <si>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</si>
  <si>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</si>
  <si>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</si>
  <si>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</si>
  <si>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</si>
  <si>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</si>
  <si>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</si>
  <si>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</si>
  <si>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</si>
  <si>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</si>
  <si>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</si>
  <si>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</si>
  <si>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</si>
  <si>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</si>
  <si>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</si>
  <si>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</si>
  <si>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</si>
  <si>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</si>
  <si>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</si>
  <si>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</si>
  <si>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</si>
  <si>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</si>
  <si>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</si>
  <si>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</si>
  <si>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</si>
  <si>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</si>
  <si>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</si>
  <si>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</si>
  <si>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</si>
  <si>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</si>
  <si>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</si>
  <si>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</si>
  <si>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</si>
  <si>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</si>
  <si>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</si>
  <si>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</si>
  <si>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</si>
  <si>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</si>
  <si>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</si>
  <si>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</si>
  <si>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</si>
  <si>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</si>
  <si>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</si>
  <si>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</si>
  <si>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</si>
  <si>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</si>
  <si>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</si>
  <si>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</si>
  <si>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</si>
  <si>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</si>
  <si>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</si>
  <si>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</si>
  <si>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</si>
  <si>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</si>
  <si>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</si>
  <si>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</si>
  <si>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</si>
  <si>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</si>
  <si>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</si>
  <si>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</si>
  <si>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</si>
  <si>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</si>
  <si>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</si>
  <si>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</si>
  <si>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</si>
  <si>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</si>
  <si>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</si>
  <si>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</si>
  <si>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</si>
  <si>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</si>
  <si>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</si>
  <si>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</si>
  <si>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</si>
  <si>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</si>
  <si>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</si>
  <si>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</si>
  <si>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</si>
  <si>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</si>
  <si>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</si>
  <si>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</si>
  <si>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</si>
  <si>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</si>
  <si>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</si>
  <si>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</si>
  <si>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</si>
  <si>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</si>
  <si>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</si>
  <si>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</si>
  <si>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</si>
  <si>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</si>
  <si>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</si>
  <si>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</si>
  <si>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</si>
  <si>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</si>
  <si>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</si>
  <si>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</si>
  <si>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</si>
  <si>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</si>
  <si>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</si>
  <si>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</si>
  <si>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</si>
  <si>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</si>
  <si>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</si>
  <si>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</si>
  <si>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</si>
  <si>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</si>
  <si>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</si>
  <si>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</si>
  <si>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</si>
  <si>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</si>
  <si>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</si>
  <si>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</si>
  <si>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</si>
  <si>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</si>
  <si>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</si>
  <si>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</si>
  <si>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</si>
  <si>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</si>
  <si>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</si>
  <si>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</si>
  <si>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</si>
  <si>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</si>
  <si>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</si>
  <si>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</si>
  <si>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</si>
  <si>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</si>
  <si>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</si>
  <si>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</si>
  <si>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</si>
  <si>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</si>
  <si>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</si>
  <si>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</si>
  <si>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</si>
  <si>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</si>
  <si>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</si>
  <si>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</si>
  <si>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</si>
  <si>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</si>
  <si>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</si>
  <si>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</si>
  <si>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</si>
  <si>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</si>
  <si>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</si>
  <si>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</si>
  <si>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</si>
  <si>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</si>
  <si>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Pilot flex accounting for a combined Lake Powell-Lake Mead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</si>
</sst>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10" fillId="6" borderId="0" xfId="0" applyFont="1" applyFill="1" applyAlignment="1">
      <alignment horizontal="center"/>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7" fillId="20" borderId="19" xfId="7" applyFill="1" applyBorder="1" applyAlignment="1">
      <alignment horizontal="left" vertical="top" wrapText="1"/>
    </xf>
    <xf numFmtId="0" fontId="10" fillId="0" borderId="0" xfId="0" applyFont="1" applyAlignment="1">
      <alignment horizontal="center"/>
    </xf>
    <xf numFmtId="0" fontId="1" fillId="6" borderId="5" xfId="0" applyFont="1" applyFill="1" applyBorder="1" applyAlignment="1">
      <alignment horizontal="left" vertical="top" wrapText="1"/>
    </xf>
    <xf numFmtId="0" fontId="16" fillId="0" borderId="0" xfId="7" applyFont="1" applyAlignment="1">
      <alignment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abSelected="1"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4" t="s">
        <v>471</v>
      </c>
      <c r="B1" s="214"/>
      <c r="C1" s="214"/>
      <c r="D1" s="214"/>
      <c r="E1" s="214"/>
      <c r="F1" s="214"/>
      <c r="G1" s="214"/>
      <c r="H1" s="214"/>
      <c r="I1" s="214"/>
      <c r="J1" s="214"/>
      <c r="K1" s="214"/>
      <c r="L1" s="214"/>
    </row>
    <row r="2" spans="1:18" x14ac:dyDescent="0.35">
      <c r="A2" s="1"/>
      <c r="B2" s="1"/>
      <c r="C2" s="2"/>
      <c r="D2"/>
    </row>
    <row r="3" spans="1:18" x14ac:dyDescent="0.35">
      <c r="A3" s="203" t="s">
        <v>383</v>
      </c>
      <c r="B3" s="204"/>
      <c r="C3" s="205"/>
      <c r="D3" s="206"/>
      <c r="E3" s="206"/>
      <c r="F3" s="206"/>
      <c r="G3" s="206"/>
      <c r="H3" s="206"/>
      <c r="I3" s="206"/>
      <c r="J3" s="206"/>
      <c r="K3" s="206"/>
      <c r="L3" s="207"/>
      <c r="N3" s="1" t="s">
        <v>301</v>
      </c>
    </row>
    <row r="4" spans="1:18" s="77" customFormat="1" ht="66" customHeight="1" x14ac:dyDescent="0.35">
      <c r="A4" s="211" t="s">
        <v>454</v>
      </c>
      <c r="B4" s="212"/>
      <c r="C4" s="212"/>
      <c r="D4" s="212"/>
      <c r="E4" s="212"/>
      <c r="F4" s="212"/>
      <c r="G4" s="212"/>
      <c r="H4" s="212"/>
      <c r="I4" s="212"/>
      <c r="J4" s="212"/>
      <c r="K4" s="212"/>
      <c r="L4" s="213"/>
      <c r="N4" s="210" t="s">
        <v>302</v>
      </c>
      <c r="O4" s="210"/>
      <c r="P4" s="210"/>
      <c r="Q4" s="210"/>
      <c r="R4" s="210"/>
    </row>
    <row r="5" spans="1:18" s="115" customFormat="1" ht="16" customHeight="1" x14ac:dyDescent="0.35">
      <c r="A5" s="211" t="s">
        <v>466</v>
      </c>
      <c r="B5" s="212"/>
      <c r="C5" s="212"/>
      <c r="D5" s="212"/>
      <c r="E5" s="212"/>
      <c r="F5" s="212"/>
      <c r="G5" s="212"/>
      <c r="H5" s="212"/>
      <c r="I5" s="212"/>
      <c r="J5" s="212"/>
      <c r="K5" s="212"/>
      <c r="L5" s="213"/>
    </row>
    <row r="6" spans="1:18" s="115" customFormat="1" ht="19.5" customHeight="1" x14ac:dyDescent="0.35">
      <c r="A6" s="271" t="s">
        <v>462</v>
      </c>
      <c r="B6" s="215"/>
      <c r="C6" s="215"/>
      <c r="D6" s="215"/>
      <c r="E6" s="215"/>
      <c r="F6" s="215"/>
      <c r="G6" s="215"/>
      <c r="H6" s="215"/>
      <c r="I6" s="215"/>
      <c r="J6" s="215"/>
      <c r="K6" s="215"/>
      <c r="L6" s="216"/>
      <c r="N6" s="274" t="s">
        <v>469</v>
      </c>
    </row>
    <row r="7" spans="1:18" s="115" customFormat="1" ht="14.5" customHeight="1" x14ac:dyDescent="0.35">
      <c r="A7" s="152"/>
      <c r="B7" s="152"/>
      <c r="C7" s="152"/>
      <c r="D7" s="152"/>
      <c r="E7" s="152"/>
      <c r="F7" s="152"/>
      <c r="G7" s="152"/>
      <c r="H7" s="152"/>
      <c r="I7" s="152"/>
      <c r="J7" s="152"/>
      <c r="K7" s="152"/>
      <c r="L7" s="152"/>
    </row>
    <row r="8" spans="1:18" s="115" customFormat="1" ht="16.5" customHeight="1" x14ac:dyDescent="0.35">
      <c r="A8" s="227" t="s">
        <v>384</v>
      </c>
      <c r="B8" s="228"/>
      <c r="C8" s="228"/>
      <c r="D8" s="228"/>
      <c r="E8" s="228"/>
      <c r="F8" s="228"/>
      <c r="G8" s="228"/>
      <c r="H8" s="228"/>
      <c r="I8" s="228"/>
      <c r="J8" s="228"/>
      <c r="K8" s="228"/>
      <c r="L8" s="229"/>
      <c r="N8" s="1" t="s">
        <v>387</v>
      </c>
    </row>
    <row r="9" spans="1:18" s="115" customFormat="1" ht="15" customHeight="1" x14ac:dyDescent="0.35">
      <c r="A9" s="273" t="s">
        <v>468</v>
      </c>
      <c r="B9" s="225"/>
      <c r="C9" s="225"/>
      <c r="D9" s="225"/>
      <c r="E9" s="225"/>
      <c r="F9" s="225"/>
      <c r="G9" s="225"/>
      <c r="H9" s="225"/>
      <c r="I9" s="225"/>
      <c r="J9" s="225"/>
      <c r="K9" s="225"/>
      <c r="L9" s="226"/>
      <c r="N9" s="141" t="s">
        <v>388</v>
      </c>
    </row>
    <row r="10" spans="1:18" s="115" customFormat="1" ht="16.5" customHeight="1" x14ac:dyDescent="0.35">
      <c r="A10" s="224" t="s">
        <v>385</v>
      </c>
      <c r="B10" s="225"/>
      <c r="C10" s="225"/>
      <c r="D10" s="225"/>
      <c r="E10" s="225"/>
      <c r="F10" s="225"/>
      <c r="G10" s="225"/>
      <c r="H10" s="225"/>
      <c r="I10" s="225"/>
      <c r="J10" s="225"/>
      <c r="K10" s="225"/>
      <c r="L10" s="226"/>
    </row>
    <row r="11" spans="1:18" s="83" customFormat="1" ht="15" customHeight="1" x14ac:dyDescent="0.35">
      <c r="A11" s="230" t="s">
        <v>382</v>
      </c>
      <c r="B11" s="225"/>
      <c r="C11" s="225"/>
      <c r="D11" s="225"/>
      <c r="E11" s="225"/>
      <c r="F11" s="225"/>
      <c r="G11" s="225"/>
      <c r="H11" s="225"/>
      <c r="I11" s="225"/>
      <c r="J11" s="225"/>
      <c r="K11" s="225"/>
      <c r="L11" s="226"/>
    </row>
    <row r="12" spans="1:18" s="83" customFormat="1" ht="17.25" customHeight="1" x14ac:dyDescent="0.35">
      <c r="A12" s="218" t="s">
        <v>386</v>
      </c>
      <c r="B12" s="219"/>
      <c r="C12" s="219"/>
      <c r="D12" s="219"/>
      <c r="E12" s="219"/>
      <c r="F12" s="219"/>
      <c r="G12" s="219"/>
      <c r="H12" s="219"/>
      <c r="I12" s="219"/>
      <c r="J12" s="219"/>
      <c r="K12" s="219"/>
      <c r="L12" s="220"/>
    </row>
    <row r="13" spans="1:18" ht="20.25" customHeight="1" x14ac:dyDescent="0.35">
      <c r="A13" s="221" t="s">
        <v>463</v>
      </c>
      <c r="B13" s="222"/>
      <c r="C13" s="222"/>
      <c r="D13" s="222"/>
      <c r="E13" s="222"/>
      <c r="F13" s="222"/>
      <c r="G13" s="222"/>
      <c r="H13" s="222"/>
      <c r="I13" s="222"/>
      <c r="J13" s="222"/>
      <c r="K13" s="222"/>
      <c r="L13" s="223"/>
    </row>
    <row r="14" spans="1:18" ht="20.25" customHeight="1" x14ac:dyDescent="0.35">
      <c r="B14" s="176"/>
      <c r="C14" s="176"/>
      <c r="D14" s="176"/>
      <c r="E14" s="176"/>
      <c r="F14" s="176"/>
      <c r="G14" s="176"/>
      <c r="H14" s="176"/>
      <c r="I14" s="176"/>
      <c r="J14" s="176"/>
      <c r="K14" s="176"/>
      <c r="L14" s="176"/>
    </row>
    <row r="15" spans="1:18" ht="16.5" customHeight="1" x14ac:dyDescent="0.35">
      <c r="A15" s="1" t="s">
        <v>389</v>
      </c>
    </row>
    <row r="16" spans="1:18" ht="15" customHeight="1" x14ac:dyDescent="0.35">
      <c r="B16" s="2" t="s">
        <v>92</v>
      </c>
      <c r="C16" t="s">
        <v>152</v>
      </c>
    </row>
    <row r="17" spans="1:12" ht="36.75" customHeight="1" x14ac:dyDescent="0.35">
      <c r="B17" s="2" t="s">
        <v>155</v>
      </c>
      <c r="C17" t="s">
        <v>197</v>
      </c>
    </row>
    <row r="18" spans="1:12" s="82" customFormat="1" ht="20.25" customHeight="1" x14ac:dyDescent="0.35">
      <c r="A18"/>
      <c r="B18" s="2" t="s">
        <v>92</v>
      </c>
      <c r="C18" t="s">
        <v>326</v>
      </c>
      <c r="D18" s="2"/>
      <c r="E18"/>
      <c r="F18"/>
      <c r="G18"/>
      <c r="H18"/>
      <c r="I18"/>
      <c r="J18"/>
      <c r="K18"/>
      <c r="L18"/>
    </row>
    <row r="19" spans="1:12" s="83" customFormat="1" x14ac:dyDescent="0.35">
      <c r="A19"/>
      <c r="B19" s="2" t="s">
        <v>324</v>
      </c>
      <c r="C19" t="s">
        <v>327</v>
      </c>
      <c r="D19" s="2"/>
      <c r="E19"/>
      <c r="F19"/>
      <c r="G19"/>
      <c r="H19"/>
      <c r="I19"/>
      <c r="J19"/>
      <c r="K19"/>
      <c r="L19"/>
    </row>
    <row r="20" spans="1:12" x14ac:dyDescent="0.35">
      <c r="B20" s="2" t="s">
        <v>325</v>
      </c>
      <c r="C20" t="s">
        <v>328</v>
      </c>
    </row>
    <row r="21" spans="1:12" x14ac:dyDescent="0.35">
      <c r="B21" s="2" t="s">
        <v>312</v>
      </c>
      <c r="C21" t="s">
        <v>315</v>
      </c>
    </row>
    <row r="22" spans="1:12" x14ac:dyDescent="0.35">
      <c r="B22" s="2" t="s">
        <v>313</v>
      </c>
      <c r="C22" t="s">
        <v>247</v>
      </c>
    </row>
    <row r="23" spans="1:12" x14ac:dyDescent="0.35">
      <c r="B23" s="2" t="s">
        <v>314</v>
      </c>
      <c r="C23" t="s">
        <v>246</v>
      </c>
    </row>
    <row r="24" spans="1:12" x14ac:dyDescent="0.35">
      <c r="B24" s="2" t="s">
        <v>208</v>
      </c>
      <c r="C24" t="s">
        <v>210</v>
      </c>
    </row>
    <row r="25" spans="1:12" x14ac:dyDescent="0.35">
      <c r="B25" s="2" t="s">
        <v>209</v>
      </c>
      <c r="C25" t="s">
        <v>140</v>
      </c>
    </row>
    <row r="26" spans="1:12" x14ac:dyDescent="0.35">
      <c r="B26" s="2" t="s">
        <v>153</v>
      </c>
      <c r="C26" t="s">
        <v>211</v>
      </c>
    </row>
    <row r="27" spans="1:12" x14ac:dyDescent="0.35">
      <c r="B27" s="2" t="s">
        <v>212</v>
      </c>
      <c r="C27" t="s">
        <v>213</v>
      </c>
    </row>
    <row r="28" spans="1:12" x14ac:dyDescent="0.35">
      <c r="B28" s="2" t="s">
        <v>237</v>
      </c>
      <c r="C28" t="s">
        <v>238</v>
      </c>
    </row>
    <row r="29" spans="1:12" x14ac:dyDescent="0.35">
      <c r="B29" s="2" t="s">
        <v>93</v>
      </c>
      <c r="C29" t="s">
        <v>94</v>
      </c>
    </row>
    <row r="30" spans="1:12" x14ac:dyDescent="0.35">
      <c r="B30" s="2" t="s">
        <v>95</v>
      </c>
      <c r="C30" t="s">
        <v>96</v>
      </c>
    </row>
    <row r="31" spans="1:12" x14ac:dyDescent="0.35">
      <c r="B31" s="2" t="s">
        <v>141</v>
      </c>
      <c r="C31" t="s">
        <v>142</v>
      </c>
    </row>
    <row r="32" spans="1:12" x14ac:dyDescent="0.35">
      <c r="B32" s="2" t="s">
        <v>371</v>
      </c>
      <c r="C32" t="s">
        <v>372</v>
      </c>
    </row>
    <row r="34" spans="1:12" x14ac:dyDescent="0.35">
      <c r="A34" s="1" t="s">
        <v>200</v>
      </c>
    </row>
    <row r="35" spans="1:12" x14ac:dyDescent="0.35">
      <c r="A35" t="s">
        <v>201</v>
      </c>
    </row>
    <row r="36" spans="1:12" x14ac:dyDescent="0.35">
      <c r="A36" t="s">
        <v>202</v>
      </c>
    </row>
    <row r="37" spans="1:12" x14ac:dyDescent="0.35">
      <c r="A37" s="67" t="s">
        <v>203</v>
      </c>
    </row>
    <row r="38" spans="1:12" x14ac:dyDescent="0.35">
      <c r="A38" s="67" t="s">
        <v>204</v>
      </c>
    </row>
    <row r="39" spans="1:12" x14ac:dyDescent="0.35">
      <c r="A39" s="67"/>
    </row>
    <row r="40" spans="1:12" x14ac:dyDescent="0.35">
      <c r="A40" s="1" t="s">
        <v>467</v>
      </c>
    </row>
    <row r="41" spans="1:12" x14ac:dyDescent="0.35">
      <c r="A41" s="67" t="s">
        <v>464</v>
      </c>
    </row>
    <row r="43" spans="1:12" x14ac:dyDescent="0.35">
      <c r="A43" s="1" t="s">
        <v>49</v>
      </c>
    </row>
    <row r="44" spans="1:12" ht="29" customHeight="1" x14ac:dyDescent="0.35">
      <c r="A44" s="217" t="s">
        <v>465</v>
      </c>
      <c r="B44" s="217"/>
      <c r="C44" s="217"/>
      <c r="D44" s="217"/>
      <c r="E44" s="217"/>
      <c r="F44" s="217"/>
      <c r="G44" s="217"/>
      <c r="H44" s="217"/>
      <c r="I44" s="217"/>
      <c r="J44" s="217"/>
      <c r="K44" s="217"/>
      <c r="L44" s="217"/>
    </row>
    <row r="49" ht="16" customHeight="1" x14ac:dyDescent="0.35"/>
    <row r="50" ht="29.25" customHeight="1" x14ac:dyDescent="0.35"/>
  </sheetData>
  <mergeCells count="12">
    <mergeCell ref="A1:L1"/>
    <mergeCell ref="A44:L44"/>
    <mergeCell ref="A12:L12"/>
    <mergeCell ref="A13:L13"/>
    <mergeCell ref="A9:L9"/>
    <mergeCell ref="A8:L8"/>
    <mergeCell ref="A10:L10"/>
    <mergeCell ref="A11:L11"/>
    <mergeCell ref="N4:R4"/>
    <mergeCell ref="A4:L4"/>
    <mergeCell ref="A5:L5"/>
    <mergeCell ref="A6:L6"/>
  </mergeCells>
  <hyperlinks>
    <hyperlink ref="A37" r:id="rId1" xr:uid="{6B934EC2-E381-41EE-938C-08FAF5E51BBE}"/>
    <hyperlink ref="A38"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41"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289</v>
      </c>
    </row>
    <row r="5" spans="1:13" x14ac:dyDescent="0.35">
      <c r="A5" s="122" t="s">
        <v>39</v>
      </c>
      <c r="B5" s="122"/>
      <c r="C5" s="244" t="s">
        <v>205</v>
      </c>
      <c r="D5" s="239"/>
      <c r="E5" s="239"/>
      <c r="F5" s="239"/>
      <c r="G5" s="239"/>
      <c r="M5" t="s">
        <v>290</v>
      </c>
    </row>
    <row r="6" spans="1:13" x14ac:dyDescent="0.35">
      <c r="A6" s="122" t="s">
        <v>40</v>
      </c>
      <c r="B6" s="122"/>
      <c r="C6" s="244" t="s">
        <v>206</v>
      </c>
      <c r="D6" s="239"/>
      <c r="E6" s="239"/>
      <c r="F6" s="239"/>
      <c r="G6" s="239"/>
      <c r="M6" t="s">
        <v>295</v>
      </c>
    </row>
    <row r="7" spans="1:13" x14ac:dyDescent="0.35">
      <c r="A7" s="122" t="s">
        <v>41</v>
      </c>
      <c r="B7" s="122"/>
      <c r="C7" s="244" t="s">
        <v>149</v>
      </c>
      <c r="D7" s="239"/>
      <c r="E7" s="239"/>
      <c r="F7" s="239"/>
      <c r="G7" s="239"/>
      <c r="M7" t="s">
        <v>296</v>
      </c>
    </row>
    <row r="8" spans="1:13" x14ac:dyDescent="0.35">
      <c r="A8" s="111" t="s">
        <v>154</v>
      </c>
      <c r="B8" s="111"/>
      <c r="C8" s="246" t="s">
        <v>300</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309</v>
      </c>
      <c r="C13" s="259"/>
      <c r="D13" s="259"/>
      <c r="E13" s="259"/>
      <c r="F13" s="259"/>
    </row>
    <row r="14" spans="1:13" x14ac:dyDescent="0.35">
      <c r="B14" s="260" t="s">
        <v>298</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273</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239</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274</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250</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251</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263</v>
      </c>
      <c r="B133" s="1"/>
    </row>
    <row r="134" spans="1:14" x14ac:dyDescent="0.35">
      <c r="A134" s="30" t="s">
        <v>264</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278</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269</v>
      </c>
    </row>
    <row r="136" spans="1:14" s="83" customFormat="1" ht="62.5" customHeight="1" x14ac:dyDescent="0.35">
      <c r="A136" s="115" t="s">
        <v>279</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285</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3" t="s">
        <v>40</v>
      </c>
      <c r="Q1" s="263"/>
      <c r="R1" s="263"/>
      <c r="S1" s="263"/>
      <c r="T1" s="263"/>
      <c r="U1" s="263"/>
      <c r="V1" s="263"/>
      <c r="W1" s="263"/>
      <c r="X1" s="263"/>
      <c r="Y1" s="263"/>
      <c r="AA1" s="263" t="s">
        <v>199</v>
      </c>
      <c r="AB1" s="263"/>
      <c r="AC1" s="263"/>
      <c r="AD1" s="263"/>
      <c r="AE1" s="263"/>
      <c r="AF1" s="263"/>
      <c r="AG1" s="263"/>
      <c r="AH1" s="263"/>
      <c r="AI1" s="263"/>
      <c r="AJ1" s="26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289</v>
      </c>
    </row>
    <row r="5" spans="1:13" x14ac:dyDescent="0.35">
      <c r="A5" s="122" t="s">
        <v>39</v>
      </c>
      <c r="B5" s="122"/>
      <c r="C5" s="244" t="s">
        <v>205</v>
      </c>
      <c r="D5" s="239"/>
      <c r="E5" s="239"/>
      <c r="F5" s="239"/>
      <c r="G5" s="239"/>
      <c r="M5" t="s">
        <v>290</v>
      </c>
    </row>
    <row r="6" spans="1:13" x14ac:dyDescent="0.35">
      <c r="A6" s="122" t="s">
        <v>40</v>
      </c>
      <c r="B6" s="122"/>
      <c r="C6" s="244" t="s">
        <v>206</v>
      </c>
      <c r="D6" s="239"/>
      <c r="E6" s="239"/>
      <c r="F6" s="239"/>
      <c r="G6" s="239"/>
      <c r="M6" t="s">
        <v>295</v>
      </c>
    </row>
    <row r="7" spans="1:13" x14ac:dyDescent="0.35">
      <c r="A7" s="122" t="s">
        <v>41</v>
      </c>
      <c r="B7" s="122"/>
      <c r="C7" s="244" t="s">
        <v>149</v>
      </c>
      <c r="D7" s="239"/>
      <c r="E7" s="239"/>
      <c r="F7" s="239"/>
      <c r="G7" s="239"/>
      <c r="M7" t="s">
        <v>296</v>
      </c>
    </row>
    <row r="8" spans="1:13" x14ac:dyDescent="0.35">
      <c r="A8" s="111" t="s">
        <v>154</v>
      </c>
      <c r="B8" s="111"/>
      <c r="C8" s="246" t="s">
        <v>300</v>
      </c>
      <c r="D8" s="246"/>
      <c r="E8" s="246"/>
      <c r="F8" s="246"/>
      <c r="G8" s="246"/>
    </row>
    <row r="9" spans="1:13" x14ac:dyDescent="0.35">
      <c r="A9" s="126" t="s">
        <v>145</v>
      </c>
      <c r="B9" s="122"/>
      <c r="C9" s="239" t="s">
        <v>207</v>
      </c>
      <c r="D9" s="239"/>
      <c r="E9" s="239"/>
      <c r="F9" s="239"/>
      <c r="G9" s="239"/>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297</v>
      </c>
      <c r="C13" s="259"/>
      <c r="D13" s="259"/>
      <c r="E13" s="259"/>
      <c r="F13" s="259"/>
    </row>
    <row r="14" spans="1:13" x14ac:dyDescent="0.35">
      <c r="B14" s="260" t="s">
        <v>298</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273</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239</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274</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250</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251</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263</v>
      </c>
      <c r="B133" s="1"/>
    </row>
    <row r="134" spans="1:14" x14ac:dyDescent="0.35">
      <c r="A134" s="30" t="s">
        <v>264</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278</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269</v>
      </c>
    </row>
    <row r="136" spans="1:14" s="83" customFormat="1" ht="62.5" customHeight="1" x14ac:dyDescent="0.35">
      <c r="A136" s="115" t="s">
        <v>279</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285</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220</v>
      </c>
    </row>
    <row r="3" spans="1:16" s="1" customFormat="1" x14ac:dyDescent="0.35">
      <c r="D3" s="264" t="s">
        <v>221</v>
      </c>
      <c r="E3" s="264"/>
      <c r="F3" s="264" t="s">
        <v>222</v>
      </c>
      <c r="G3" s="264"/>
      <c r="H3" s="264"/>
      <c r="I3" s="264" t="s">
        <v>223</v>
      </c>
      <c r="J3" s="264"/>
      <c r="K3" s="264"/>
      <c r="L3" s="179"/>
      <c r="M3" s="264" t="s">
        <v>41</v>
      </c>
      <c r="N3" s="264"/>
      <c r="O3" s="264"/>
    </row>
    <row r="4" spans="1:16" s="69" customFormat="1" ht="42.65" customHeight="1" x14ac:dyDescent="0.35">
      <c r="A4" s="68" t="s">
        <v>126</v>
      </c>
      <c r="B4" s="68" t="s">
        <v>127</v>
      </c>
      <c r="C4" s="68" t="s">
        <v>232</v>
      </c>
      <c r="D4" s="68" t="s">
        <v>224</v>
      </c>
      <c r="E4" s="68" t="s">
        <v>225</v>
      </c>
      <c r="F4" s="68" t="s">
        <v>224</v>
      </c>
      <c r="G4" s="68" t="s">
        <v>225</v>
      </c>
      <c r="H4" s="68" t="s">
        <v>226</v>
      </c>
      <c r="I4" s="68" t="s">
        <v>224</v>
      </c>
      <c r="J4" s="68" t="s">
        <v>225</v>
      </c>
      <c r="K4" s="68" t="s">
        <v>226</v>
      </c>
      <c r="L4" s="68" t="s">
        <v>230</v>
      </c>
      <c r="M4" s="68" t="s">
        <v>228</v>
      </c>
      <c r="N4" s="68" t="s">
        <v>229</v>
      </c>
      <c r="O4" s="68" t="s">
        <v>227</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231</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252</v>
      </c>
    </row>
    <row r="2" spans="1:9" x14ac:dyDescent="0.35">
      <c r="A2" s="83" t="s">
        <v>253</v>
      </c>
    </row>
    <row r="3" spans="1:9" x14ac:dyDescent="0.35">
      <c r="I3" s="1" t="s">
        <v>379</v>
      </c>
    </row>
    <row r="4" spans="1:9" s="76" customFormat="1" ht="43.5" x14ac:dyDescent="0.35">
      <c r="A4" s="54" t="s">
        <v>254</v>
      </c>
      <c r="B4" s="54" t="s">
        <v>259</v>
      </c>
      <c r="C4" s="54" t="s">
        <v>260</v>
      </c>
      <c r="D4" s="55" t="s">
        <v>255</v>
      </c>
      <c r="E4" s="54" t="s">
        <v>280</v>
      </c>
      <c r="F4" s="54" t="s">
        <v>281</v>
      </c>
      <c r="G4" s="163" t="s">
        <v>335</v>
      </c>
    </row>
    <row r="5" spans="1:9" s="76" customFormat="1" ht="58" x14ac:dyDescent="0.35">
      <c r="A5" s="88">
        <f>'Powell-Elevation-Area'!A5</f>
        <v>3370</v>
      </c>
      <c r="B5" s="104" t="s">
        <v>268</v>
      </c>
      <c r="C5" s="89" t="s">
        <v>262</v>
      </c>
      <c r="D5" s="90" t="str">
        <f>D7</f>
        <v>Highest uncertainty for native fish. Also represent a substantial risk to the tailwater trout fishery, as sustained temperatures of 19oC or higher are unsuitable for trout.</v>
      </c>
      <c r="E5" s="117" t="s">
        <v>283</v>
      </c>
      <c r="F5" s="117" t="s">
        <v>282</v>
      </c>
      <c r="G5" s="164">
        <f>VLOOKUP(A5,'Powell-Elevation-Area'!$A$5:$B$689,2)/1000000</f>
        <v>0</v>
      </c>
    </row>
    <row r="6" spans="1:9" s="76" customFormat="1" ht="58" x14ac:dyDescent="0.35">
      <c r="A6" s="85">
        <v>3425</v>
      </c>
      <c r="B6" s="86" t="str">
        <f>B7</f>
        <v>&gt; 18</v>
      </c>
      <c r="C6" s="86" t="s">
        <v>262</v>
      </c>
      <c r="D6" s="87" t="str">
        <f>D7</f>
        <v>Highest uncertainty for native fish. Also represent a substantial risk to the tailwater trout fishery, as sustained temperatures of 19oC or higher are unsuitable for trout.</v>
      </c>
      <c r="E6" s="117" t="str">
        <f>E5</f>
        <v>Highly uncertain</v>
      </c>
      <c r="F6" s="117" t="s">
        <v>282</v>
      </c>
      <c r="G6" s="164">
        <f>VLOOKUP(A6,'Powell-Elevation-Area'!$A$5:$B$689,2)/1000000</f>
        <v>1.40786875</v>
      </c>
    </row>
    <row r="7" spans="1:9" s="76" customFormat="1" ht="58" x14ac:dyDescent="0.35">
      <c r="A7" s="91">
        <v>3490</v>
      </c>
      <c r="B7" s="92" t="s">
        <v>268</v>
      </c>
      <c r="C7" s="92" t="s">
        <v>261</v>
      </c>
      <c r="D7" s="93" t="s">
        <v>258</v>
      </c>
      <c r="E7" s="118" t="str">
        <f>E6</f>
        <v>Highly uncertain</v>
      </c>
      <c r="F7" s="117" t="s">
        <v>282</v>
      </c>
      <c r="G7" s="164">
        <f>VLOOKUP(A7,'Powell-Elevation-Area'!$A$5:$B$689,2)/1000000</f>
        <v>3.9971625</v>
      </c>
    </row>
    <row r="8" spans="1:9" ht="72.5" x14ac:dyDescent="0.35">
      <c r="A8" s="94">
        <v>3525</v>
      </c>
      <c r="B8" s="95" t="s">
        <v>267</v>
      </c>
      <c r="C8" s="95" t="s">
        <v>261</v>
      </c>
      <c r="D8" s="96" t="s">
        <v>257</v>
      </c>
      <c r="E8" s="119" t="s">
        <v>284</v>
      </c>
      <c r="F8" s="119" t="s">
        <v>287</v>
      </c>
      <c r="G8" s="165">
        <f>VLOOKUP(A8,'Powell-Elevation-Area'!$A$5:$B$689,2)/1000000</f>
        <v>5.9265762500000001</v>
      </c>
    </row>
    <row r="9" spans="1:9" ht="43.5" x14ac:dyDescent="0.35">
      <c r="A9" s="97">
        <v>3600</v>
      </c>
      <c r="B9" s="98" t="s">
        <v>266</v>
      </c>
      <c r="C9" s="98" t="s">
        <v>261</v>
      </c>
      <c r="D9" s="99" t="s">
        <v>276</v>
      </c>
      <c r="E9" s="120" t="s">
        <v>277</v>
      </c>
      <c r="F9" s="120" t="str">
        <f>F8</f>
        <v>Help grow + incubate</v>
      </c>
      <c r="G9" s="166">
        <f>VLOOKUP(A9,'Powell-Elevation-Area'!$A$5:$B$689,2)/1000000</f>
        <v>11.750075000000001</v>
      </c>
    </row>
    <row r="10" spans="1:9" ht="101.5" x14ac:dyDescent="0.35">
      <c r="A10" s="100">
        <v>3675</v>
      </c>
      <c r="B10" s="101" t="s">
        <v>265</v>
      </c>
      <c r="C10" s="101" t="s">
        <v>261</v>
      </c>
      <c r="D10" s="102" t="s">
        <v>256</v>
      </c>
      <c r="E10" s="121" t="s">
        <v>286</v>
      </c>
      <c r="F10" s="121" t="s">
        <v>288</v>
      </c>
      <c r="G10" s="167">
        <f>VLOOKUP(A10,'Powell-Elevation-Area'!$A$5:$B$689,2)/1000000</f>
        <v>20.539037499999999</v>
      </c>
    </row>
    <row r="11" spans="1:9" ht="101.5" x14ac:dyDescent="0.35">
      <c r="A11" s="100">
        <v>3700</v>
      </c>
      <c r="B11" s="101" t="str">
        <f>B10</f>
        <v>&lt; 12</v>
      </c>
      <c r="C11" s="101" t="s">
        <v>261</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288</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5"/>
      <c r="D5" s="265"/>
      <c r="E5" s="265"/>
      <c r="F5" s="265"/>
      <c r="G5" s="265"/>
      <c r="H5" s="265"/>
    </row>
    <row r="6" spans="1:11" x14ac:dyDescent="0.35">
      <c r="A6" s="15" t="s">
        <v>39</v>
      </c>
      <c r="B6" s="44"/>
      <c r="C6" s="265"/>
      <c r="D6" s="265"/>
      <c r="E6" s="265"/>
      <c r="F6" s="265"/>
      <c r="G6" s="265"/>
      <c r="H6" s="265"/>
    </row>
    <row r="7" spans="1:11" x14ac:dyDescent="0.35">
      <c r="A7" s="15" t="s">
        <v>40</v>
      </c>
      <c r="B7" s="44"/>
      <c r="C7" s="265"/>
      <c r="D7" s="265"/>
      <c r="E7" s="265"/>
      <c r="F7" s="265"/>
      <c r="G7" s="265"/>
      <c r="H7" s="265"/>
    </row>
    <row r="8" spans="1:11" x14ac:dyDescent="0.35">
      <c r="A8" s="15" t="s">
        <v>41</v>
      </c>
      <c r="B8" s="44"/>
      <c r="C8" s="265"/>
      <c r="D8" s="265"/>
      <c r="E8" s="265"/>
      <c r="F8" s="265"/>
      <c r="G8" s="265"/>
      <c r="H8" s="265"/>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370</v>
      </c>
    </row>
    <row r="3" spans="1:4" s="1" customFormat="1" x14ac:dyDescent="0.35">
      <c r="A3" s="270" t="s">
        <v>367</v>
      </c>
      <c r="B3" s="270"/>
      <c r="C3" s="270"/>
      <c r="D3" s="172" t="s">
        <v>366</v>
      </c>
    </row>
    <row r="4" spans="1:4" ht="29" x14ac:dyDescent="0.35">
      <c r="A4" s="266" t="s">
        <v>360</v>
      </c>
      <c r="B4" s="266"/>
      <c r="C4" s="266"/>
      <c r="D4" s="56" t="s">
        <v>365</v>
      </c>
    </row>
    <row r="5" spans="1:4" ht="43.5" x14ac:dyDescent="0.35">
      <c r="A5" s="267" t="s">
        <v>361</v>
      </c>
      <c r="B5" s="267"/>
      <c r="C5" s="267"/>
      <c r="D5" s="56" t="s">
        <v>381</v>
      </c>
    </row>
    <row r="6" spans="1:4" ht="58" x14ac:dyDescent="0.35">
      <c r="A6" s="268" t="s">
        <v>362</v>
      </c>
      <c r="B6" s="268"/>
      <c r="C6" s="268"/>
      <c r="D6" s="56" t="s">
        <v>364</v>
      </c>
    </row>
    <row r="7" spans="1:4" ht="29" x14ac:dyDescent="0.35">
      <c r="A7" s="269" t="s">
        <v>46</v>
      </c>
      <c r="B7" s="269"/>
      <c r="C7" s="269"/>
      <c r="D7" s="56" t="s">
        <v>363</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0"/>
  <sheetViews>
    <sheetView zoomScale="150" zoomScaleNormal="150" workbookViewId="0">
      <selection activeCell="C3" sqref="C3"/>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2"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175</v>
      </c>
      <c r="C1" s="55" t="s">
        <v>157</v>
      </c>
      <c r="D1" s="54" t="s">
        <v>159</v>
      </c>
      <c r="E1" s="54" t="s">
        <v>158</v>
      </c>
      <c r="F1" s="54" t="s">
        <v>160</v>
      </c>
      <c r="H1" s="144" t="s">
        <v>218</v>
      </c>
      <c r="I1" s="144" t="s">
        <v>158</v>
      </c>
      <c r="J1" s="145" t="s">
        <v>160</v>
      </c>
    </row>
    <row r="2" spans="1:10" x14ac:dyDescent="0.35">
      <c r="A2" s="80"/>
      <c r="B2" s="198"/>
      <c r="C2" s="79"/>
      <c r="D2" s="78"/>
      <c r="E2" s="78"/>
      <c r="F2" s="80"/>
      <c r="H2" s="56"/>
      <c r="I2" s="56"/>
      <c r="J2" s="57"/>
    </row>
    <row r="3" spans="1:10" ht="87" x14ac:dyDescent="0.35">
      <c r="A3" s="80">
        <v>44532</v>
      </c>
      <c r="B3" s="198" t="s">
        <v>461</v>
      </c>
      <c r="C3" s="79" t="s">
        <v>470</v>
      </c>
      <c r="D3" s="78" t="s">
        <v>150</v>
      </c>
      <c r="E3" s="78" t="s">
        <v>150</v>
      </c>
      <c r="F3" s="80"/>
      <c r="H3" s="56"/>
      <c r="I3" s="56"/>
      <c r="J3" s="57"/>
    </row>
    <row r="4" spans="1:10" ht="29" x14ac:dyDescent="0.35">
      <c r="A4" s="80">
        <v>44501</v>
      </c>
      <c r="B4" s="198" t="s">
        <v>459</v>
      </c>
      <c r="C4" s="79" t="s">
        <v>460</v>
      </c>
      <c r="D4" s="78" t="s">
        <v>150</v>
      </c>
      <c r="E4" s="78" t="s">
        <v>150</v>
      </c>
      <c r="F4" s="80"/>
      <c r="H4" s="56"/>
      <c r="I4" s="56"/>
      <c r="J4" s="58"/>
    </row>
    <row r="5" spans="1:10" ht="40.5" customHeight="1" x14ac:dyDescent="0.35">
      <c r="A5" s="80">
        <v>44500</v>
      </c>
      <c r="B5" s="198" t="s">
        <v>457</v>
      </c>
      <c r="C5" s="79" t="s">
        <v>458</v>
      </c>
      <c r="D5" s="78" t="s">
        <v>150</v>
      </c>
      <c r="E5" s="78" t="s">
        <v>150</v>
      </c>
      <c r="F5" s="80"/>
      <c r="H5" s="56"/>
      <c r="I5" s="56"/>
      <c r="J5" s="58"/>
    </row>
    <row r="6" spans="1:10" ht="38.5" customHeight="1" x14ac:dyDescent="0.35">
      <c r="A6" s="80">
        <v>44496</v>
      </c>
      <c r="B6" s="198" t="s">
        <v>451</v>
      </c>
      <c r="C6" s="79" t="s">
        <v>452</v>
      </c>
      <c r="D6" s="78" t="s">
        <v>150</v>
      </c>
      <c r="E6" s="78" t="s">
        <v>442</v>
      </c>
      <c r="F6" s="80"/>
      <c r="H6" s="56" t="s">
        <v>219</v>
      </c>
      <c r="I6" s="56" t="s">
        <v>150</v>
      </c>
      <c r="J6" s="57"/>
    </row>
    <row r="7" spans="1:10" ht="72.5" x14ac:dyDescent="0.35">
      <c r="A7" s="80">
        <v>44496</v>
      </c>
      <c r="B7" s="198" t="s">
        <v>448</v>
      </c>
      <c r="C7" s="79" t="s">
        <v>449</v>
      </c>
      <c r="D7" s="78" t="s">
        <v>150</v>
      </c>
      <c r="E7" s="78" t="s">
        <v>450</v>
      </c>
      <c r="F7" s="80">
        <v>44495</v>
      </c>
      <c r="H7" s="56" t="s">
        <v>443</v>
      </c>
      <c r="I7" s="146" t="s">
        <v>240</v>
      </c>
      <c r="J7" s="58">
        <v>44482</v>
      </c>
    </row>
    <row r="8" spans="1:10" ht="29" x14ac:dyDescent="0.35">
      <c r="A8" s="80">
        <v>44480</v>
      </c>
      <c r="B8" s="198" t="s">
        <v>441</v>
      </c>
      <c r="C8" s="79" t="s">
        <v>438</v>
      </c>
      <c r="D8" s="78" t="s">
        <v>150</v>
      </c>
      <c r="E8" s="78"/>
      <c r="F8" s="80"/>
      <c r="H8" s="56" t="s">
        <v>444</v>
      </c>
      <c r="I8" s="146" t="s">
        <v>150</v>
      </c>
      <c r="J8" s="58"/>
    </row>
    <row r="9" spans="1:10" ht="29" x14ac:dyDescent="0.35">
      <c r="A9" s="80">
        <v>44480</v>
      </c>
      <c r="B9" s="198" t="s">
        <v>440</v>
      </c>
      <c r="C9" s="79" t="s">
        <v>436</v>
      </c>
      <c r="D9" s="78" t="s">
        <v>150</v>
      </c>
      <c r="E9" s="78" t="s">
        <v>150</v>
      </c>
      <c r="F9" s="80"/>
      <c r="H9" s="56" t="s">
        <v>245</v>
      </c>
      <c r="I9" s="56" t="s">
        <v>240</v>
      </c>
      <c r="J9" s="58">
        <v>44385</v>
      </c>
    </row>
    <row r="10" spans="1:10" ht="29" x14ac:dyDescent="0.35">
      <c r="A10" s="80">
        <v>44480</v>
      </c>
      <c r="B10" s="198" t="s">
        <v>439</v>
      </c>
      <c r="C10" s="79" t="s">
        <v>435</v>
      </c>
      <c r="D10" s="78" t="s">
        <v>150</v>
      </c>
      <c r="E10" s="78" t="s">
        <v>390</v>
      </c>
      <c r="F10" s="80" t="s">
        <v>391</v>
      </c>
      <c r="H10" s="56" t="s">
        <v>318</v>
      </c>
      <c r="I10" s="146" t="s">
        <v>307</v>
      </c>
      <c r="J10" s="58">
        <v>44391</v>
      </c>
    </row>
    <row r="11" spans="1:10" ht="72.5" x14ac:dyDescent="0.35">
      <c r="A11" s="80">
        <v>44474</v>
      </c>
      <c r="B11" s="78">
        <v>3.7</v>
      </c>
      <c r="C11" s="79" t="s">
        <v>373</v>
      </c>
      <c r="D11" s="78" t="s">
        <v>150</v>
      </c>
      <c r="E11" s="78" t="s">
        <v>150</v>
      </c>
      <c r="F11" s="80"/>
      <c r="H11" s="56" t="s">
        <v>243</v>
      </c>
      <c r="I11" s="146" t="s">
        <v>307</v>
      </c>
      <c r="J11" s="58">
        <v>44391</v>
      </c>
    </row>
    <row r="12" spans="1:10" ht="43.5" x14ac:dyDescent="0.35">
      <c r="A12" s="80">
        <v>44463</v>
      </c>
      <c r="B12" s="78" t="s">
        <v>456</v>
      </c>
      <c r="C12" s="79" t="s">
        <v>354</v>
      </c>
      <c r="D12" s="78" t="s">
        <v>150</v>
      </c>
      <c r="E12" s="78" t="s">
        <v>336</v>
      </c>
      <c r="F12" s="80">
        <v>44432</v>
      </c>
      <c r="H12" s="56" t="s">
        <v>244</v>
      </c>
      <c r="I12" s="146" t="s">
        <v>307</v>
      </c>
      <c r="J12" s="58">
        <v>44391</v>
      </c>
    </row>
    <row r="13" spans="1:10" ht="58" x14ac:dyDescent="0.35">
      <c r="A13" s="80">
        <v>44459</v>
      </c>
      <c r="B13" s="78" t="s">
        <v>332</v>
      </c>
      <c r="C13" s="79" t="s">
        <v>333</v>
      </c>
      <c r="D13" s="78" t="s">
        <v>150</v>
      </c>
      <c r="E13" s="78" t="s">
        <v>150</v>
      </c>
      <c r="F13" s="80"/>
      <c r="H13" s="56"/>
      <c r="I13" s="56"/>
      <c r="J13" s="57"/>
    </row>
    <row r="14" spans="1:10" ht="43.5" x14ac:dyDescent="0.35">
      <c r="A14" s="80">
        <v>44459</v>
      </c>
      <c r="B14" s="78">
        <v>3.6</v>
      </c>
      <c r="C14" s="79" t="s">
        <v>334</v>
      </c>
      <c r="D14" s="78" t="s">
        <v>150</v>
      </c>
      <c r="E14" s="78" t="s">
        <v>150</v>
      </c>
      <c r="F14" s="80"/>
      <c r="H14" s="56"/>
      <c r="I14" s="56"/>
      <c r="J14" s="57"/>
    </row>
    <row r="15" spans="1:10" ht="58" x14ac:dyDescent="0.35">
      <c r="A15" s="80">
        <v>44432</v>
      </c>
      <c r="B15" s="78">
        <v>3.5</v>
      </c>
      <c r="C15" s="79" t="s">
        <v>323</v>
      </c>
      <c r="D15" s="78" t="s">
        <v>150</v>
      </c>
      <c r="E15" s="78" t="s">
        <v>150</v>
      </c>
      <c r="F15" s="80">
        <v>44424</v>
      </c>
      <c r="H15" s="56"/>
      <c r="I15" s="56"/>
      <c r="J15" s="57"/>
    </row>
    <row r="16" spans="1:10" ht="101.5" x14ac:dyDescent="0.35">
      <c r="A16" s="80">
        <v>44432</v>
      </c>
      <c r="B16" s="78">
        <v>3.5</v>
      </c>
      <c r="C16" s="79" t="s">
        <v>329</v>
      </c>
      <c r="D16" s="78" t="s">
        <v>150</v>
      </c>
      <c r="E16" s="78" t="s">
        <v>319</v>
      </c>
      <c r="F16" s="80">
        <v>44424</v>
      </c>
      <c r="H16" s="56"/>
      <c r="I16" s="56"/>
      <c r="J16" s="57"/>
    </row>
    <row r="17" spans="1:6" ht="87" x14ac:dyDescent="0.35">
      <c r="A17" s="80">
        <v>44432</v>
      </c>
      <c r="B17" s="78">
        <v>3.5</v>
      </c>
      <c r="C17" s="79" t="s">
        <v>320</v>
      </c>
      <c r="D17" s="78" t="s">
        <v>150</v>
      </c>
      <c r="E17" s="78"/>
      <c r="F17" s="80"/>
    </row>
    <row r="18" spans="1:6" ht="43.5" x14ac:dyDescent="0.35">
      <c r="A18" s="80">
        <v>44423</v>
      </c>
      <c r="B18" s="78" t="s">
        <v>310</v>
      </c>
      <c r="C18" s="79" t="s">
        <v>311</v>
      </c>
      <c r="D18" s="78" t="s">
        <v>150</v>
      </c>
      <c r="E18" s="78" t="s">
        <v>150</v>
      </c>
      <c r="F18" s="80"/>
    </row>
    <row r="19" spans="1:6" ht="43.5" x14ac:dyDescent="0.35">
      <c r="A19" s="80">
        <v>44405</v>
      </c>
      <c r="B19" s="78" t="s">
        <v>306</v>
      </c>
      <c r="C19" s="56" t="s">
        <v>308</v>
      </c>
      <c r="D19" s="78" t="s">
        <v>150</v>
      </c>
      <c r="E19" s="78" t="s">
        <v>307</v>
      </c>
      <c r="F19" s="80">
        <v>44405</v>
      </c>
    </row>
    <row r="20" spans="1:6" ht="29" x14ac:dyDescent="0.35">
      <c r="A20" s="80">
        <v>44405</v>
      </c>
      <c r="B20" s="78" t="s">
        <v>304</v>
      </c>
      <c r="C20" s="79" t="s">
        <v>305</v>
      </c>
      <c r="D20" s="78" t="s">
        <v>150</v>
      </c>
      <c r="E20" s="78" t="s">
        <v>150</v>
      </c>
      <c r="F20" s="80">
        <v>44405</v>
      </c>
    </row>
    <row r="21" spans="1:6" ht="72.5" x14ac:dyDescent="0.35">
      <c r="A21" s="80">
        <v>44405</v>
      </c>
      <c r="B21" s="78" t="s">
        <v>275</v>
      </c>
      <c r="C21" s="79" t="s">
        <v>303</v>
      </c>
      <c r="D21" s="78" t="s">
        <v>150</v>
      </c>
      <c r="E21" s="78" t="s">
        <v>307</v>
      </c>
      <c r="F21" s="80">
        <v>44391</v>
      </c>
    </row>
    <row r="22" spans="1:6" ht="43.5" x14ac:dyDescent="0.35">
      <c r="A22" s="78" t="s">
        <v>271</v>
      </c>
      <c r="B22" s="78" t="s">
        <v>270</v>
      </c>
      <c r="C22" s="56" t="s">
        <v>272</v>
      </c>
      <c r="D22" s="78" t="s">
        <v>150</v>
      </c>
      <c r="E22" s="78" t="s">
        <v>307</v>
      </c>
      <c r="F22" s="80">
        <v>44391</v>
      </c>
    </row>
    <row r="23" spans="1:6" ht="29" x14ac:dyDescent="0.35">
      <c r="A23" s="78" t="s">
        <v>271</v>
      </c>
      <c r="B23" s="78" t="s">
        <v>270</v>
      </c>
      <c r="C23" s="56" t="s">
        <v>242</v>
      </c>
      <c r="D23" s="78" t="s">
        <v>150</v>
      </c>
      <c r="E23" s="78" t="s">
        <v>307</v>
      </c>
      <c r="F23" s="80">
        <v>44391</v>
      </c>
    </row>
    <row r="24" spans="1:6" ht="101.5" x14ac:dyDescent="0.35">
      <c r="A24" s="80">
        <v>44403</v>
      </c>
      <c r="B24" s="78" t="s">
        <v>248</v>
      </c>
      <c r="C24" s="79" t="s">
        <v>249</v>
      </c>
      <c r="D24" s="78" t="s">
        <v>150</v>
      </c>
      <c r="E24" s="78" t="s">
        <v>307</v>
      </c>
      <c r="F24" s="80">
        <v>44391</v>
      </c>
    </row>
    <row r="25" spans="1:6" ht="58" x14ac:dyDescent="0.35">
      <c r="A25" s="58">
        <v>44389</v>
      </c>
      <c r="B25" s="57" t="s">
        <v>235</v>
      </c>
      <c r="C25" s="56" t="s">
        <v>236</v>
      </c>
      <c r="D25" s="59" t="s">
        <v>150</v>
      </c>
      <c r="E25" s="59" t="s">
        <v>150</v>
      </c>
      <c r="F25" s="58">
        <v>44389</v>
      </c>
    </row>
    <row r="26" spans="1:6" ht="29" x14ac:dyDescent="0.35">
      <c r="A26" s="58">
        <v>44389</v>
      </c>
      <c r="B26" s="57" t="s">
        <v>233</v>
      </c>
      <c r="C26" s="56" t="s">
        <v>234</v>
      </c>
      <c r="D26" s="59" t="s">
        <v>150</v>
      </c>
      <c r="E26" s="59" t="s">
        <v>240</v>
      </c>
      <c r="F26" s="58">
        <v>44385</v>
      </c>
    </row>
    <row r="27" spans="1:6" ht="58" x14ac:dyDescent="0.35">
      <c r="A27" s="58">
        <v>44385</v>
      </c>
      <c r="B27" s="57" t="s">
        <v>214</v>
      </c>
      <c r="C27" s="56" t="s">
        <v>215</v>
      </c>
      <c r="D27" s="59" t="s">
        <v>150</v>
      </c>
      <c r="E27" s="59" t="s">
        <v>150</v>
      </c>
      <c r="F27" s="58">
        <f>A27</f>
        <v>44385</v>
      </c>
    </row>
    <row r="28" spans="1:6" ht="29" x14ac:dyDescent="0.35">
      <c r="A28" s="58">
        <v>44384</v>
      </c>
      <c r="B28" s="57" t="s">
        <v>198</v>
      </c>
      <c r="C28" s="56" t="s">
        <v>216</v>
      </c>
      <c r="D28" s="59" t="s">
        <v>150</v>
      </c>
      <c r="E28" s="59" t="s">
        <v>150</v>
      </c>
      <c r="F28" s="58">
        <v>44384</v>
      </c>
    </row>
    <row r="29" spans="1:6" ht="43.5" x14ac:dyDescent="0.35">
      <c r="A29" s="58">
        <v>44384</v>
      </c>
      <c r="B29" s="57" t="s">
        <v>196</v>
      </c>
      <c r="C29" s="56" t="s">
        <v>217</v>
      </c>
      <c r="D29" s="59" t="s">
        <v>150</v>
      </c>
      <c r="E29" s="59" t="s">
        <v>150</v>
      </c>
      <c r="F29" s="58">
        <v>44384</v>
      </c>
    </row>
    <row r="30" spans="1:6" ht="43.5" x14ac:dyDescent="0.35">
      <c r="A30" s="58">
        <v>44378</v>
      </c>
      <c r="B30" s="57" t="s">
        <v>187</v>
      </c>
      <c r="C30" s="56" t="s">
        <v>188</v>
      </c>
      <c r="D30" s="59" t="s">
        <v>150</v>
      </c>
      <c r="E30" s="59" t="s">
        <v>150</v>
      </c>
      <c r="F30" s="58">
        <v>44378</v>
      </c>
    </row>
    <row r="31" spans="1:6" x14ac:dyDescent="0.35">
      <c r="A31" s="58">
        <v>44377</v>
      </c>
      <c r="B31" s="57" t="s">
        <v>185</v>
      </c>
      <c r="C31" s="56" t="s">
        <v>189</v>
      </c>
      <c r="D31" s="59" t="s">
        <v>150</v>
      </c>
      <c r="E31" s="59" t="s">
        <v>150</v>
      </c>
      <c r="F31" s="58">
        <v>44377</v>
      </c>
    </row>
    <row r="32" spans="1:6" ht="72.5" x14ac:dyDescent="0.35">
      <c r="A32" s="58">
        <v>44377</v>
      </c>
      <c r="B32" s="57" t="s">
        <v>183</v>
      </c>
      <c r="C32" s="56" t="s">
        <v>184</v>
      </c>
      <c r="D32" s="59" t="s">
        <v>150</v>
      </c>
      <c r="E32" s="59" t="s">
        <v>241</v>
      </c>
      <c r="F32" s="58">
        <v>44372</v>
      </c>
    </row>
    <row r="33" spans="1:6" ht="43.5" x14ac:dyDescent="0.35">
      <c r="A33" s="58">
        <v>44377</v>
      </c>
      <c r="B33" s="57">
        <v>3.3</v>
      </c>
      <c r="C33" s="56" t="s">
        <v>177</v>
      </c>
      <c r="D33" s="59" t="s">
        <v>150</v>
      </c>
      <c r="E33" s="59" t="s">
        <v>241</v>
      </c>
      <c r="F33" s="58">
        <v>44372</v>
      </c>
    </row>
    <row r="34" spans="1:6" ht="29" x14ac:dyDescent="0.35">
      <c r="A34" s="58">
        <v>44377</v>
      </c>
      <c r="B34" s="57" t="s">
        <v>176</v>
      </c>
      <c r="C34" s="56" t="s">
        <v>161</v>
      </c>
      <c r="D34" s="59" t="s">
        <v>150</v>
      </c>
      <c r="E34" s="59" t="s">
        <v>150</v>
      </c>
      <c r="F34" s="58">
        <v>44377</v>
      </c>
    </row>
    <row r="35" spans="1:6" ht="116" x14ac:dyDescent="0.35">
      <c r="A35" s="58">
        <v>44367</v>
      </c>
      <c r="B35" s="57">
        <v>3.2</v>
      </c>
      <c r="C35" s="56" t="s">
        <v>168</v>
      </c>
      <c r="D35" s="59" t="s">
        <v>150</v>
      </c>
      <c r="E35" s="59" t="s">
        <v>150</v>
      </c>
      <c r="F35" s="58">
        <v>44367</v>
      </c>
    </row>
    <row r="36" spans="1:6" ht="29" x14ac:dyDescent="0.35">
      <c r="A36" s="58">
        <v>44331</v>
      </c>
      <c r="B36" s="57">
        <v>3.1</v>
      </c>
      <c r="C36" s="56" t="s">
        <v>167</v>
      </c>
      <c r="D36" s="59" t="s">
        <v>150</v>
      </c>
      <c r="E36" s="59" t="s">
        <v>150</v>
      </c>
      <c r="F36" s="58">
        <v>44331</v>
      </c>
    </row>
    <row r="37" spans="1:6" ht="72.5" x14ac:dyDescent="0.35">
      <c r="A37" s="58">
        <v>44319</v>
      </c>
      <c r="B37" s="57">
        <v>3</v>
      </c>
      <c r="C37" s="56" t="s">
        <v>166</v>
      </c>
      <c r="D37" s="59" t="s">
        <v>150</v>
      </c>
      <c r="E37" s="59" t="s">
        <v>162</v>
      </c>
      <c r="F37" s="58">
        <v>44315</v>
      </c>
    </row>
    <row r="38" spans="1:6" ht="29" x14ac:dyDescent="0.35">
      <c r="A38" s="58">
        <v>44307</v>
      </c>
      <c r="B38" s="57">
        <v>2</v>
      </c>
      <c r="C38" s="56" t="s">
        <v>163</v>
      </c>
      <c r="D38" s="59" t="s">
        <v>150</v>
      </c>
      <c r="E38" s="59" t="s">
        <v>240</v>
      </c>
      <c r="F38" s="58">
        <v>44294</v>
      </c>
    </row>
    <row r="39" spans="1:6" ht="29" x14ac:dyDescent="0.35">
      <c r="A39" s="58">
        <v>44293</v>
      </c>
      <c r="B39" s="61">
        <v>1</v>
      </c>
      <c r="C39" s="56" t="s">
        <v>165</v>
      </c>
      <c r="D39" s="59" t="s">
        <v>150</v>
      </c>
      <c r="E39" s="59" t="s">
        <v>164</v>
      </c>
      <c r="F39" s="58">
        <v>44291</v>
      </c>
    </row>
    <row r="40" spans="1:6" x14ac:dyDescent="0.35">
      <c r="A40" s="58">
        <v>44291</v>
      </c>
      <c r="B40" s="61">
        <v>0.5</v>
      </c>
      <c r="C40" s="56" t="s">
        <v>455</v>
      </c>
      <c r="D40" s="59" t="s">
        <v>150</v>
      </c>
      <c r="E40" s="59" t="s">
        <v>150</v>
      </c>
      <c r="F40"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A2" sqref="A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72" t="str">
        <f>'ReadMe-Directions'!A1</f>
        <v>Pilot flex accounting for a combined Lake Powell-Lake Mead system</v>
      </c>
      <c r="B1" s="272"/>
      <c r="C1" s="272"/>
      <c r="D1" s="272"/>
      <c r="E1" s="272"/>
      <c r="F1" s="272"/>
      <c r="G1" s="272"/>
    </row>
    <row r="2" spans="1:14" x14ac:dyDescent="0.35">
      <c r="A2" s="1" t="s">
        <v>355</v>
      </c>
      <c r="B2" s="1"/>
    </row>
    <row r="3" spans="1:14" ht="32.15" customHeight="1" x14ac:dyDescent="0.35">
      <c r="A3" s="240" t="s">
        <v>380</v>
      </c>
      <c r="B3" s="240"/>
      <c r="C3" s="240"/>
      <c r="D3" s="240"/>
      <c r="E3" s="240"/>
      <c r="F3" s="240"/>
      <c r="G3" s="240"/>
      <c r="H3" s="112"/>
      <c r="I3" s="112"/>
      <c r="J3" s="112"/>
      <c r="K3" s="112"/>
      <c r="N3" s="184" t="s">
        <v>432</v>
      </c>
    </row>
    <row r="4" spans="1:14" x14ac:dyDescent="0.35">
      <c r="A4" s="171" t="s">
        <v>357</v>
      </c>
      <c r="B4" s="171" t="s">
        <v>42</v>
      </c>
      <c r="C4" s="241" t="s">
        <v>43</v>
      </c>
      <c r="D4" s="242"/>
      <c r="E4" s="242"/>
      <c r="F4" s="242"/>
      <c r="G4" s="243"/>
      <c r="N4" s="186" t="s">
        <v>396</v>
      </c>
    </row>
    <row r="5" spans="1:14" x14ac:dyDescent="0.35">
      <c r="A5" s="122" t="s">
        <v>39</v>
      </c>
      <c r="B5" s="122"/>
      <c r="C5" s="244"/>
      <c r="D5" s="239"/>
      <c r="E5" s="239"/>
      <c r="F5" s="239"/>
      <c r="G5" s="239"/>
      <c r="N5" s="190"/>
    </row>
    <row r="6" spans="1:14" x14ac:dyDescent="0.35">
      <c r="A6" s="122" t="s">
        <v>40</v>
      </c>
      <c r="B6" s="122"/>
      <c r="C6" s="244"/>
      <c r="D6" s="239"/>
      <c r="E6" s="239"/>
      <c r="F6" s="239"/>
      <c r="G6" s="239"/>
      <c r="N6" s="190"/>
    </row>
    <row r="7" spans="1:14" x14ac:dyDescent="0.35">
      <c r="A7" s="122" t="s">
        <v>41</v>
      </c>
      <c r="B7" s="122"/>
      <c r="C7" s="244"/>
      <c r="D7" s="239"/>
      <c r="E7" s="239"/>
      <c r="F7" s="239"/>
      <c r="G7" s="239"/>
      <c r="N7" s="190"/>
    </row>
    <row r="8" spans="1:14" x14ac:dyDescent="0.35">
      <c r="A8" s="154" t="s">
        <v>145</v>
      </c>
      <c r="B8" s="153"/>
      <c r="C8" s="239"/>
      <c r="D8" s="239"/>
      <c r="E8" s="239"/>
      <c r="F8" s="239"/>
      <c r="G8" s="239"/>
      <c r="N8" s="190"/>
    </row>
    <row r="9" spans="1:14" x14ac:dyDescent="0.35">
      <c r="A9" s="183" t="s">
        <v>437</v>
      </c>
      <c r="B9" s="122"/>
      <c r="C9" s="245"/>
      <c r="D9" s="245"/>
      <c r="E9" s="245"/>
      <c r="F9" s="245"/>
      <c r="G9" s="245"/>
      <c r="N9" s="190"/>
    </row>
    <row r="10" spans="1:14" x14ac:dyDescent="0.35">
      <c r="A10" s="155" t="s">
        <v>154</v>
      </c>
      <c r="B10" s="155"/>
      <c r="C10" s="246"/>
      <c r="D10" s="246"/>
      <c r="E10" s="246"/>
      <c r="F10" s="246"/>
      <c r="G10" s="246"/>
      <c r="N10" s="190"/>
    </row>
    <row r="11" spans="1:14" x14ac:dyDescent="0.35">
      <c r="A11" s="15"/>
      <c r="B11" s="2"/>
      <c r="C11"/>
      <c r="N11" s="190"/>
    </row>
    <row r="12" spans="1:14" x14ac:dyDescent="0.35">
      <c r="A12" s="18" t="s">
        <v>358</v>
      </c>
      <c r="B12" s="247" t="s">
        <v>360</v>
      </c>
      <c r="C12" s="248"/>
      <c r="D12" s="249"/>
      <c r="N12" s="189" t="s">
        <v>397</v>
      </c>
    </row>
    <row r="13" spans="1:14" x14ac:dyDescent="0.35">
      <c r="B13" s="250" t="s">
        <v>361</v>
      </c>
      <c r="C13" s="251"/>
      <c r="D13" s="252"/>
      <c r="N13" s="190"/>
    </row>
    <row r="14" spans="1:14" x14ac:dyDescent="0.35">
      <c r="B14" s="231" t="s">
        <v>362</v>
      </c>
      <c r="C14" s="232"/>
      <c r="D14" s="233"/>
      <c r="N14" s="190"/>
    </row>
    <row r="15" spans="1:14" x14ac:dyDescent="0.35">
      <c r="B15" s="234" t="s">
        <v>46</v>
      </c>
      <c r="C15" s="235"/>
      <c r="D15" s="236"/>
      <c r="N15" s="190"/>
    </row>
    <row r="16" spans="1:14" x14ac:dyDescent="0.35">
      <c r="N16" s="190"/>
    </row>
    <row r="17" spans="1:14" x14ac:dyDescent="0.35">
      <c r="A17" s="1" t="s">
        <v>359</v>
      </c>
      <c r="B17" s="1" t="s">
        <v>108</v>
      </c>
      <c r="C17" s="13" t="s">
        <v>109</v>
      </c>
      <c r="N17" s="189" t="s">
        <v>398</v>
      </c>
    </row>
    <row r="18" spans="1:14" x14ac:dyDescent="0.35">
      <c r="A18" t="s">
        <v>107</v>
      </c>
      <c r="B18" s="148">
        <v>5.73</v>
      </c>
      <c r="C18" s="148">
        <v>6</v>
      </c>
      <c r="D18" s="22"/>
      <c r="N18" s="189" t="s">
        <v>400</v>
      </c>
    </row>
    <row r="19" spans="1:14" x14ac:dyDescent="0.35">
      <c r="A19" t="s">
        <v>392</v>
      </c>
      <c r="B19" s="148">
        <v>7.2</v>
      </c>
      <c r="C19" s="148">
        <v>9</v>
      </c>
      <c r="D19" s="173" t="s">
        <v>369</v>
      </c>
      <c r="F19" s="43"/>
      <c r="N19" s="189" t="s">
        <v>399</v>
      </c>
    </row>
    <row r="20" spans="1:14" x14ac:dyDescent="0.35">
      <c r="A20" t="s">
        <v>186</v>
      </c>
      <c r="B20" s="208">
        <v>3525</v>
      </c>
      <c r="C20" s="208">
        <v>1020</v>
      </c>
      <c r="D20" s="11"/>
      <c r="N20" s="189" t="s">
        <v>401</v>
      </c>
    </row>
    <row r="21" spans="1:14" x14ac:dyDescent="0.35">
      <c r="A21" t="s">
        <v>172</v>
      </c>
      <c r="B21" s="148">
        <f>VLOOKUP(B20,'Powell-Elevation-Area'!$A$5:$B$689,2)/1000000</f>
        <v>5.9265762500000001</v>
      </c>
      <c r="C21" s="148">
        <f>VLOOKUP(C20,'Mead-Elevation-Area'!$A$5:$B$689,2)/1000000</f>
        <v>5.664593</v>
      </c>
      <c r="D21" s="11"/>
      <c r="E21" s="43"/>
      <c r="N21" s="189" t="s">
        <v>403</v>
      </c>
    </row>
    <row r="22" spans="1:14" x14ac:dyDescent="0.35">
      <c r="A22" t="s">
        <v>375</v>
      </c>
      <c r="B22" s="148">
        <f>78.1</f>
        <v>78.099999999999994</v>
      </c>
      <c r="C22"/>
      <c r="D22" s="150"/>
      <c r="E22" s="43"/>
      <c r="N22" s="189" t="s">
        <v>402</v>
      </c>
    </row>
    <row r="23" spans="1:14" x14ac:dyDescent="0.35">
      <c r="A23" t="s">
        <v>376</v>
      </c>
      <c r="B23" s="174">
        <v>0.17</v>
      </c>
      <c r="C23"/>
      <c r="D23" s="150"/>
      <c r="E23" s="43"/>
      <c r="N23" s="189" t="s">
        <v>404</v>
      </c>
    </row>
    <row r="24" spans="1:14" x14ac:dyDescent="0.35">
      <c r="A24" t="s">
        <v>374</v>
      </c>
      <c r="B24" s="148">
        <f>10*(7.5+1.5/2)-B22-B23</f>
        <v>4.2300000000000058</v>
      </c>
      <c r="C24"/>
      <c r="D24" s="150"/>
      <c r="E24" s="43"/>
      <c r="N24" s="189" t="s">
        <v>405</v>
      </c>
    </row>
    <row r="25" spans="1:14" x14ac:dyDescent="0.35">
      <c r="A25" t="s">
        <v>445</v>
      </c>
      <c r="B25" s="148">
        <f>2.7 + 0.3 - IF(A9&lt;&gt;"",1.06,0)</f>
        <v>1.94</v>
      </c>
      <c r="C25"/>
      <c r="D25" s="150"/>
      <c r="E25" s="43"/>
      <c r="N25" s="209" t="s">
        <v>453</v>
      </c>
    </row>
    <row r="26" spans="1:14" x14ac:dyDescent="0.35">
      <c r="B26" s="43"/>
      <c r="N26" s="190"/>
    </row>
    <row r="27" spans="1:14" s="1" customFormat="1" x14ac:dyDescent="0.35">
      <c r="A27" s="135" t="s">
        <v>349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345</v>
      </c>
      <c r="B28" s="1"/>
      <c r="C28" s="130"/>
      <c r="D28" s="130"/>
      <c r="E28" s="130"/>
      <c r="F28" s="130"/>
      <c r="G28" s="130"/>
      <c r="H28" s="130"/>
      <c r="I28" s="130"/>
      <c r="J28" s="130"/>
      <c r="K28" s="130"/>
      <c r="L28" s="130"/>
      <c r="N28" s="186" t="s">
        <v>406</v>
      </c>
    </row>
    <row r="29" spans="1:14" x14ac:dyDescent="0.3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407</v>
      </c>
    </row>
    <row r="30" spans="1:14" x14ac:dyDescent="0.35">
      <c r="A30" s="1" t="s">
        <v>317</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408</v>
      </c>
    </row>
    <row r="31" spans="1:14" x14ac:dyDescent="0.35">
      <c r="A31" s="1" t="s">
        <v>273</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409</v>
      </c>
    </row>
    <row r="32" spans="1:14" x14ac:dyDescent="0.35">
      <c r="A32" s="168" t="s">
        <v>346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410</v>
      </c>
    </row>
    <row r="33" spans="1:14" x14ac:dyDescent="0.3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356</v>
      </c>
      <c r="C39"/>
      <c r="N39" s="189" t="s">
        <v>430</v>
      </c>
    </row>
    <row r="40" spans="1:14" x14ac:dyDescent="0.3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347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411</v>
      </c>
    </row>
    <row r="43" spans="1:14" x14ac:dyDescent="0.3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348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412</v>
      </c>
    </row>
    <row r="50" spans="1:16" x14ac:dyDescent="0.35">
      <c r="A50" s="168" t="s">
        <v>377</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413</v>
      </c>
      <c r="P50" t="s">
        <v>434</v>
      </c>
    </row>
    <row r="51" spans="1:16" x14ac:dyDescent="0.35">
      <c r="A51" t="str">
        <f t="shared" ref="A51:A56" si="19">IF(A5="","","    To "&amp;A5)</f>
        <v xml:space="preserve">    To Upper Basin</v>
      </c>
      <c r="B51" s="127" t="s">
        <v>446</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f>7.5-IF($A$9="",0,0.95)-IF(C57="",0.6,C57)*IF($A$9="",(7.2/8.7),(7.2-0.95)/8.7)</f>
        <v>6.1189655172413788</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322</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330</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447</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c r="D58" s="27"/>
      <c r="E58" s="27"/>
      <c r="F58" s="157"/>
      <c r="G58" s="43"/>
      <c r="N58" s="190"/>
    </row>
    <row r="59" spans="1:16" x14ac:dyDescent="0.35">
      <c r="A59" s="134" t="s">
        <v>378</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414</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415</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416</v>
      </c>
    </row>
    <row r="63" spans="1:16" x14ac:dyDescent="0.3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417</v>
      </c>
    </row>
    <row r="64" spans="1:16" x14ac:dyDescent="0.3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418</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431</v>
      </c>
    </row>
    <row r="66" spans="1:14" x14ac:dyDescent="0.3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419</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414</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415</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416</v>
      </c>
    </row>
    <row r="71" spans="1:14" x14ac:dyDescent="0.3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417</v>
      </c>
    </row>
    <row r="72" spans="1:14" x14ac:dyDescent="0.3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418</v>
      </c>
    </row>
    <row r="73" spans="1:14" x14ac:dyDescent="0.35">
      <c r="A73" s="168" t="str">
        <f>IF(A72="","",$A$65)</f>
        <v xml:space="preserve">   Enter withdraw [maf] within available water</v>
      </c>
      <c r="C73" s="125"/>
      <c r="D73" s="125"/>
      <c r="E73" s="125"/>
      <c r="F73" s="125"/>
      <c r="G73" s="125"/>
      <c r="H73" s="125"/>
      <c r="I73" s="125"/>
      <c r="J73" s="125"/>
      <c r="K73" s="125"/>
      <c r="L73" s="125"/>
      <c r="N73" s="189" t="s">
        <v>431</v>
      </c>
    </row>
    <row r="74" spans="1:14" x14ac:dyDescent="0.3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419</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414</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415</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416</v>
      </c>
    </row>
    <row r="79" spans="1:14" x14ac:dyDescent="0.3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417</v>
      </c>
    </row>
    <row r="80" spans="1:14" x14ac:dyDescent="0.3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418</v>
      </c>
    </row>
    <row r="81" spans="1:14" x14ac:dyDescent="0.35">
      <c r="A81" s="168" t="str">
        <f>IF(A80="","",$A$65)</f>
        <v xml:space="preserve">   Enter withdraw [maf] within available water</v>
      </c>
      <c r="C81" s="125"/>
      <c r="D81" s="125"/>
      <c r="E81" s="125"/>
      <c r="F81" s="125"/>
      <c r="G81" s="125"/>
      <c r="H81" s="125"/>
      <c r="I81" s="125"/>
      <c r="J81" s="125"/>
      <c r="K81" s="125"/>
      <c r="L81" s="125"/>
      <c r="N81" s="189" t="s">
        <v>431</v>
      </c>
    </row>
    <row r="82" spans="1:14" x14ac:dyDescent="0.3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419</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414</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415</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416</v>
      </c>
    </row>
    <row r="87" spans="1:14" x14ac:dyDescent="0.3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417</v>
      </c>
    </row>
    <row r="88" spans="1:14" x14ac:dyDescent="0.3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418</v>
      </c>
    </row>
    <row r="89" spans="1:14" x14ac:dyDescent="0.35">
      <c r="A89" s="168" t="str">
        <f>IF(A88="","",$A$65)</f>
        <v xml:space="preserve">   Enter withdraw [maf] within available water</v>
      </c>
      <c r="C89" s="159"/>
      <c r="D89" s="159"/>
      <c r="E89" s="159"/>
      <c r="F89" s="159"/>
      <c r="G89" s="159"/>
      <c r="H89" s="159"/>
      <c r="I89" s="159"/>
      <c r="J89" s="159"/>
      <c r="K89" s="159"/>
      <c r="L89" s="159"/>
      <c r="N89" s="189" t="s">
        <v>431</v>
      </c>
    </row>
    <row r="90" spans="1:14" x14ac:dyDescent="0.3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419</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414</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415</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416</v>
      </c>
    </row>
    <row r="95" spans="1:14" x14ac:dyDescent="0.3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417</v>
      </c>
    </row>
    <row r="96" spans="1:14" x14ac:dyDescent="0.3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418</v>
      </c>
    </row>
    <row r="97" spans="1:14" x14ac:dyDescent="0.35">
      <c r="A97" s="168" t="str">
        <f>IF(A96="","",$A$65)</f>
        <v xml:space="preserve">   Enter withdraw [maf] within available water</v>
      </c>
      <c r="C97" s="125"/>
      <c r="D97" s="125"/>
      <c r="E97" s="125"/>
      <c r="F97" s="125"/>
      <c r="G97" s="125"/>
      <c r="H97" s="125"/>
      <c r="I97" s="125"/>
      <c r="J97" s="125"/>
      <c r="K97" s="125"/>
      <c r="L97" s="125"/>
      <c r="N97" s="189" t="s">
        <v>431</v>
      </c>
    </row>
    <row r="98" spans="1:14" x14ac:dyDescent="0.3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419</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429</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393</v>
      </c>
      <c r="B108" s="134"/>
      <c r="C108" s="134"/>
      <c r="D108" s="134"/>
      <c r="E108" s="134"/>
      <c r="F108" s="134"/>
      <c r="G108" s="134"/>
      <c r="H108" s="134"/>
      <c r="I108" s="134"/>
      <c r="J108" s="134"/>
      <c r="K108" s="134"/>
      <c r="L108" s="134"/>
      <c r="M108" s="134"/>
      <c r="N108" s="189" t="s">
        <v>420</v>
      </c>
    </row>
    <row r="109" spans="1:14" x14ac:dyDescent="0.35">
      <c r="A109" s="1" t="s">
        <v>337</v>
      </c>
      <c r="C109"/>
      <c r="M109" t="s">
        <v>179</v>
      </c>
      <c r="N109" s="190"/>
    </row>
    <row r="110" spans="1:14" x14ac:dyDescent="0.3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338</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339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421</v>
      </c>
    </row>
    <row r="132" spans="1:14" ht="29.5" customHeight="1" x14ac:dyDescent="0.35">
      <c r="A132" s="237" t="s">
        <v>394</v>
      </c>
      <c r="B132" s="238"/>
      <c r="C132" s="170"/>
      <c r="D132" s="170"/>
      <c r="E132" s="170"/>
      <c r="F132" s="170"/>
      <c r="G132" s="170"/>
      <c r="H132" s="170"/>
      <c r="I132" s="170"/>
      <c r="J132" s="170"/>
      <c r="K132" s="170"/>
      <c r="L132" s="170"/>
      <c r="N132" s="186" t="s">
        <v>422</v>
      </c>
    </row>
    <row r="133" spans="1:14" x14ac:dyDescent="0.35">
      <c r="A133" s="1" t="s">
        <v>350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433</v>
      </c>
    </row>
    <row r="134" spans="1:14" x14ac:dyDescent="0.35">
      <c r="A134" s="1" t="s">
        <v>351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433</v>
      </c>
    </row>
    <row r="135" spans="1:14" x14ac:dyDescent="0.35">
      <c r="A135" s="30" t="s">
        <v>250</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433</v>
      </c>
    </row>
    <row r="136" spans="1:14" x14ac:dyDescent="0.35">
      <c r="A136" s="30" t="s">
        <v>251</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433</v>
      </c>
    </row>
    <row r="137" spans="1:14" x14ac:dyDescent="0.35">
      <c r="A137" s="1" t="s">
        <v>352</v>
      </c>
      <c r="B137" s="1"/>
      <c r="N137" s="189" t="s">
        <v>423</v>
      </c>
    </row>
    <row r="138" spans="1:14" x14ac:dyDescent="0.35">
      <c r="A138" s="30" t="s">
        <v>353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424</v>
      </c>
    </row>
    <row r="139" spans="1:14" x14ac:dyDescent="0.35">
      <c r="A139" s="30" t="s">
        <v>340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425</v>
      </c>
    </row>
    <row r="140" spans="1:14" s="83" customFormat="1" ht="62.5" customHeight="1" x14ac:dyDescent="0.35">
      <c r="A140" s="115" t="s">
        <v>341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427</v>
      </c>
    </row>
    <row r="141" spans="1:14" s="83" customFormat="1" ht="32.15" customHeight="1" x14ac:dyDescent="0.35">
      <c r="A141" s="115" t="s">
        <v>285</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426</v>
      </c>
    </row>
    <row r="142" spans="1:14" x14ac:dyDescent="0.35">
      <c r="A142" s="182" t="s">
        <v>395</v>
      </c>
      <c r="C142" s="27"/>
      <c r="N142" s="189" t="s">
        <v>428</v>
      </c>
    </row>
    <row r="144" spans="1:14" x14ac:dyDescent="0.35">
      <c r="D144" s="17"/>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143"/>
      <c r="I3" s="143"/>
      <c r="J3" s="143"/>
      <c r="K3" s="143"/>
    </row>
    <row r="4" spans="1:13" x14ac:dyDescent="0.35">
      <c r="A4" s="51" t="s">
        <v>38</v>
      </c>
      <c r="B4" s="51" t="s">
        <v>42</v>
      </c>
      <c r="C4" s="254" t="s">
        <v>43</v>
      </c>
      <c r="D4" s="255"/>
      <c r="E4" s="255"/>
      <c r="F4" s="255"/>
      <c r="G4" s="256"/>
      <c r="M4" s="1" t="s">
        <v>289</v>
      </c>
    </row>
    <row r="5" spans="1:13" x14ac:dyDescent="0.35">
      <c r="A5" s="142" t="s">
        <v>39</v>
      </c>
      <c r="B5" s="142" t="str">
        <f>IF(Master!B5="","",Master!B5)</f>
        <v/>
      </c>
      <c r="C5" s="244" t="s">
        <v>299</v>
      </c>
      <c r="D5" s="239"/>
      <c r="E5" s="239"/>
      <c r="F5" s="239"/>
      <c r="G5" s="239"/>
      <c r="M5" t="s">
        <v>290</v>
      </c>
    </row>
    <row r="6" spans="1:13" x14ac:dyDescent="0.35">
      <c r="A6" s="142" t="s">
        <v>40</v>
      </c>
      <c r="B6" s="142" t="str">
        <f>IF(Master!B6="","",Master!B6)</f>
        <v/>
      </c>
      <c r="C6" s="244" t="s">
        <v>299</v>
      </c>
      <c r="D6" s="239"/>
      <c r="E6" s="239"/>
      <c r="F6" s="239"/>
      <c r="G6" s="239"/>
      <c r="M6" t="s">
        <v>295</v>
      </c>
    </row>
    <row r="7" spans="1:13" x14ac:dyDescent="0.35">
      <c r="A7" s="142" t="s">
        <v>41</v>
      </c>
      <c r="B7" s="142" t="str">
        <f>IF(Master!B7="","",Master!B7)</f>
        <v/>
      </c>
      <c r="C7" s="244" t="s">
        <v>299</v>
      </c>
      <c r="D7" s="239"/>
      <c r="E7" s="239"/>
      <c r="F7" s="239"/>
      <c r="G7" s="239"/>
      <c r="M7" t="s">
        <v>296</v>
      </c>
    </row>
    <row r="8" spans="1:13" x14ac:dyDescent="0.35">
      <c r="A8" s="154" t="s">
        <v>145</v>
      </c>
      <c r="B8" s="153" t="str">
        <f>IF(Master!B8="","",Master!B8)</f>
        <v/>
      </c>
      <c r="C8" s="244" t="s">
        <v>207</v>
      </c>
      <c r="D8" s="239"/>
      <c r="E8" s="239"/>
      <c r="F8" s="239"/>
      <c r="G8" s="239"/>
    </row>
    <row r="9" spans="1:13" x14ac:dyDescent="0.35">
      <c r="A9" s="142" t="str">
        <f>IF(Master!A9="","",Master!A9)</f>
        <v>First Nations</v>
      </c>
      <c r="B9" s="142" t="str">
        <f>IF(Master!B9="","",Master!B9)</f>
        <v/>
      </c>
      <c r="C9" s="245"/>
      <c r="D9" s="245"/>
      <c r="E9" s="245"/>
      <c r="F9" s="245"/>
      <c r="G9" s="245"/>
    </row>
    <row r="10" spans="1:13" x14ac:dyDescent="0.35">
      <c r="A10" s="155" t="s">
        <v>154</v>
      </c>
      <c r="B10" s="155" t="str">
        <f>IF(Master!B10="","",Master!B10)</f>
        <v/>
      </c>
      <c r="C10" s="246" t="s">
        <v>331</v>
      </c>
      <c r="D10" s="246"/>
      <c r="E10" s="246"/>
      <c r="F10" s="246"/>
      <c r="G10" s="246"/>
    </row>
    <row r="11" spans="1:13" x14ac:dyDescent="0.35">
      <c r="A11" s="15"/>
      <c r="B11" s="2"/>
      <c r="C11"/>
    </row>
    <row r="12" spans="1:13" x14ac:dyDescent="0.35">
      <c r="A12" s="18" t="s">
        <v>358</v>
      </c>
      <c r="B12" s="247" t="s">
        <v>360</v>
      </c>
      <c r="C12" s="248"/>
      <c r="D12" s="249"/>
    </row>
    <row r="13" spans="1:13" x14ac:dyDescent="0.35">
      <c r="B13" s="250" t="s">
        <v>361</v>
      </c>
      <c r="C13" s="251"/>
      <c r="D13" s="252"/>
    </row>
    <row r="14" spans="1:13" x14ac:dyDescent="0.35">
      <c r="B14" s="231" t="s">
        <v>362</v>
      </c>
      <c r="C14" s="232"/>
      <c r="D14" s="233"/>
    </row>
    <row r="15" spans="1:13" x14ac:dyDescent="0.35">
      <c r="B15" s="234" t="s">
        <v>46</v>
      </c>
      <c r="C15" s="235"/>
      <c r="D15" s="236"/>
    </row>
    <row r="17" spans="1:14" x14ac:dyDescent="0.35">
      <c r="A17" s="1" t="s">
        <v>368</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316</v>
      </c>
      <c r="B22" s="156">
        <f>Master!B22</f>
        <v>78.099999999999994</v>
      </c>
      <c r="C22"/>
      <c r="D22" s="150" t="s">
        <v>321</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317</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273</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239</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274</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322</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330</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342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343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344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339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250</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251</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263</v>
      </c>
      <c r="B133" s="1"/>
    </row>
    <row r="134" spans="1:14" x14ac:dyDescent="0.35">
      <c r="A134" s="30" t="s">
        <v>264</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278</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269</v>
      </c>
    </row>
    <row r="136" spans="1:14" s="83" customFormat="1" ht="62.5" customHeight="1" x14ac:dyDescent="0.35">
      <c r="A136" s="115" t="s">
        <v>279</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285</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199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62"/>
      <c r="I3" s="62"/>
      <c r="J3" s="62"/>
      <c r="K3" s="62"/>
    </row>
    <row r="4" spans="1:13" x14ac:dyDescent="0.35">
      <c r="A4" s="51" t="s">
        <v>38</v>
      </c>
      <c r="B4" s="51" t="s">
        <v>42</v>
      </c>
      <c r="C4" s="254" t="s">
        <v>43</v>
      </c>
      <c r="D4" s="255"/>
      <c r="E4" s="255"/>
      <c r="F4" s="255"/>
      <c r="G4" s="256"/>
      <c r="M4" s="1" t="s">
        <v>289</v>
      </c>
    </row>
    <row r="5" spans="1:13" x14ac:dyDescent="0.35">
      <c r="A5" s="122" t="s">
        <v>39</v>
      </c>
      <c r="B5" s="122" t="s">
        <v>150</v>
      </c>
      <c r="C5" s="244" t="s">
        <v>292</v>
      </c>
      <c r="D5" s="239"/>
      <c r="E5" s="239"/>
      <c r="F5" s="239"/>
      <c r="G5" s="239"/>
      <c r="M5" t="s">
        <v>290</v>
      </c>
    </row>
    <row r="6" spans="1:13" x14ac:dyDescent="0.35">
      <c r="A6" s="122" t="s">
        <v>40</v>
      </c>
      <c r="B6" s="122" t="s">
        <v>150</v>
      </c>
      <c r="C6" s="244" t="s">
        <v>293</v>
      </c>
      <c r="D6" s="239"/>
      <c r="E6" s="239"/>
      <c r="F6" s="239"/>
      <c r="G6" s="239"/>
      <c r="M6" t="s">
        <v>295</v>
      </c>
    </row>
    <row r="7" spans="1:13" x14ac:dyDescent="0.35">
      <c r="A7" s="122" t="s">
        <v>41</v>
      </c>
      <c r="B7" s="122" t="s">
        <v>150</v>
      </c>
      <c r="C7" s="244" t="s">
        <v>294</v>
      </c>
      <c r="D7" s="239"/>
      <c r="E7" s="239"/>
      <c r="F7" s="239"/>
      <c r="G7" s="239"/>
      <c r="M7" t="s">
        <v>296</v>
      </c>
    </row>
    <row r="8" spans="1:13" x14ac:dyDescent="0.35">
      <c r="A8" s="105" t="s">
        <v>154</v>
      </c>
      <c r="B8" s="105" t="s">
        <v>150</v>
      </c>
      <c r="C8" s="246" t="s">
        <v>291</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309</v>
      </c>
      <c r="C13" s="259"/>
      <c r="D13" s="259"/>
      <c r="E13" s="259"/>
      <c r="F13" s="259"/>
    </row>
    <row r="14" spans="1:13" x14ac:dyDescent="0.35">
      <c r="B14" s="260" t="s">
        <v>298</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273</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239</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274</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250</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251</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263</v>
      </c>
      <c r="B133" s="1"/>
    </row>
    <row r="134" spans="1:14" x14ac:dyDescent="0.35">
      <c r="A134" s="30" t="s">
        <v>264</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278</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269</v>
      </c>
    </row>
    <row r="136" spans="1:14" s="83" customFormat="1" ht="62.5" customHeight="1" x14ac:dyDescent="0.35">
      <c r="A136" s="115" t="s">
        <v>279</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285</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289</v>
      </c>
    </row>
    <row r="5" spans="1:13" x14ac:dyDescent="0.35">
      <c r="A5" s="122" t="s">
        <v>39</v>
      </c>
      <c r="B5" s="122" t="s">
        <v>150</v>
      </c>
      <c r="C5" s="244" t="s">
        <v>299</v>
      </c>
      <c r="D5" s="239"/>
      <c r="E5" s="239"/>
      <c r="F5" s="239"/>
      <c r="G5" s="239"/>
      <c r="M5" t="s">
        <v>290</v>
      </c>
    </row>
    <row r="6" spans="1:13" x14ac:dyDescent="0.35">
      <c r="A6" s="122" t="s">
        <v>40</v>
      </c>
      <c r="B6" s="122" t="s">
        <v>150</v>
      </c>
      <c r="C6" s="244" t="s">
        <v>299</v>
      </c>
      <c r="D6" s="239"/>
      <c r="E6" s="239"/>
      <c r="F6" s="239"/>
      <c r="G6" s="239"/>
      <c r="M6" t="s">
        <v>295</v>
      </c>
    </row>
    <row r="7" spans="1:13" x14ac:dyDescent="0.35">
      <c r="A7" s="122" t="s">
        <v>41</v>
      </c>
      <c r="B7" s="122" t="s">
        <v>150</v>
      </c>
      <c r="C7" s="244" t="s">
        <v>299</v>
      </c>
      <c r="D7" s="239"/>
      <c r="E7" s="239"/>
      <c r="F7" s="239"/>
      <c r="G7" s="239"/>
      <c r="M7" t="s">
        <v>296</v>
      </c>
    </row>
    <row r="8" spans="1:13" x14ac:dyDescent="0.35">
      <c r="A8" s="111" t="s">
        <v>154</v>
      </c>
      <c r="B8" s="111" t="s">
        <v>150</v>
      </c>
      <c r="C8" s="246" t="s">
        <v>291</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309</v>
      </c>
      <c r="C13" s="259"/>
      <c r="D13" s="259"/>
      <c r="E13" s="259"/>
      <c r="F13" s="259"/>
    </row>
    <row r="14" spans="1:13" x14ac:dyDescent="0.35">
      <c r="B14" s="260" t="s">
        <v>298</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273</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239</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274</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250</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251</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263</v>
      </c>
      <c r="B133" s="1"/>
    </row>
    <row r="134" spans="1:14" x14ac:dyDescent="0.35">
      <c r="A134" s="30" t="s">
        <v>264</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278</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269</v>
      </c>
    </row>
    <row r="136" spans="1:14" s="83" customFormat="1" ht="62.5" customHeight="1" x14ac:dyDescent="0.35">
      <c r="A136" s="115" t="s">
        <v>279</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285</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199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for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289</v>
      </c>
    </row>
    <row r="5" spans="1:13" x14ac:dyDescent="0.35">
      <c r="A5" s="122" t="s">
        <v>39</v>
      </c>
      <c r="B5" s="122"/>
      <c r="C5" s="244" t="s">
        <v>149</v>
      </c>
      <c r="D5" s="239"/>
      <c r="E5" s="239"/>
      <c r="F5" s="239"/>
      <c r="G5" s="239"/>
      <c r="M5" t="s">
        <v>290</v>
      </c>
    </row>
    <row r="6" spans="1:13" x14ac:dyDescent="0.35">
      <c r="A6" s="122" t="s">
        <v>40</v>
      </c>
      <c r="B6" s="122"/>
      <c r="C6" s="244" t="s">
        <v>149</v>
      </c>
      <c r="D6" s="239"/>
      <c r="E6" s="239"/>
      <c r="F6" s="239"/>
      <c r="G6" s="239"/>
      <c r="M6" t="s">
        <v>295</v>
      </c>
    </row>
    <row r="7" spans="1:13" x14ac:dyDescent="0.35">
      <c r="A7" s="122" t="s">
        <v>41</v>
      </c>
      <c r="B7" s="122"/>
      <c r="C7" s="244" t="s">
        <v>149</v>
      </c>
      <c r="D7" s="239"/>
      <c r="E7" s="239"/>
      <c r="F7" s="239"/>
      <c r="G7" s="239"/>
      <c r="M7" t="s">
        <v>296</v>
      </c>
    </row>
    <row r="8" spans="1:13" x14ac:dyDescent="0.35">
      <c r="A8" s="111" t="s">
        <v>154</v>
      </c>
      <c r="B8" s="111"/>
      <c r="C8" s="246" t="s">
        <v>300</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309</v>
      </c>
      <c r="C13" s="259"/>
      <c r="D13" s="259"/>
      <c r="E13" s="259"/>
      <c r="F13" s="259"/>
    </row>
    <row r="14" spans="1:13" x14ac:dyDescent="0.35">
      <c r="B14" s="260" t="s">
        <v>298</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273</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239</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274</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250</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251</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263</v>
      </c>
      <c r="B133" s="1"/>
    </row>
    <row r="134" spans="1:14" x14ac:dyDescent="0.35">
      <c r="A134" s="30" t="s">
        <v>264</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278</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269</v>
      </c>
    </row>
    <row r="136" spans="1:14" s="83" customFormat="1" ht="62.5" customHeight="1" x14ac:dyDescent="0.35">
      <c r="A136" s="115" t="s">
        <v>279</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285</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2021-12-03T06:27:26Z</dcterms:modified>
</cp:coreProperties>
</file>