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owell10year\"/>
    </mc:Choice>
  </mc:AlternateContent>
  <xr:revisionPtr revIDLastSave="0" documentId="13_ncr:1_{1615AEDF-F96A-4A0F-AFE8-B9604535AE47}" xr6:coauthVersionLast="36" xr6:coauthVersionMax="36" xr10:uidLastSave="{00000000-0000-0000-0000-000000000000}"/>
  <bookViews>
    <workbookView xWindow="0" yWindow="0" windowWidth="19200" windowHeight="6640" activeTab="3" xr2:uid="{BB94B92A-C8EF-4BFC-A8C8-F3C66B3235F7}"/>
  </bookViews>
  <sheets>
    <sheet name="Curtailment" sheetId="1" r:id="rId1"/>
    <sheet name="Plot-ConsumptiveUse" sheetId="3" r:id="rId2"/>
    <sheet name="Plot-ConsumptiveUseLosses" sheetId="4" r:id="rId3"/>
    <sheet name="Plot-NaturalUnregulated" sheetId="5" r:id="rId4"/>
    <sheet name="UpperBasin Consumptive Use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 s="1"/>
  <c r="E5" i="1" l="1"/>
  <c r="E6" i="1"/>
  <c r="F6" i="1" s="1"/>
  <c r="E7" i="1"/>
  <c r="F7" i="1" s="1"/>
  <c r="E4" i="1"/>
  <c r="D5" i="1"/>
  <c r="D6" i="1"/>
  <c r="D7" i="1"/>
  <c r="D8" i="1"/>
  <c r="E8" i="1" s="1"/>
  <c r="F8" i="1" s="1"/>
  <c r="D4" i="1"/>
  <c r="F5" i="1" l="1"/>
  <c r="F4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N21" i="1"/>
  <c r="M21" i="1"/>
  <c r="J21" i="1"/>
  <c r="J22" i="1"/>
  <c r="J23" i="1"/>
  <c r="J24" i="1"/>
  <c r="J25" i="1"/>
  <c r="J26" i="1"/>
  <c r="J27" i="1"/>
  <c r="J28" i="1"/>
  <c r="F12" i="1" l="1"/>
  <c r="F18" i="1" s="1"/>
  <c r="F21" i="1" s="1"/>
  <c r="F22" i="1" l="1"/>
  <c r="F23" i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9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</calcChain>
</file>

<file path=xl/sharedStrings.xml><?xml version="1.0" encoding="utf-8"?>
<sst xmlns="http://schemas.openxmlformats.org/spreadsheetml/2006/main" count="53" uniqueCount="50">
  <si>
    <t>2010 to 2019</t>
  </si>
  <si>
    <t>Period</t>
  </si>
  <si>
    <t>1452 to 1461</t>
  </si>
  <si>
    <t>1585 to 1594</t>
  </si>
  <si>
    <t>To Upper Basin</t>
  </si>
  <si>
    <t xml:space="preserve"> Lee Ferry Natural Flow</t>
  </si>
  <si>
    <t>Source</t>
  </si>
  <si>
    <t>USBR (2021)</t>
  </si>
  <si>
    <t>Meko (2017)</t>
  </si>
  <si>
    <t>Water Year</t>
  </si>
  <si>
    <t>https://gcdamp.com/index.php?title=Hydrology</t>
  </si>
  <si>
    <t>Lee Ferry Natural Flow (af)</t>
  </si>
  <si>
    <t>Lee Ferry Natural Flow (maf)</t>
  </si>
  <si>
    <t>Columns A, B, C from:</t>
  </si>
  <si>
    <t>Column D from USBR (2021) natural flow</t>
  </si>
  <si>
    <t>Unregulated Inflow (maf)</t>
  </si>
  <si>
    <t>Release Volume (maf)</t>
  </si>
  <si>
    <t>Column F  = E - B</t>
  </si>
  <si>
    <t>Column G from Jian Wang's (1) Upper Colorado River Depletions and Evaporation.xlsx at https://github.com/JianWangUSU/Future_of_the_Colorado_River_Project/tree/master/UpperBasinConsumptiveUses</t>
  </si>
  <si>
    <t>Flaming Gorge-Blue Mesa-Morrow Point-Evaporation (maf)</t>
  </si>
  <si>
    <t>Upper Basin Consumptive Use and Headwaters Reservoirs Losses (maf)</t>
  </si>
  <si>
    <t>Column H = F + G</t>
  </si>
  <si>
    <t>Upper Basin Consumptive Use (BOR)</t>
  </si>
  <si>
    <t>Upper Basin Consumptive use (Natural Flow - Unregulated) (maf)</t>
  </si>
  <si>
    <t>Lower Basin Accounting</t>
  </si>
  <si>
    <t>Amount (MAF per year)</t>
  </si>
  <si>
    <t>Partitioning of Lee Ferry Natural to Upper Basin, Lower Basin, and Mexico according to 1922 Colorado River Compact, U.S.-Mexico Treaty, and current operations (million acre-feet per year)</t>
  </si>
  <si>
    <t>2000 to 2019</t>
  </si>
  <si>
    <t>A. Lee Ferry physical flow</t>
  </si>
  <si>
    <t>B. Grand Canyon Intervening Flow</t>
  </si>
  <si>
    <t>C. Lake Mead evaporation</t>
  </si>
  <si>
    <t>D. Mexico Treaty obligation</t>
  </si>
  <si>
    <t>E. Mohave / Havasu evaporation and &amp; ET</t>
  </si>
  <si>
    <t>Mead Elev (ft)</t>
  </si>
  <si>
    <t>Mead Vol (maf)</t>
  </si>
  <si>
    <t>LB Cutback (maf/year)</t>
  </si>
  <si>
    <t>MX Cutback</t>
  </si>
  <si>
    <t>Total Cutback (maf/year)</t>
  </si>
  <si>
    <t>Drought Contingency Plan Schedule</t>
  </si>
  <si>
    <t>F. Mead to Imperial interveneing flow</t>
  </si>
  <si>
    <t>G. Available water to Lower Basin (A + B - C - D - E + F)</t>
  </si>
  <si>
    <t>H. Lower Basin water allocation</t>
  </si>
  <si>
    <t>Level (feet)</t>
  </si>
  <si>
    <t>Volume (maf)</t>
  </si>
  <si>
    <t>K. Lake Mead volume where inflows blaance outflows (maf)</t>
  </si>
  <si>
    <t>J. Lake Mead level where inflows balance outflows(feet)</t>
  </si>
  <si>
    <t>I. Lower Basin cutback (H - G)</t>
  </si>
  <si>
    <t>To Mexico</t>
  </si>
  <si>
    <t>To Lower Basin</t>
  </si>
  <si>
    <t>Not yet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</si>
</sst>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 wrapText="1"/>
    </xf>
    <xf numFmtId="165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1" xfId="0" applyNumberFormat="1" applyBorder="1" applyAlignment="1">
      <alignment horizontal="center"/>
    </xf>
    <xf numFmtId="166" fontId="0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6893913583017"/>
          <c:y val="3.2282411196777369E-2"/>
          <c:w val="0.83871689021723506"/>
          <c:h val="0.87965543974392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'UpperBasin Consumptive Use'!$F$1</c:f>
              <c:strCache>
                <c:ptCount val="1"/>
                <c:pt idx="0">
                  <c:v>Upper Basin Consumptive use (Natural Flow - Unregulated) (maf)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'UpperBasin Consumptive Use'!$A$2:$A$59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xVal>
          <c:yVal>
            <c:numRef>
              <c:f>'UpperBasin Consumptive Use'!$F$2:$F$59</c:f>
              <c:numCache>
                <c:formatCode>0.0</c:formatCode>
                <c:ptCount val="58"/>
                <c:pt idx="0">
                  <c:v>2.8893530000000007</c:v>
                </c:pt>
                <c:pt idx="1">
                  <c:v>3.3129689999999989</c:v>
                </c:pt>
                <c:pt idx="2">
                  <c:v>2.3717260000000007</c:v>
                </c:pt>
                <c:pt idx="3">
                  <c:v>2.7295440000000006</c:v>
                </c:pt>
                <c:pt idx="4">
                  <c:v>3.0196249999999996</c:v>
                </c:pt>
                <c:pt idx="5">
                  <c:v>2.9325030000000005</c:v>
                </c:pt>
                <c:pt idx="6">
                  <c:v>3.0638079999999999</c:v>
                </c:pt>
                <c:pt idx="7">
                  <c:v>3.0474499999999995</c:v>
                </c:pt>
                <c:pt idx="8">
                  <c:v>3.0694400000000002</c:v>
                </c:pt>
                <c:pt idx="9">
                  <c:v>3.2973759999999999</c:v>
                </c:pt>
                <c:pt idx="10">
                  <c:v>2.9956789999999991</c:v>
                </c:pt>
                <c:pt idx="11">
                  <c:v>3.4709409999999981</c:v>
                </c:pt>
                <c:pt idx="12">
                  <c:v>2.7701640000000012</c:v>
                </c:pt>
                <c:pt idx="13">
                  <c:v>1.9062809999999999</c:v>
                </c:pt>
                <c:pt idx="14">
                  <c:v>3.8338010000000011</c:v>
                </c:pt>
                <c:pt idx="15">
                  <c:v>3.4205949999999987</c:v>
                </c:pt>
                <c:pt idx="16">
                  <c:v>3.6277010000000001</c:v>
                </c:pt>
                <c:pt idx="17">
                  <c:v>2.9997119999999997</c:v>
                </c:pt>
                <c:pt idx="18">
                  <c:v>3.953910999999998</c:v>
                </c:pt>
                <c:pt idx="19">
                  <c:v>3.3588410000000017</c:v>
                </c:pt>
                <c:pt idx="20">
                  <c:v>3.331980999999999</c:v>
                </c:pt>
                <c:pt idx="21">
                  <c:v>3.5275749999999988</c:v>
                </c:pt>
                <c:pt idx="22">
                  <c:v>3.8224450000000019</c:v>
                </c:pt>
                <c:pt idx="23">
                  <c:v>3.2194649999999978</c:v>
                </c:pt>
                <c:pt idx="24">
                  <c:v>3.6798100000000007</c:v>
                </c:pt>
                <c:pt idx="25">
                  <c:v>3.613232</c:v>
                </c:pt>
                <c:pt idx="26">
                  <c:v>3.6630110000000009</c:v>
                </c:pt>
                <c:pt idx="27">
                  <c:v>3.5436010000000007</c:v>
                </c:pt>
                <c:pt idx="28">
                  <c:v>3.7165300000000006</c:v>
                </c:pt>
                <c:pt idx="29">
                  <c:v>4.260527999999999</c:v>
                </c:pt>
                <c:pt idx="30">
                  <c:v>3.8172490000000012</c:v>
                </c:pt>
                <c:pt idx="31">
                  <c:v>3.9677610000000012</c:v>
                </c:pt>
                <c:pt idx="32">
                  <c:v>3.6509450000000001</c:v>
                </c:pt>
                <c:pt idx="33">
                  <c:v>4.131924999999999</c:v>
                </c:pt>
                <c:pt idx="34">
                  <c:v>3.4485729999999997</c:v>
                </c:pt>
                <c:pt idx="35">
                  <c:v>3.6528309999999991</c:v>
                </c:pt>
                <c:pt idx="36">
                  <c:v>3.6053080000000008</c:v>
                </c:pt>
                <c:pt idx="37">
                  <c:v>4.0291490000000003</c:v>
                </c:pt>
                <c:pt idx="38">
                  <c:v>3.2277360000000002</c:v>
                </c:pt>
                <c:pt idx="39">
                  <c:v>4.2942490000000006</c:v>
                </c:pt>
                <c:pt idx="40">
                  <c:v>3.5302220000000002</c:v>
                </c:pt>
                <c:pt idx="41">
                  <c:v>4.3229319999999998</c:v>
                </c:pt>
                <c:pt idx="42">
                  <c:v>4.0018080000000005</c:v>
                </c:pt>
                <c:pt idx="43">
                  <c:v>3.8135290000000008</c:v>
                </c:pt>
                <c:pt idx="44">
                  <c:v>4.2295999999999996</c:v>
                </c:pt>
                <c:pt idx="45">
                  <c:v>4.086981999999999</c:v>
                </c:pt>
                <c:pt idx="46">
                  <c:v>3.900231999999999</c:v>
                </c:pt>
                <c:pt idx="47">
                  <c:v>4.2361630000000012</c:v>
                </c:pt>
                <c:pt idx="48">
                  <c:v>3.5340540000000003</c:v>
                </c:pt>
                <c:pt idx="49">
                  <c:v>3.8562859999999999</c:v>
                </c:pt>
                <c:pt idx="50">
                  <c:v>3.7196699999999989</c:v>
                </c:pt>
                <c:pt idx="51">
                  <c:v>3.2591239999999999</c:v>
                </c:pt>
                <c:pt idx="52">
                  <c:v>3.8618140000000007</c:v>
                </c:pt>
                <c:pt idx="53">
                  <c:v>4.5713969999999993</c:v>
                </c:pt>
                <c:pt idx="54">
                  <c:v>4.0022029999999997</c:v>
                </c:pt>
                <c:pt idx="55">
                  <c:v>4.8490000000000002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7-45ED-A51B-75D9A7567DB1}"/>
            </c:ext>
          </c:extLst>
        </c:ser>
        <c:ser>
          <c:idx val="1"/>
          <c:order val="1"/>
          <c:tx>
            <c:strRef>
              <c:f>'UpperBasin Consumptive Use'!$G$1</c:f>
              <c:strCache>
                <c:ptCount val="1"/>
                <c:pt idx="0">
                  <c:v>Upper Basin Consumptive Use (BOR)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'UpperBasin Consumptive Use'!$A$2:$A$59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xVal>
          <c:yVal>
            <c:numRef>
              <c:f>'UpperBasin Consumptive Use'!$G$2:$G$59</c:f>
              <c:numCache>
                <c:formatCode>0.0</c:formatCode>
                <c:ptCount val="58"/>
                <c:pt idx="7">
                  <c:v>2.9514</c:v>
                </c:pt>
                <c:pt idx="8">
                  <c:v>3.0074000000000001</c:v>
                </c:pt>
                <c:pt idx="9">
                  <c:v>2.8475000000000001</c:v>
                </c:pt>
                <c:pt idx="10">
                  <c:v>3.2201999999999997</c:v>
                </c:pt>
                <c:pt idx="11">
                  <c:v>3.0006999999999997</c:v>
                </c:pt>
                <c:pt idx="12">
                  <c:v>2.9198000000000004</c:v>
                </c:pt>
                <c:pt idx="13">
                  <c:v>2.4460000000000002</c:v>
                </c:pt>
                <c:pt idx="14">
                  <c:v>3.3090999999999999</c:v>
                </c:pt>
                <c:pt idx="15">
                  <c:v>3.2654000000000001</c:v>
                </c:pt>
                <c:pt idx="16">
                  <c:v>3.2197</c:v>
                </c:pt>
                <c:pt idx="17">
                  <c:v>3.4651999999999998</c:v>
                </c:pt>
                <c:pt idx="18">
                  <c:v>3.4876999999999998</c:v>
                </c:pt>
                <c:pt idx="19">
                  <c:v>3.3424999999999998</c:v>
                </c:pt>
                <c:pt idx="20">
                  <c:v>3.2628000000000004</c:v>
                </c:pt>
                <c:pt idx="21">
                  <c:v>3.5406</c:v>
                </c:pt>
                <c:pt idx="22">
                  <c:v>3.4243999999999999</c:v>
                </c:pt>
                <c:pt idx="23">
                  <c:v>3.5215999999999998</c:v>
                </c:pt>
                <c:pt idx="24">
                  <c:v>3.9537</c:v>
                </c:pt>
                <c:pt idx="25">
                  <c:v>4.0442</c:v>
                </c:pt>
                <c:pt idx="26">
                  <c:v>3.8029999999999999</c:v>
                </c:pt>
                <c:pt idx="27">
                  <c:v>3.8767</c:v>
                </c:pt>
                <c:pt idx="28">
                  <c:v>4.0275999999999996</c:v>
                </c:pt>
                <c:pt idx="29">
                  <c:v>3.7368999999999999</c:v>
                </c:pt>
                <c:pt idx="30">
                  <c:v>4.25</c:v>
                </c:pt>
                <c:pt idx="31">
                  <c:v>3.3663000000000003</c:v>
                </c:pt>
                <c:pt idx="32">
                  <c:v>3.8401999999999998</c:v>
                </c:pt>
                <c:pt idx="33">
                  <c:v>3.6084000000000001</c:v>
                </c:pt>
                <c:pt idx="34">
                  <c:v>3.7081</c:v>
                </c:pt>
                <c:pt idx="35">
                  <c:v>3.5278</c:v>
                </c:pt>
                <c:pt idx="36">
                  <c:v>3.9556999999999998</c:v>
                </c:pt>
                <c:pt idx="37">
                  <c:v>4.2190000000000003</c:v>
                </c:pt>
                <c:pt idx="38">
                  <c:v>3.7744</c:v>
                </c:pt>
                <c:pt idx="39">
                  <c:v>3.7894999999999999</c:v>
                </c:pt>
                <c:pt idx="40">
                  <c:v>3.5507</c:v>
                </c:pt>
                <c:pt idx="41">
                  <c:v>3.6459000000000001</c:v>
                </c:pt>
                <c:pt idx="42">
                  <c:v>3.8368000000000002</c:v>
                </c:pt>
                <c:pt idx="43">
                  <c:v>4.0961000000000007</c:v>
                </c:pt>
                <c:pt idx="44">
                  <c:v>4.1581999999999999</c:v>
                </c:pt>
                <c:pt idx="45">
                  <c:v>4.0503999999999998</c:v>
                </c:pt>
                <c:pt idx="46">
                  <c:v>3.8971</c:v>
                </c:pt>
                <c:pt idx="47">
                  <c:v>3.9163999999999999</c:v>
                </c:pt>
                <c:pt idx="48">
                  <c:v>4.3056000000000001</c:v>
                </c:pt>
                <c:pt idx="49">
                  <c:v>3.6586999999999996</c:v>
                </c:pt>
                <c:pt idx="50">
                  <c:v>3.4762</c:v>
                </c:pt>
                <c:pt idx="51">
                  <c:v>3.1772</c:v>
                </c:pt>
                <c:pt idx="52">
                  <c:v>3.8971</c:v>
                </c:pt>
                <c:pt idx="53">
                  <c:v>4.1672000000000002</c:v>
                </c:pt>
                <c:pt idx="54">
                  <c:v>4.3650000000000002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7-45ED-A51B-75D9A756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68591"/>
        <c:axId val="815127807"/>
      </c:scatterChart>
      <c:valAx>
        <c:axId val="9402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27807"/>
        <c:crosses val="autoZero"/>
        <c:crossBetween val="midCat"/>
      </c:valAx>
      <c:valAx>
        <c:axId val="8151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Consumptive Use</a:t>
                </a:r>
              </a:p>
              <a:p>
                <a:pPr>
                  <a:defRPr sz="2000"/>
                </a:pPr>
                <a:r>
                  <a:rPr lang="en-US" sz="2000"/>
                  <a:t>(million acre-feet)</a:t>
                </a:r>
              </a:p>
            </c:rich>
          </c:tx>
          <c:layout>
            <c:manualLayout>
              <c:xMode val="edge"/>
              <c:yMode val="edge"/>
              <c:x val="1.8069324528577142E-2"/>
              <c:y val="0.35658723338423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96527033353003"/>
          <c:y val="4.8003395049627709E-2"/>
          <c:w val="0.55804220361429591"/>
          <c:h val="0.13325506211012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7016425683879"/>
          <c:y val="3.2282411196777369E-2"/>
          <c:w val="0.80451564986443636"/>
          <c:h val="0.87965543974392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'UpperBasin Consumptive Use'!$I$1</c:f>
              <c:strCache>
                <c:ptCount val="1"/>
                <c:pt idx="0">
                  <c:v>Upper Basin Consumptive Use and Headwaters Reservoirs Losses (maf)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'UpperBasin Consumptive Use'!$A$2:$A$59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xVal>
          <c:yVal>
            <c:numRef>
              <c:f>'UpperBasin Consumptive Use'!$I$2:$I$59</c:f>
              <c:numCache>
                <c:formatCode>General</c:formatCode>
                <c:ptCount val="58"/>
                <c:pt idx="7" formatCode="0.0">
                  <c:v>3.1240499999999995</c:v>
                </c:pt>
                <c:pt idx="8" formatCode="0.0">
                  <c:v>3.1565400000000001</c:v>
                </c:pt>
                <c:pt idx="9" formatCode="0.0">
                  <c:v>3.3840759999999999</c:v>
                </c:pt>
                <c:pt idx="10" formatCode="0.0">
                  <c:v>3.087578999999999</c:v>
                </c:pt>
                <c:pt idx="11" formatCode="0.0">
                  <c:v>3.5628409999999979</c:v>
                </c:pt>
                <c:pt idx="12" formatCode="0.0">
                  <c:v>2.8625640000000012</c:v>
                </c:pt>
                <c:pt idx="13" formatCode="0.0">
                  <c:v>1.9756809999999998</c:v>
                </c:pt>
                <c:pt idx="14" formatCode="0.0">
                  <c:v>3.9092010000000013</c:v>
                </c:pt>
                <c:pt idx="15" formatCode="0.0">
                  <c:v>3.4964949999999986</c:v>
                </c:pt>
                <c:pt idx="16" formatCode="0.0">
                  <c:v>3.709101</c:v>
                </c:pt>
                <c:pt idx="17" formatCode="0.0">
                  <c:v>3.0813119999999996</c:v>
                </c:pt>
                <c:pt idx="18" formatCode="0.0">
                  <c:v>4.0406109999999975</c:v>
                </c:pt>
                <c:pt idx="19" formatCode="0.0">
                  <c:v>3.4539410000000017</c:v>
                </c:pt>
                <c:pt idx="20" formatCode="0.0">
                  <c:v>3.4251809999999989</c:v>
                </c:pt>
                <c:pt idx="21" formatCode="0.0">
                  <c:v>3.6171749999999987</c:v>
                </c:pt>
                <c:pt idx="22" formatCode="0.0">
                  <c:v>3.9127450000000019</c:v>
                </c:pt>
                <c:pt idx="23" formatCode="0.0">
                  <c:v>3.310464999999998</c:v>
                </c:pt>
                <c:pt idx="24" formatCode="0.0">
                  <c:v>3.7650100000000006</c:v>
                </c:pt>
                <c:pt idx="25" formatCode="0.0">
                  <c:v>3.695732</c:v>
                </c:pt>
                <c:pt idx="26" formatCode="0.0">
                  <c:v>3.7476110000000009</c:v>
                </c:pt>
                <c:pt idx="27" formatCode="0.0">
                  <c:v>3.6337010000000007</c:v>
                </c:pt>
                <c:pt idx="28" formatCode="0.0">
                  <c:v>3.8042300000000004</c:v>
                </c:pt>
                <c:pt idx="29" formatCode="0.0">
                  <c:v>4.3503279999999993</c:v>
                </c:pt>
                <c:pt idx="30" formatCode="0.0">
                  <c:v>3.9020490000000012</c:v>
                </c:pt>
                <c:pt idx="31" formatCode="0.0">
                  <c:v>4.0564610000000014</c:v>
                </c:pt>
                <c:pt idx="32" formatCode="0.0">
                  <c:v>3.740345</c:v>
                </c:pt>
                <c:pt idx="33" formatCode="0.0">
                  <c:v>4.2237249999999991</c:v>
                </c:pt>
                <c:pt idx="34" formatCode="0.0">
                  <c:v>3.5405729999999997</c:v>
                </c:pt>
                <c:pt idx="35" formatCode="0.0">
                  <c:v>3.7435309999999991</c:v>
                </c:pt>
                <c:pt idx="36" formatCode="0.0">
                  <c:v>3.6907080000000008</c:v>
                </c:pt>
                <c:pt idx="37" formatCode="0.0">
                  <c:v>4.1124490000000007</c:v>
                </c:pt>
                <c:pt idx="38" formatCode="0.0">
                  <c:v>3.3048360000000003</c:v>
                </c:pt>
                <c:pt idx="39" formatCode="0.0">
                  <c:v>4.3696490000000008</c:v>
                </c:pt>
                <c:pt idx="40" formatCode="0.0">
                  <c:v>3.6070220000000002</c:v>
                </c:pt>
                <c:pt idx="41" formatCode="0.0">
                  <c:v>4.4079319999999997</c:v>
                </c:pt>
                <c:pt idx="42" formatCode="0.0">
                  <c:v>4.0879080000000005</c:v>
                </c:pt>
                <c:pt idx="43" formatCode="0.0">
                  <c:v>3.8996290000000009</c:v>
                </c:pt>
                <c:pt idx="44" formatCode="0.0">
                  <c:v>4.3138999999999994</c:v>
                </c:pt>
                <c:pt idx="45" formatCode="0.0">
                  <c:v>4.1762819999999987</c:v>
                </c:pt>
                <c:pt idx="46" formatCode="0.0">
                  <c:v>3.9878319999999992</c:v>
                </c:pt>
                <c:pt idx="47" formatCode="0.0">
                  <c:v>4.3268630000000012</c:v>
                </c:pt>
                <c:pt idx="48" formatCode="0.0">
                  <c:v>3.6186540000000003</c:v>
                </c:pt>
                <c:pt idx="49" formatCode="0.0">
                  <c:v>3.9361859999999997</c:v>
                </c:pt>
                <c:pt idx="50" formatCode="0.0">
                  <c:v>3.8068699999999991</c:v>
                </c:pt>
                <c:pt idx="51" formatCode="0.0">
                  <c:v>3.3506239999999998</c:v>
                </c:pt>
                <c:pt idx="52" formatCode="0.0">
                  <c:v>3.9509140000000009</c:v>
                </c:pt>
                <c:pt idx="53" formatCode="0.0">
                  <c:v>4.662596999999999</c:v>
                </c:pt>
                <c:pt idx="54" formatCode="0.0">
                  <c:v>4.0917029999999999</c:v>
                </c:pt>
                <c:pt idx="55" formatCode="0.0">
                  <c:v>4.9489999999999998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8-4435-9762-7E62A766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68591"/>
        <c:axId val="815127807"/>
      </c:scatterChart>
      <c:valAx>
        <c:axId val="9402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27807"/>
        <c:crosses val="autoZero"/>
        <c:crossBetween val="midCat"/>
      </c:valAx>
      <c:valAx>
        <c:axId val="8151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Consumptive Use and Headwaters</a:t>
                </a:r>
                <a:r>
                  <a:rPr lang="en-US" sz="2000" baseline="0"/>
                  <a:t> Reservoir Losses</a:t>
                </a:r>
                <a:endParaRPr lang="en-US" sz="2000"/>
              </a:p>
              <a:p>
                <a:pPr>
                  <a:defRPr sz="2000"/>
                </a:pPr>
                <a:r>
                  <a:rPr lang="en-US" sz="2000"/>
                  <a:t>(million acre-feet)</a:t>
                </a:r>
              </a:p>
            </c:rich>
          </c:tx>
          <c:layout>
            <c:manualLayout>
              <c:xMode val="edge"/>
              <c:yMode val="edge"/>
              <c:x val="3.1749812951252218E-2"/>
              <c:y val="0.17087674719489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96527033353003"/>
          <c:y val="4.8003395049627709E-2"/>
          <c:w val="0.55804220361429591"/>
          <c:h val="0.13325506211012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29578244924308E-2"/>
          <c:y val="2.152769546010027E-2"/>
          <c:w val="0.88040810461007857"/>
          <c:h val="0.879748840548885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'UpperBasin Consumptive Use'!$B$1</c:f>
              <c:strCache>
                <c:ptCount val="1"/>
                <c:pt idx="0">
                  <c:v>Unregulated Inflow (maf)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53280381544726"/>
                  <c:y val="0.33244469342134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'UpperBasin Consumptive Use'!$E$2:$E$59</c:f>
              <c:numCache>
                <c:formatCode>0.0</c:formatCode>
                <c:ptCount val="58"/>
                <c:pt idx="0">
                  <c:v>10.381353000000001</c:v>
                </c:pt>
                <c:pt idx="1">
                  <c:v>18.358968999999998</c:v>
                </c:pt>
                <c:pt idx="2">
                  <c:v>11.060726000000001</c:v>
                </c:pt>
                <c:pt idx="3">
                  <c:v>11.708544</c:v>
                </c:pt>
                <c:pt idx="4">
                  <c:v>13.338625</c:v>
                </c:pt>
                <c:pt idx="5">
                  <c:v>14.452503</c:v>
                </c:pt>
                <c:pt idx="6">
                  <c:v>15.055808000000001</c:v>
                </c:pt>
                <c:pt idx="7">
                  <c:v>14.84545</c:v>
                </c:pt>
                <c:pt idx="8">
                  <c:v>12.398440000000001</c:v>
                </c:pt>
                <c:pt idx="9">
                  <c:v>19.271376</c:v>
                </c:pt>
                <c:pt idx="10">
                  <c:v>12.965679</c:v>
                </c:pt>
                <c:pt idx="11">
                  <c:v>16.565940999999999</c:v>
                </c:pt>
                <c:pt idx="12">
                  <c:v>11.201164</c:v>
                </c:pt>
                <c:pt idx="13">
                  <c:v>5.4352809999999998</c:v>
                </c:pt>
                <c:pt idx="14">
                  <c:v>14.892801</c:v>
                </c:pt>
                <c:pt idx="15">
                  <c:v>17.609594999999999</c:v>
                </c:pt>
                <c:pt idx="16">
                  <c:v>17.309701</c:v>
                </c:pt>
                <c:pt idx="17">
                  <c:v>8.6387119999999999</c:v>
                </c:pt>
                <c:pt idx="18">
                  <c:v>16.724910999999999</c:v>
                </c:pt>
                <c:pt idx="19">
                  <c:v>23.729841</c:v>
                </c:pt>
                <c:pt idx="20">
                  <c:v>24.177980999999999</c:v>
                </c:pt>
                <c:pt idx="21">
                  <c:v>21.044574999999998</c:v>
                </c:pt>
                <c:pt idx="22">
                  <c:v>22.368445000000001</c:v>
                </c:pt>
                <c:pt idx="23">
                  <c:v>16.596464999999998</c:v>
                </c:pt>
                <c:pt idx="24">
                  <c:v>11.668810000000001</c:v>
                </c:pt>
                <c:pt idx="25">
                  <c:v>9.5522320000000001</c:v>
                </c:pt>
                <c:pt idx="26">
                  <c:v>8.9740110000000008</c:v>
                </c:pt>
                <c:pt idx="27">
                  <c:v>12.344601000000001</c:v>
                </c:pt>
                <c:pt idx="28">
                  <c:v>11.068530000000001</c:v>
                </c:pt>
                <c:pt idx="29">
                  <c:v>18.697527999999998</c:v>
                </c:pt>
                <c:pt idx="30">
                  <c:v>10.611249000000001</c:v>
                </c:pt>
                <c:pt idx="31">
                  <c:v>19.872761000000001</c:v>
                </c:pt>
                <c:pt idx="32">
                  <c:v>14.052944999999999</c:v>
                </c:pt>
                <c:pt idx="33">
                  <c:v>21.184925</c:v>
                </c:pt>
                <c:pt idx="34">
                  <c:v>16.968572999999999</c:v>
                </c:pt>
                <c:pt idx="35">
                  <c:v>16.452831</c:v>
                </c:pt>
                <c:pt idx="36">
                  <c:v>10.541308000000001</c:v>
                </c:pt>
                <c:pt idx="37">
                  <c:v>11.023149</c:v>
                </c:pt>
                <c:pt idx="38">
                  <c:v>5.870736</c:v>
                </c:pt>
                <c:pt idx="39">
                  <c:v>10.455249</c:v>
                </c:pt>
                <c:pt idx="40">
                  <c:v>9.4432220000000004</c:v>
                </c:pt>
                <c:pt idx="41">
                  <c:v>17.117932</c:v>
                </c:pt>
                <c:pt idx="42">
                  <c:v>12.627808</c:v>
                </c:pt>
                <c:pt idx="43">
                  <c:v>12.567529</c:v>
                </c:pt>
                <c:pt idx="44">
                  <c:v>16.3156</c:v>
                </c:pt>
                <c:pt idx="45">
                  <c:v>14.306982</c:v>
                </c:pt>
                <c:pt idx="46">
                  <c:v>12.326231999999999</c:v>
                </c:pt>
                <c:pt idx="47">
                  <c:v>20.207163000000001</c:v>
                </c:pt>
                <c:pt idx="48">
                  <c:v>8.4420540000000006</c:v>
                </c:pt>
                <c:pt idx="49">
                  <c:v>8.9732859999999999</c:v>
                </c:pt>
                <c:pt idx="50">
                  <c:v>14.100669999999999</c:v>
                </c:pt>
                <c:pt idx="51">
                  <c:v>13.433123999999999</c:v>
                </c:pt>
                <c:pt idx="52">
                  <c:v>13.477814</c:v>
                </c:pt>
                <c:pt idx="53">
                  <c:v>16.476396999999999</c:v>
                </c:pt>
                <c:pt idx="54">
                  <c:v>8.6142029999999998</c:v>
                </c:pt>
                <c:pt idx="55">
                  <c:v>17.8</c:v>
                </c:pt>
              </c:numCache>
            </c:numRef>
          </c:xVal>
          <c:yVal>
            <c:numRef>
              <c:f>'UpperBasin Consumptive Use'!$B$2:$B$59</c:f>
              <c:numCache>
                <c:formatCode>0.0</c:formatCode>
                <c:ptCount val="58"/>
                <c:pt idx="0">
                  <c:v>7.492</c:v>
                </c:pt>
                <c:pt idx="1">
                  <c:v>15.045999999999999</c:v>
                </c:pt>
                <c:pt idx="2">
                  <c:v>8.6890000000000001</c:v>
                </c:pt>
                <c:pt idx="3">
                  <c:v>8.9789999999999992</c:v>
                </c:pt>
                <c:pt idx="4">
                  <c:v>10.319000000000001</c:v>
                </c:pt>
                <c:pt idx="5">
                  <c:v>11.52</c:v>
                </c:pt>
                <c:pt idx="6">
                  <c:v>11.992000000000001</c:v>
                </c:pt>
                <c:pt idx="7">
                  <c:v>11.798</c:v>
                </c:pt>
                <c:pt idx="8">
                  <c:v>9.3290000000000006</c:v>
                </c:pt>
                <c:pt idx="9">
                  <c:v>15.974</c:v>
                </c:pt>
                <c:pt idx="10">
                  <c:v>9.9700000000000006</c:v>
                </c:pt>
                <c:pt idx="11">
                  <c:v>13.095000000000001</c:v>
                </c:pt>
                <c:pt idx="12">
                  <c:v>8.4309999999999992</c:v>
                </c:pt>
                <c:pt idx="13">
                  <c:v>3.5289999999999999</c:v>
                </c:pt>
                <c:pt idx="14">
                  <c:v>11.058999999999999</c:v>
                </c:pt>
                <c:pt idx="15">
                  <c:v>14.189</c:v>
                </c:pt>
                <c:pt idx="16">
                  <c:v>13.682</c:v>
                </c:pt>
                <c:pt idx="17">
                  <c:v>5.6390000000000002</c:v>
                </c:pt>
                <c:pt idx="18">
                  <c:v>12.771000000000001</c:v>
                </c:pt>
                <c:pt idx="19">
                  <c:v>20.370999999999999</c:v>
                </c:pt>
                <c:pt idx="20">
                  <c:v>20.846</c:v>
                </c:pt>
                <c:pt idx="21">
                  <c:v>17.516999999999999</c:v>
                </c:pt>
                <c:pt idx="22">
                  <c:v>18.545999999999999</c:v>
                </c:pt>
                <c:pt idx="23">
                  <c:v>13.377000000000001</c:v>
                </c:pt>
                <c:pt idx="24">
                  <c:v>7.9889999999999999</c:v>
                </c:pt>
                <c:pt idx="25">
                  <c:v>5.9390000000000001</c:v>
                </c:pt>
                <c:pt idx="26">
                  <c:v>5.3109999999999999</c:v>
                </c:pt>
                <c:pt idx="27">
                  <c:v>8.8010000000000002</c:v>
                </c:pt>
                <c:pt idx="28">
                  <c:v>7.3520000000000003</c:v>
                </c:pt>
                <c:pt idx="29">
                  <c:v>14.436999999999999</c:v>
                </c:pt>
                <c:pt idx="30">
                  <c:v>6.7939999999999996</c:v>
                </c:pt>
                <c:pt idx="31">
                  <c:v>15.904999999999999</c:v>
                </c:pt>
                <c:pt idx="32">
                  <c:v>10.401999999999999</c:v>
                </c:pt>
                <c:pt idx="33">
                  <c:v>17.053000000000001</c:v>
                </c:pt>
                <c:pt idx="34">
                  <c:v>13.52</c:v>
                </c:pt>
                <c:pt idx="35">
                  <c:v>12.8</c:v>
                </c:pt>
                <c:pt idx="36">
                  <c:v>6.9359999999999999</c:v>
                </c:pt>
                <c:pt idx="37">
                  <c:v>6.9939999999999998</c:v>
                </c:pt>
                <c:pt idx="38">
                  <c:v>2.6429999999999998</c:v>
                </c:pt>
                <c:pt idx="39">
                  <c:v>6.1609999999999996</c:v>
                </c:pt>
                <c:pt idx="40">
                  <c:v>5.9130000000000003</c:v>
                </c:pt>
                <c:pt idx="41">
                  <c:v>12.795</c:v>
                </c:pt>
                <c:pt idx="42">
                  <c:v>8.6259999999999994</c:v>
                </c:pt>
                <c:pt idx="43">
                  <c:v>8.7539999999999996</c:v>
                </c:pt>
                <c:pt idx="44">
                  <c:v>12.086</c:v>
                </c:pt>
                <c:pt idx="45">
                  <c:v>10.220000000000001</c:v>
                </c:pt>
                <c:pt idx="46">
                  <c:v>8.4260000000000002</c:v>
                </c:pt>
                <c:pt idx="47">
                  <c:v>15.971</c:v>
                </c:pt>
                <c:pt idx="48">
                  <c:v>4.9080000000000004</c:v>
                </c:pt>
                <c:pt idx="49">
                  <c:v>5.117</c:v>
                </c:pt>
                <c:pt idx="50">
                  <c:v>10.381</c:v>
                </c:pt>
                <c:pt idx="51">
                  <c:v>10.173999999999999</c:v>
                </c:pt>
                <c:pt idx="52">
                  <c:v>9.6159999999999997</c:v>
                </c:pt>
                <c:pt idx="53">
                  <c:v>11.904999999999999</c:v>
                </c:pt>
                <c:pt idx="54">
                  <c:v>4.6120000000000001</c:v>
                </c:pt>
                <c:pt idx="55">
                  <c:v>12.951000000000001</c:v>
                </c:pt>
                <c:pt idx="56">
                  <c:v>5.8470000000000004</c:v>
                </c:pt>
                <c:pt idx="57">
                  <c:v>6.7910000000000004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228-9F76-C348C2B79E53}"/>
            </c:ext>
          </c:extLst>
        </c:ser>
        <c:ser>
          <c:idx val="1"/>
          <c:order val="1"/>
          <c:tx>
            <c:v>1:1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BD-4228-9F76-C348C2B79E53}"/>
              </c:ext>
            </c:extLst>
          </c:dPt>
          <c:xVal>
            <c:numRef>
              <c:f>'UpperBasin Consumptive Use'!$M$19:$N$19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'UpperBasin Consumptive Use'!$M$19:$N$19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D-4228-9F76-C348C2B79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99327"/>
        <c:axId val="2023102095"/>
      </c:scatterChart>
      <c:valAx>
        <c:axId val="1922199327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Natural Inflow (maf per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2095"/>
        <c:crosses val="autoZero"/>
        <c:crossBetween val="midCat"/>
      </c:valAx>
      <c:valAx>
        <c:axId val="202310209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Unregulated Inflow</a:t>
                </a:r>
              </a:p>
              <a:p>
                <a:pPr>
                  <a:defRPr sz="2000"/>
                </a:pPr>
                <a:r>
                  <a:rPr lang="en-US" sz="2000"/>
                  <a:t>(maf eper</a:t>
                </a:r>
                <a:r>
                  <a:rPr lang="en-US" sz="2000" baseline="0"/>
                  <a:t> year)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9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AB4D09-0447-48BE-916C-B60B79506CA2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B431A8-98CE-47C3-9056-B2E83CB04BE9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F6C87-5A69-437D-9485-8743CC210C56}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3077" cy="94395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3C9B4-3C12-407C-88AA-EFE2E3D666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3077" cy="94395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DE541-6215-47B7-875E-4A320995C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3077" cy="94395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AFA92-1EF5-45D1-9229-FF71E31615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0514-3706-4FB6-85B8-266E69D78861}">
  <dimension ref="A1:N28"/>
  <sheetViews>
    <sheetView topLeftCell="A4" zoomScale="160" zoomScaleNormal="160" workbookViewId="0">
      <selection activeCell="A3" sqref="A3:F9"/>
    </sheetView>
  </sheetViews>
  <sheetFormatPr defaultRowHeight="14.5" x14ac:dyDescent="0.35"/>
  <cols>
    <col min="1" max="1" width="14.36328125" customWidth="1"/>
    <col min="2" max="2" width="11" customWidth="1"/>
    <col min="3" max="3" width="11.81640625" customWidth="1"/>
    <col min="4" max="4" width="8.6328125" customWidth="1"/>
    <col min="5" max="5" width="8.54296875" customWidth="1"/>
    <col min="6" max="6" width="9.90625" customWidth="1"/>
    <col min="7" max="7" width="11.54296875" customWidth="1"/>
  </cols>
  <sheetData>
    <row r="1" spans="1:6" x14ac:dyDescent="0.35">
      <c r="A1" s="16" t="s">
        <v>26</v>
      </c>
    </row>
    <row r="2" spans="1:6" x14ac:dyDescent="0.35">
      <c r="A2" s="16"/>
    </row>
    <row r="3" spans="1:6" s="4" customFormat="1" ht="28.5" customHeight="1" x14ac:dyDescent="0.35">
      <c r="A3" s="3" t="s">
        <v>1</v>
      </c>
      <c r="B3" s="3" t="s">
        <v>6</v>
      </c>
      <c r="C3" s="5" t="s">
        <v>5</v>
      </c>
      <c r="D3" s="5" t="s">
        <v>47</v>
      </c>
      <c r="E3" s="5" t="s">
        <v>48</v>
      </c>
      <c r="F3" s="5" t="s">
        <v>4</v>
      </c>
    </row>
    <row r="4" spans="1:6" x14ac:dyDescent="0.35">
      <c r="A4" s="6" t="s">
        <v>0</v>
      </c>
      <c r="B4" s="6" t="s">
        <v>7</v>
      </c>
      <c r="C4" s="1">
        <v>13.4</v>
      </c>
      <c r="D4" s="2">
        <f>IF(C4&gt;0.75,0.75,C4)</f>
        <v>0.75</v>
      </c>
      <c r="E4" s="1">
        <f>IF($C4&gt;7.5+0.75,7.5,$C4-D4)</f>
        <v>7.5</v>
      </c>
      <c r="F4" s="1">
        <f>MAX(0,$C4-SUM(E4,D4))</f>
        <v>5.15</v>
      </c>
    </row>
    <row r="5" spans="1:6" x14ac:dyDescent="0.35">
      <c r="A5" s="6" t="s">
        <v>27</v>
      </c>
      <c r="B5" s="6" t="s">
        <v>7</v>
      </c>
      <c r="C5" s="1">
        <v>12.4</v>
      </c>
      <c r="D5" s="2">
        <f t="shared" ref="D5:D9" si="0">IF(C5&gt;0.75,0.75,C5)</f>
        <v>0.75</v>
      </c>
      <c r="E5" s="1">
        <f t="shared" ref="E5:E9" si="1">IF($C5&gt;7.5+0.75,7.5,$C5-D5)</f>
        <v>7.5</v>
      </c>
      <c r="F5" s="1">
        <f t="shared" ref="F5:F8" si="2">MAX(0,$C5-SUM(E5,D5))</f>
        <v>4.1500000000000004</v>
      </c>
    </row>
    <row r="6" spans="1:6" x14ac:dyDescent="0.35">
      <c r="A6" s="6" t="s">
        <v>3</v>
      </c>
      <c r="B6" s="6" t="s">
        <v>8</v>
      </c>
      <c r="C6" s="1">
        <v>11.3</v>
      </c>
      <c r="D6" s="2">
        <f t="shared" si="0"/>
        <v>0.75</v>
      </c>
      <c r="E6" s="1">
        <f t="shared" si="1"/>
        <v>7.5</v>
      </c>
      <c r="F6" s="1">
        <f t="shared" si="2"/>
        <v>3.0500000000000007</v>
      </c>
    </row>
    <row r="7" spans="1:6" x14ac:dyDescent="0.35">
      <c r="A7" s="6" t="s">
        <v>2</v>
      </c>
      <c r="B7" s="6" t="s">
        <v>8</v>
      </c>
      <c r="C7" s="1">
        <v>9.8000000000000007</v>
      </c>
      <c r="D7" s="2">
        <f t="shared" si="0"/>
        <v>0.75</v>
      </c>
      <c r="E7" s="1">
        <f t="shared" si="1"/>
        <v>7.5</v>
      </c>
      <c r="F7" s="1">
        <f t="shared" si="2"/>
        <v>1.5500000000000007</v>
      </c>
    </row>
    <row r="8" spans="1:6" x14ac:dyDescent="0.35">
      <c r="A8" s="6" t="s">
        <v>49</v>
      </c>
      <c r="B8" s="6"/>
      <c r="C8" s="1">
        <v>8.1999999999999993</v>
      </c>
      <c r="D8" s="2">
        <f t="shared" si="0"/>
        <v>0.75</v>
      </c>
      <c r="E8" s="1">
        <f t="shared" si="1"/>
        <v>7.4499999999999993</v>
      </c>
      <c r="F8" s="1">
        <f t="shared" si="2"/>
        <v>0</v>
      </c>
    </row>
    <row r="9" spans="1:6" x14ac:dyDescent="0.35">
      <c r="A9" s="6" t="s">
        <v>49</v>
      </c>
      <c r="B9" s="6"/>
      <c r="C9" s="1">
        <v>7</v>
      </c>
      <c r="D9" s="2">
        <f t="shared" si="0"/>
        <v>0.75</v>
      </c>
      <c r="E9" s="1">
        <f t="shared" si="1"/>
        <v>6.25</v>
      </c>
      <c r="F9" s="1">
        <f t="shared" ref="F9" si="3">MAX(0,$C9-SUM(E9,D9))</f>
        <v>0</v>
      </c>
    </row>
    <row r="11" spans="1:6" x14ac:dyDescent="0.35">
      <c r="A11" s="17" t="s">
        <v>24</v>
      </c>
      <c r="B11" s="17"/>
      <c r="C11" s="17"/>
      <c r="D11" s="17"/>
      <c r="E11" s="17"/>
      <c r="F11" s="17" t="s">
        <v>25</v>
      </c>
    </row>
    <row r="12" spans="1:6" x14ac:dyDescent="0.35">
      <c r="A12" t="s">
        <v>28</v>
      </c>
      <c r="F12" s="12">
        <f>E4</f>
        <v>7.5</v>
      </c>
    </row>
    <row r="13" spans="1:6" x14ac:dyDescent="0.35">
      <c r="A13" t="s">
        <v>29</v>
      </c>
      <c r="F13" s="11">
        <v>0.8</v>
      </c>
    </row>
    <row r="14" spans="1:6" x14ac:dyDescent="0.35">
      <c r="A14" t="s">
        <v>30</v>
      </c>
      <c r="F14" s="11">
        <v>0.5</v>
      </c>
    </row>
    <row r="15" spans="1:6" x14ac:dyDescent="0.35">
      <c r="A15" t="s">
        <v>31</v>
      </c>
      <c r="F15" s="11">
        <v>1.5</v>
      </c>
    </row>
    <row r="16" spans="1:6" x14ac:dyDescent="0.35">
      <c r="A16" t="s">
        <v>32</v>
      </c>
      <c r="F16" s="11">
        <v>0.6</v>
      </c>
    </row>
    <row r="17" spans="1:14" x14ac:dyDescent="0.35">
      <c r="A17" t="s">
        <v>39</v>
      </c>
      <c r="F17" s="11">
        <v>0.2</v>
      </c>
    </row>
    <row r="18" spans="1:14" x14ac:dyDescent="0.35">
      <c r="A18" t="s">
        <v>40</v>
      </c>
      <c r="F18" s="10">
        <f>F12+F13-F14-F15-F16 + F17</f>
        <v>5.9000000000000012</v>
      </c>
    </row>
    <row r="19" spans="1:14" x14ac:dyDescent="0.35">
      <c r="H19" s="16" t="s">
        <v>38</v>
      </c>
    </row>
    <row r="20" spans="1:14" x14ac:dyDescent="0.35">
      <c r="A20" t="s">
        <v>41</v>
      </c>
      <c r="F20" s="11">
        <v>7.5</v>
      </c>
      <c r="H20" s="18" t="s">
        <v>33</v>
      </c>
      <c r="I20" s="18" t="s">
        <v>34</v>
      </c>
      <c r="J20" s="19" t="s">
        <v>35</v>
      </c>
      <c r="K20" s="19" t="s">
        <v>36</v>
      </c>
      <c r="L20" s="18" t="s">
        <v>37</v>
      </c>
      <c r="M20" s="22" t="s">
        <v>42</v>
      </c>
      <c r="N20" s="22" t="s">
        <v>43</v>
      </c>
    </row>
    <row r="21" spans="1:14" x14ac:dyDescent="0.35">
      <c r="A21" t="s">
        <v>46</v>
      </c>
      <c r="F21" s="10">
        <f>F20-F18</f>
        <v>1.5999999999999988</v>
      </c>
      <c r="H21" s="20">
        <v>1090</v>
      </c>
      <c r="I21" s="21">
        <v>10.857008</v>
      </c>
      <c r="J21" s="1">
        <f t="shared" ref="J21:J28" si="4">L21-K21</f>
        <v>0.3</v>
      </c>
      <c r="K21" s="18"/>
      <c r="L21" s="1">
        <v>0.3</v>
      </c>
      <c r="M21" s="23">
        <f>H21</f>
        <v>1090</v>
      </c>
      <c r="N21" s="24">
        <f>I21</f>
        <v>10.857008</v>
      </c>
    </row>
    <row r="22" spans="1:14" x14ac:dyDescent="0.35">
      <c r="A22" t="s">
        <v>45</v>
      </c>
      <c r="F22" s="15">
        <f>VLOOKUP($F$21,$J$21:$N$28,4)</f>
        <v>1025</v>
      </c>
      <c r="H22" s="20">
        <v>1075</v>
      </c>
      <c r="I22" s="21">
        <v>9.6009879999900001</v>
      </c>
      <c r="J22" s="1">
        <f t="shared" si="4"/>
        <v>0.63300000000000001</v>
      </c>
      <c r="K22" s="25">
        <v>0.05</v>
      </c>
      <c r="L22" s="1">
        <v>0.68300000000000005</v>
      </c>
      <c r="M22" s="23">
        <f t="shared" ref="M22:M28" si="5">H22</f>
        <v>1075</v>
      </c>
      <c r="N22" s="24">
        <f t="shared" ref="N22:N28" si="6">I22</f>
        <v>9.6009879999900001</v>
      </c>
    </row>
    <row r="23" spans="1:14" x14ac:dyDescent="0.35">
      <c r="A23" t="s">
        <v>44</v>
      </c>
      <c r="F23" s="26">
        <f>VLOOKUP($F$21,$J$21:$N$28,5)</f>
        <v>5.981122</v>
      </c>
      <c r="H23" s="20">
        <v>1050</v>
      </c>
      <c r="I23" s="21">
        <v>7.6828779999999997</v>
      </c>
      <c r="J23" s="1">
        <f t="shared" si="4"/>
        <v>0.71700000000000008</v>
      </c>
      <c r="K23" s="25">
        <v>7.0000000000000007E-2</v>
      </c>
      <c r="L23" s="1">
        <v>0.78700000000000003</v>
      </c>
      <c r="M23" s="23">
        <f t="shared" si="5"/>
        <v>1050</v>
      </c>
      <c r="N23" s="24">
        <f t="shared" si="6"/>
        <v>7.6828779999999997</v>
      </c>
    </row>
    <row r="24" spans="1:14" x14ac:dyDescent="0.35">
      <c r="H24" s="20">
        <v>1045</v>
      </c>
      <c r="I24" s="21">
        <v>7.3260519999999998</v>
      </c>
      <c r="J24" s="1">
        <f t="shared" si="4"/>
        <v>0.96699999999999986</v>
      </c>
      <c r="K24" s="25">
        <v>7.0000000000000007E-2</v>
      </c>
      <c r="L24" s="1">
        <v>1.0369999999999999</v>
      </c>
      <c r="M24" s="23">
        <f t="shared" si="5"/>
        <v>1045</v>
      </c>
      <c r="N24" s="24">
        <f t="shared" si="6"/>
        <v>7.3260519999999998</v>
      </c>
    </row>
    <row r="25" spans="1:14" x14ac:dyDescent="0.35">
      <c r="H25" s="20">
        <v>1040</v>
      </c>
      <c r="I25" s="21">
        <v>6.977665</v>
      </c>
      <c r="J25" s="1">
        <f t="shared" si="4"/>
        <v>1.0169999999999999</v>
      </c>
      <c r="K25" s="25">
        <v>7.0000000000000007E-2</v>
      </c>
      <c r="L25" s="1">
        <v>1.087</v>
      </c>
      <c r="M25" s="23">
        <f t="shared" si="5"/>
        <v>1040</v>
      </c>
      <c r="N25" s="24">
        <f t="shared" si="6"/>
        <v>6.977665</v>
      </c>
    </row>
    <row r="26" spans="1:14" x14ac:dyDescent="0.35">
      <c r="H26" s="20">
        <v>1035</v>
      </c>
      <c r="I26" s="21">
        <v>6.6375080000000004</v>
      </c>
      <c r="J26" s="1">
        <f t="shared" si="4"/>
        <v>1.0669999999999999</v>
      </c>
      <c r="K26" s="25">
        <v>7.0000000000000007E-2</v>
      </c>
      <c r="L26" s="1">
        <v>1.137</v>
      </c>
      <c r="M26" s="23">
        <f t="shared" si="5"/>
        <v>1035</v>
      </c>
      <c r="N26" s="24">
        <f t="shared" si="6"/>
        <v>6.6375080000000004</v>
      </c>
    </row>
    <row r="27" spans="1:14" x14ac:dyDescent="0.35">
      <c r="H27" s="20">
        <v>1030</v>
      </c>
      <c r="I27" s="21">
        <v>6.305377</v>
      </c>
      <c r="J27" s="1">
        <f t="shared" si="4"/>
        <v>1.117</v>
      </c>
      <c r="K27" s="25">
        <v>7.0000000000000007E-2</v>
      </c>
      <c r="L27" s="1">
        <v>1.1870000000000001</v>
      </c>
      <c r="M27" s="23">
        <f t="shared" si="5"/>
        <v>1030</v>
      </c>
      <c r="N27" s="24">
        <f t="shared" si="6"/>
        <v>6.305377</v>
      </c>
    </row>
    <row r="28" spans="1:14" x14ac:dyDescent="0.35">
      <c r="H28" s="20">
        <v>1025</v>
      </c>
      <c r="I28" s="21">
        <v>5.981122</v>
      </c>
      <c r="J28" s="1">
        <f t="shared" si="4"/>
        <v>1.2</v>
      </c>
      <c r="K28" s="25">
        <v>0.125</v>
      </c>
      <c r="L28" s="1">
        <v>1.325</v>
      </c>
      <c r="M28" s="23">
        <f t="shared" si="5"/>
        <v>1025</v>
      </c>
      <c r="N28" s="24">
        <f t="shared" si="6"/>
        <v>5.981122</v>
      </c>
    </row>
  </sheetData>
  <sortState ref="H21:L28">
    <sortCondition ref="J21:J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AB00-0168-4CAE-B73F-AB81DA5737F2}">
  <dimension ref="A1:N59"/>
  <sheetViews>
    <sheetView zoomScale="150" zoomScaleNormal="150" workbookViewId="0">
      <selection activeCell="N20" sqref="N20"/>
    </sheetView>
  </sheetViews>
  <sheetFormatPr defaultRowHeight="14.5" x14ac:dyDescent="0.35"/>
  <cols>
    <col min="1" max="1" width="11" style="11" customWidth="1"/>
    <col min="2" max="2" width="11.54296875" style="11" customWidth="1"/>
    <col min="3" max="3" width="13" style="11" customWidth="1"/>
    <col min="4" max="4" width="15" style="15" customWidth="1"/>
    <col min="5" max="5" width="15.08984375" style="11" customWidth="1"/>
    <col min="6" max="7" width="16.6328125" style="11" customWidth="1"/>
    <col min="8" max="8" width="20.08984375" style="11" customWidth="1"/>
    <col min="9" max="9" width="22.81640625" customWidth="1"/>
  </cols>
  <sheetData>
    <row r="1" spans="1:12" s="4" customFormat="1" ht="72.5" x14ac:dyDescent="0.35">
      <c r="A1" s="7" t="s">
        <v>9</v>
      </c>
      <c r="B1" s="7" t="s">
        <v>15</v>
      </c>
      <c r="C1" s="7" t="s">
        <v>16</v>
      </c>
      <c r="D1" s="13" t="s">
        <v>11</v>
      </c>
      <c r="E1" s="7" t="s">
        <v>12</v>
      </c>
      <c r="F1" s="7" t="s">
        <v>23</v>
      </c>
      <c r="G1" s="7" t="s">
        <v>22</v>
      </c>
      <c r="H1" s="7" t="s">
        <v>19</v>
      </c>
      <c r="I1" s="4" t="s">
        <v>20</v>
      </c>
    </row>
    <row r="2" spans="1:12" x14ac:dyDescent="0.35">
      <c r="A2" s="8">
        <v>1964</v>
      </c>
      <c r="B2" s="9">
        <v>7.492</v>
      </c>
      <c r="C2" s="9">
        <v>2.4129999999999998</v>
      </c>
      <c r="D2" s="14">
        <v>10381353</v>
      </c>
      <c r="E2" s="10">
        <f>D2/1000000</f>
        <v>10.381353000000001</v>
      </c>
      <c r="F2" s="10">
        <f>E2-B2</f>
        <v>2.8893530000000007</v>
      </c>
      <c r="G2" s="10"/>
      <c r="L2" t="s">
        <v>13</v>
      </c>
    </row>
    <row r="3" spans="1:12" x14ac:dyDescent="0.35">
      <c r="A3" s="8">
        <v>1965</v>
      </c>
      <c r="B3" s="9">
        <v>15.045999999999999</v>
      </c>
      <c r="C3" s="9">
        <v>10.82</v>
      </c>
      <c r="D3" s="14">
        <v>18358969</v>
      </c>
      <c r="E3" s="10">
        <f t="shared" ref="E3:E57" si="0">D3/1000000</f>
        <v>18.358968999999998</v>
      </c>
      <c r="F3" s="10">
        <f t="shared" ref="F3:F57" si="1">E3-B3</f>
        <v>3.3129689999999989</v>
      </c>
      <c r="G3" s="10"/>
      <c r="L3" t="s">
        <v>10</v>
      </c>
    </row>
    <row r="4" spans="1:12" x14ac:dyDescent="0.35">
      <c r="A4" s="8">
        <v>1966</v>
      </c>
      <c r="B4" s="9">
        <v>8.6890000000000001</v>
      </c>
      <c r="C4" s="9">
        <v>7.8540000000000001</v>
      </c>
      <c r="D4" s="14">
        <v>11060726</v>
      </c>
      <c r="E4" s="10">
        <f t="shared" si="0"/>
        <v>11.060726000000001</v>
      </c>
      <c r="F4" s="10">
        <f t="shared" si="1"/>
        <v>2.3717260000000007</v>
      </c>
      <c r="G4" s="10"/>
    </row>
    <row r="5" spans="1:12" x14ac:dyDescent="0.35">
      <c r="A5" s="8">
        <v>1967</v>
      </c>
      <c r="B5" s="9">
        <v>8.9789999999999992</v>
      </c>
      <c r="C5" s="9">
        <v>7.7969999999999997</v>
      </c>
      <c r="D5" s="14">
        <v>11708544</v>
      </c>
      <c r="E5" s="10">
        <f t="shared" si="0"/>
        <v>11.708544</v>
      </c>
      <c r="F5" s="10">
        <f t="shared" si="1"/>
        <v>2.7295440000000006</v>
      </c>
      <c r="G5" s="10"/>
      <c r="L5" t="s">
        <v>14</v>
      </c>
    </row>
    <row r="6" spans="1:12" x14ac:dyDescent="0.35">
      <c r="A6" s="8">
        <v>1968</v>
      </c>
      <c r="B6" s="9">
        <v>10.319000000000001</v>
      </c>
      <c r="C6" s="9">
        <v>8.3339999999999996</v>
      </c>
      <c r="D6" s="14">
        <v>13338625</v>
      </c>
      <c r="E6" s="10">
        <f t="shared" si="0"/>
        <v>13.338625</v>
      </c>
      <c r="F6" s="10">
        <f t="shared" si="1"/>
        <v>3.0196249999999996</v>
      </c>
      <c r="G6" s="10"/>
    </row>
    <row r="7" spans="1:12" x14ac:dyDescent="0.35">
      <c r="A7" s="8">
        <v>1969</v>
      </c>
      <c r="B7" s="9">
        <v>11.52</v>
      </c>
      <c r="C7" s="9">
        <v>8.8230000000000004</v>
      </c>
      <c r="D7" s="14">
        <v>14452503</v>
      </c>
      <c r="E7" s="10">
        <f t="shared" si="0"/>
        <v>14.452503</v>
      </c>
      <c r="F7" s="10">
        <f t="shared" si="1"/>
        <v>2.9325030000000005</v>
      </c>
      <c r="G7" s="10"/>
      <c r="L7" t="s">
        <v>17</v>
      </c>
    </row>
    <row r="8" spans="1:12" x14ac:dyDescent="0.35">
      <c r="A8" s="8">
        <v>1970</v>
      </c>
      <c r="B8" s="9">
        <v>11.992000000000001</v>
      </c>
      <c r="C8" s="9">
        <v>8.6920000000000002</v>
      </c>
      <c r="D8" s="14">
        <v>15055808</v>
      </c>
      <c r="E8" s="10">
        <f t="shared" si="0"/>
        <v>15.055808000000001</v>
      </c>
      <c r="F8" s="10">
        <f t="shared" si="1"/>
        <v>3.0638079999999999</v>
      </c>
      <c r="G8" s="10"/>
    </row>
    <row r="9" spans="1:12" x14ac:dyDescent="0.35">
      <c r="A9" s="8">
        <v>1971</v>
      </c>
      <c r="B9" s="9">
        <v>11.798</v>
      </c>
      <c r="C9" s="9">
        <v>8.5909999999999993</v>
      </c>
      <c r="D9" s="14">
        <v>14845450</v>
      </c>
      <c r="E9" s="10">
        <f t="shared" si="0"/>
        <v>14.84545</v>
      </c>
      <c r="F9" s="10">
        <f t="shared" si="1"/>
        <v>3.0474499999999995</v>
      </c>
      <c r="G9" s="10">
        <v>2.9514</v>
      </c>
      <c r="H9" s="12">
        <v>7.6599999999999988E-2</v>
      </c>
      <c r="I9" s="10">
        <f>F9+H9</f>
        <v>3.1240499999999995</v>
      </c>
      <c r="L9" t="s">
        <v>18</v>
      </c>
    </row>
    <row r="10" spans="1:12" x14ac:dyDescent="0.35">
      <c r="A10" s="8">
        <v>1972</v>
      </c>
      <c r="B10" s="9">
        <v>9.3290000000000006</v>
      </c>
      <c r="C10" s="9">
        <v>9.3109999999999999</v>
      </c>
      <c r="D10" s="14">
        <v>12398440</v>
      </c>
      <c r="E10" s="10">
        <f t="shared" si="0"/>
        <v>12.398440000000001</v>
      </c>
      <c r="F10" s="10">
        <f t="shared" si="1"/>
        <v>3.0694400000000002</v>
      </c>
      <c r="G10" s="10">
        <v>3.0074000000000001</v>
      </c>
      <c r="H10" s="12">
        <v>8.7099999999999997E-2</v>
      </c>
      <c r="I10" s="10">
        <f t="shared" ref="I10:I57" si="2">F10+H10</f>
        <v>3.1565400000000001</v>
      </c>
    </row>
    <row r="11" spans="1:12" x14ac:dyDescent="0.35">
      <c r="A11" s="8">
        <v>1973</v>
      </c>
      <c r="B11" s="9">
        <v>15.974</v>
      </c>
      <c r="C11" s="9">
        <v>10.108000000000001</v>
      </c>
      <c r="D11" s="14">
        <v>19271376</v>
      </c>
      <c r="E11" s="10">
        <f t="shared" si="0"/>
        <v>19.271376</v>
      </c>
      <c r="F11" s="10">
        <f t="shared" si="1"/>
        <v>3.2973759999999999</v>
      </c>
      <c r="G11" s="10">
        <v>2.8475000000000001</v>
      </c>
      <c r="H11" s="12">
        <v>8.6699999999999999E-2</v>
      </c>
      <c r="I11" s="10">
        <f t="shared" si="2"/>
        <v>3.3840759999999999</v>
      </c>
      <c r="L11" t="s">
        <v>21</v>
      </c>
    </row>
    <row r="12" spans="1:12" x14ac:dyDescent="0.35">
      <c r="A12" s="8">
        <v>1974</v>
      </c>
      <c r="B12" s="9">
        <v>9.9700000000000006</v>
      </c>
      <c r="C12" s="9">
        <v>8.266</v>
      </c>
      <c r="D12" s="14">
        <v>12965679</v>
      </c>
      <c r="E12" s="10">
        <f t="shared" si="0"/>
        <v>12.965679</v>
      </c>
      <c r="F12" s="10">
        <f t="shared" si="1"/>
        <v>2.9956789999999991</v>
      </c>
      <c r="G12" s="10">
        <v>3.2201999999999997</v>
      </c>
      <c r="H12" s="12">
        <v>9.1899999999999996E-2</v>
      </c>
      <c r="I12" s="10">
        <f t="shared" si="2"/>
        <v>3.087578999999999</v>
      </c>
    </row>
    <row r="13" spans="1:12" x14ac:dyDescent="0.35">
      <c r="A13" s="8">
        <v>1975</v>
      </c>
      <c r="B13" s="9">
        <v>13.095000000000001</v>
      </c>
      <c r="C13" s="9">
        <v>9.2550000000000008</v>
      </c>
      <c r="D13" s="14">
        <v>16565941</v>
      </c>
      <c r="E13" s="10">
        <f t="shared" si="0"/>
        <v>16.565940999999999</v>
      </c>
      <c r="F13" s="10">
        <f t="shared" si="1"/>
        <v>3.4709409999999981</v>
      </c>
      <c r="G13" s="10">
        <v>3.0006999999999997</v>
      </c>
      <c r="H13" s="12">
        <v>9.1900000000000009E-2</v>
      </c>
      <c r="I13" s="10">
        <f t="shared" si="2"/>
        <v>3.5628409999999979</v>
      </c>
    </row>
    <row r="14" spans="1:12" x14ac:dyDescent="0.35">
      <c r="A14" s="8">
        <v>1976</v>
      </c>
      <c r="B14" s="9">
        <v>8.4309999999999992</v>
      </c>
      <c r="C14" s="9">
        <v>8.4819999999999993</v>
      </c>
      <c r="D14" s="14">
        <v>11201164</v>
      </c>
      <c r="E14" s="10">
        <f t="shared" si="0"/>
        <v>11.201164</v>
      </c>
      <c r="F14" s="10">
        <f t="shared" si="1"/>
        <v>2.7701640000000012</v>
      </c>
      <c r="G14" s="10">
        <v>2.9198000000000004</v>
      </c>
      <c r="H14" s="12">
        <v>9.2399999999999996E-2</v>
      </c>
      <c r="I14" s="10">
        <f t="shared" si="2"/>
        <v>2.8625640000000012</v>
      </c>
    </row>
    <row r="15" spans="1:12" x14ac:dyDescent="0.35">
      <c r="A15" s="8">
        <v>1977</v>
      </c>
      <c r="B15" s="9">
        <v>3.5289999999999999</v>
      </c>
      <c r="C15" s="9">
        <v>8.26</v>
      </c>
      <c r="D15" s="14">
        <v>5435281</v>
      </c>
      <c r="E15" s="10">
        <f t="shared" si="0"/>
        <v>5.4352809999999998</v>
      </c>
      <c r="F15" s="10">
        <f t="shared" si="1"/>
        <v>1.9062809999999999</v>
      </c>
      <c r="G15" s="10">
        <v>2.4460000000000002</v>
      </c>
      <c r="H15" s="12">
        <v>6.9399999999999989E-2</v>
      </c>
      <c r="I15" s="10">
        <f t="shared" si="2"/>
        <v>1.9756809999999998</v>
      </c>
    </row>
    <row r="16" spans="1:12" x14ac:dyDescent="0.35">
      <c r="A16" s="8">
        <v>1978</v>
      </c>
      <c r="B16" s="9">
        <v>11.058999999999999</v>
      </c>
      <c r="C16" s="9">
        <v>8.3539999999999992</v>
      </c>
      <c r="D16" s="14">
        <v>14892801</v>
      </c>
      <c r="E16" s="10">
        <f t="shared" si="0"/>
        <v>14.892801</v>
      </c>
      <c r="F16" s="10">
        <f t="shared" si="1"/>
        <v>3.8338010000000011</v>
      </c>
      <c r="G16" s="10">
        <v>3.3090999999999999</v>
      </c>
      <c r="H16" s="12">
        <v>7.5400000000000009E-2</v>
      </c>
      <c r="I16" s="10">
        <f t="shared" si="2"/>
        <v>3.9092010000000013</v>
      </c>
    </row>
    <row r="17" spans="1:14" x14ac:dyDescent="0.35">
      <c r="A17" s="8">
        <v>1979</v>
      </c>
      <c r="B17" s="9">
        <v>14.189</v>
      </c>
      <c r="C17" s="9">
        <v>8.2970000000000006</v>
      </c>
      <c r="D17" s="14">
        <v>17609595</v>
      </c>
      <c r="E17" s="10">
        <f t="shared" si="0"/>
        <v>17.609594999999999</v>
      </c>
      <c r="F17" s="10">
        <f t="shared" si="1"/>
        <v>3.4205949999999987</v>
      </c>
      <c r="G17" s="10">
        <v>3.2654000000000001</v>
      </c>
      <c r="H17" s="12">
        <v>7.5899999999999995E-2</v>
      </c>
      <c r="I17" s="10">
        <f t="shared" si="2"/>
        <v>3.4964949999999986</v>
      </c>
    </row>
    <row r="18" spans="1:14" x14ac:dyDescent="0.35">
      <c r="A18" s="8">
        <v>1980</v>
      </c>
      <c r="B18" s="9">
        <v>13.682</v>
      </c>
      <c r="C18" s="9">
        <v>10.907</v>
      </c>
      <c r="D18" s="14">
        <v>17309701</v>
      </c>
      <c r="E18" s="10">
        <f t="shared" si="0"/>
        <v>17.309701</v>
      </c>
      <c r="F18" s="10">
        <f t="shared" si="1"/>
        <v>3.6277010000000001</v>
      </c>
      <c r="G18" s="10">
        <v>3.2197</v>
      </c>
      <c r="H18" s="12">
        <v>8.1399999999999986E-2</v>
      </c>
      <c r="I18" s="10">
        <f t="shared" si="2"/>
        <v>3.709101</v>
      </c>
    </row>
    <row r="19" spans="1:14" x14ac:dyDescent="0.35">
      <c r="A19" s="8">
        <v>1981</v>
      </c>
      <c r="B19" s="9">
        <v>5.6390000000000002</v>
      </c>
      <c r="C19" s="9">
        <v>8.2949999999999999</v>
      </c>
      <c r="D19" s="14">
        <v>8638712</v>
      </c>
      <c r="E19" s="10">
        <f t="shared" si="0"/>
        <v>8.6387119999999999</v>
      </c>
      <c r="F19" s="10">
        <f t="shared" si="1"/>
        <v>2.9997119999999997</v>
      </c>
      <c r="G19" s="10">
        <v>3.4651999999999998</v>
      </c>
      <c r="H19" s="12">
        <v>8.1599999999999992E-2</v>
      </c>
      <c r="I19" s="10">
        <f t="shared" si="2"/>
        <v>3.0813119999999996</v>
      </c>
      <c r="M19">
        <v>0</v>
      </c>
      <c r="N19">
        <v>25</v>
      </c>
    </row>
    <row r="20" spans="1:14" x14ac:dyDescent="0.35">
      <c r="A20" s="8">
        <v>1982</v>
      </c>
      <c r="B20" s="9">
        <v>12.771000000000001</v>
      </c>
      <c r="C20" s="9">
        <v>8.3040000000000003</v>
      </c>
      <c r="D20" s="14">
        <v>16724911</v>
      </c>
      <c r="E20" s="10">
        <f t="shared" si="0"/>
        <v>16.724910999999999</v>
      </c>
      <c r="F20" s="10">
        <f t="shared" si="1"/>
        <v>3.953910999999998</v>
      </c>
      <c r="G20" s="10">
        <v>3.4876999999999998</v>
      </c>
      <c r="H20" s="12">
        <v>8.6699999999999985E-2</v>
      </c>
      <c r="I20" s="10">
        <f t="shared" si="2"/>
        <v>4.0406109999999975</v>
      </c>
    </row>
    <row r="21" spans="1:14" x14ac:dyDescent="0.35">
      <c r="A21" s="8">
        <v>1983</v>
      </c>
      <c r="B21" s="9">
        <v>20.370999999999999</v>
      </c>
      <c r="C21" s="9">
        <v>17.492999999999999</v>
      </c>
      <c r="D21" s="14">
        <v>23729841</v>
      </c>
      <c r="E21" s="10">
        <f t="shared" si="0"/>
        <v>23.729841</v>
      </c>
      <c r="F21" s="10">
        <f t="shared" si="1"/>
        <v>3.3588410000000017</v>
      </c>
      <c r="G21" s="10">
        <v>3.3424999999999998</v>
      </c>
      <c r="H21" s="12">
        <v>9.509999999999999E-2</v>
      </c>
      <c r="I21" s="10">
        <f t="shared" si="2"/>
        <v>3.4539410000000017</v>
      </c>
    </row>
    <row r="22" spans="1:14" x14ac:dyDescent="0.35">
      <c r="A22" s="8">
        <v>1984</v>
      </c>
      <c r="B22" s="9">
        <v>20.846</v>
      </c>
      <c r="C22" s="9">
        <v>20.498999999999999</v>
      </c>
      <c r="D22" s="14">
        <v>24177981</v>
      </c>
      <c r="E22" s="10">
        <f t="shared" si="0"/>
        <v>24.177980999999999</v>
      </c>
      <c r="F22" s="10">
        <f t="shared" si="1"/>
        <v>3.331980999999999</v>
      </c>
      <c r="G22" s="10">
        <v>3.2628000000000004</v>
      </c>
      <c r="H22" s="12">
        <v>9.3199999999999991E-2</v>
      </c>
      <c r="I22" s="10">
        <f t="shared" si="2"/>
        <v>3.4251809999999989</v>
      </c>
    </row>
    <row r="23" spans="1:14" x14ac:dyDescent="0.35">
      <c r="A23" s="8">
        <v>1985</v>
      </c>
      <c r="B23" s="9">
        <v>17.516999999999999</v>
      </c>
      <c r="C23" s="9">
        <v>19.094000000000001</v>
      </c>
      <c r="D23" s="14">
        <v>21044575</v>
      </c>
      <c r="E23" s="10">
        <f t="shared" si="0"/>
        <v>21.044574999999998</v>
      </c>
      <c r="F23" s="10">
        <f t="shared" si="1"/>
        <v>3.5275749999999988</v>
      </c>
      <c r="G23" s="10">
        <v>3.5406</v>
      </c>
      <c r="H23" s="12">
        <v>8.9600000000000013E-2</v>
      </c>
      <c r="I23" s="10">
        <f t="shared" si="2"/>
        <v>3.6171749999999987</v>
      </c>
    </row>
    <row r="24" spans="1:14" x14ac:dyDescent="0.35">
      <c r="A24" s="8">
        <v>1986</v>
      </c>
      <c r="B24" s="9">
        <v>18.545999999999999</v>
      </c>
      <c r="C24" s="9">
        <v>16.847999999999999</v>
      </c>
      <c r="D24" s="14">
        <v>22368445</v>
      </c>
      <c r="E24" s="10">
        <f t="shared" si="0"/>
        <v>22.368445000000001</v>
      </c>
      <c r="F24" s="10">
        <f t="shared" si="1"/>
        <v>3.8224450000000019</v>
      </c>
      <c r="G24" s="10">
        <v>3.4243999999999999</v>
      </c>
      <c r="H24" s="12">
        <v>9.0299999999999991E-2</v>
      </c>
      <c r="I24" s="10">
        <f t="shared" si="2"/>
        <v>3.9127450000000019</v>
      </c>
    </row>
    <row r="25" spans="1:14" x14ac:dyDescent="0.35">
      <c r="A25" s="8">
        <v>1987</v>
      </c>
      <c r="B25" s="9">
        <v>13.377000000000001</v>
      </c>
      <c r="C25" s="9">
        <v>13.429</v>
      </c>
      <c r="D25" s="14">
        <v>16596465</v>
      </c>
      <c r="E25" s="10">
        <f t="shared" si="0"/>
        <v>16.596464999999998</v>
      </c>
      <c r="F25" s="10">
        <f t="shared" si="1"/>
        <v>3.2194649999999978</v>
      </c>
      <c r="G25" s="10">
        <v>3.5215999999999998</v>
      </c>
      <c r="H25" s="12">
        <v>9.0999999999999998E-2</v>
      </c>
      <c r="I25" s="10">
        <f t="shared" si="2"/>
        <v>3.310464999999998</v>
      </c>
    </row>
    <row r="26" spans="1:14" x14ac:dyDescent="0.35">
      <c r="A26" s="8">
        <v>1988</v>
      </c>
      <c r="B26" s="9">
        <v>7.9889999999999999</v>
      </c>
      <c r="C26" s="9">
        <v>8.1440000000000001</v>
      </c>
      <c r="D26" s="14">
        <v>11668810</v>
      </c>
      <c r="E26" s="10">
        <f t="shared" si="0"/>
        <v>11.668810000000001</v>
      </c>
      <c r="F26" s="10">
        <f t="shared" si="1"/>
        <v>3.6798100000000007</v>
      </c>
      <c r="G26" s="10">
        <v>3.9537</v>
      </c>
      <c r="H26" s="12">
        <v>8.5199999999999998E-2</v>
      </c>
      <c r="I26" s="10">
        <f t="shared" si="2"/>
        <v>3.7650100000000006</v>
      </c>
    </row>
    <row r="27" spans="1:14" x14ac:dyDescent="0.35">
      <c r="A27" s="8">
        <v>1989</v>
      </c>
      <c r="B27" s="9">
        <v>5.9390000000000001</v>
      </c>
      <c r="C27" s="9">
        <v>7.9809999999999999</v>
      </c>
      <c r="D27" s="14">
        <v>9552232</v>
      </c>
      <c r="E27" s="10">
        <f t="shared" si="0"/>
        <v>9.5522320000000001</v>
      </c>
      <c r="F27" s="10">
        <f t="shared" si="1"/>
        <v>3.613232</v>
      </c>
      <c r="G27" s="10">
        <v>4.0442</v>
      </c>
      <c r="H27" s="12">
        <v>8.2500000000000004E-2</v>
      </c>
      <c r="I27" s="10">
        <f t="shared" si="2"/>
        <v>3.695732</v>
      </c>
    </row>
    <row r="28" spans="1:14" x14ac:dyDescent="0.35">
      <c r="A28" s="8">
        <v>1990</v>
      </c>
      <c r="B28" s="9">
        <v>5.3109999999999999</v>
      </c>
      <c r="C28" s="9">
        <v>8.14</v>
      </c>
      <c r="D28" s="14">
        <v>8974011</v>
      </c>
      <c r="E28" s="10">
        <f t="shared" si="0"/>
        <v>8.9740110000000008</v>
      </c>
      <c r="F28" s="10">
        <f t="shared" si="1"/>
        <v>3.6630110000000009</v>
      </c>
      <c r="G28" s="10">
        <v>3.8029999999999999</v>
      </c>
      <c r="H28" s="12">
        <v>8.4600000000000009E-2</v>
      </c>
      <c r="I28" s="10">
        <f t="shared" si="2"/>
        <v>3.7476110000000009</v>
      </c>
    </row>
    <row r="29" spans="1:14" x14ac:dyDescent="0.35">
      <c r="A29" s="8">
        <v>1991</v>
      </c>
      <c r="B29" s="9">
        <v>8.8010000000000002</v>
      </c>
      <c r="C29" s="9">
        <v>8.1210000000000004</v>
      </c>
      <c r="D29" s="14">
        <v>12344601</v>
      </c>
      <c r="E29" s="10">
        <f t="shared" si="0"/>
        <v>12.344601000000001</v>
      </c>
      <c r="F29" s="10">
        <f t="shared" si="1"/>
        <v>3.5436010000000007</v>
      </c>
      <c r="G29" s="10">
        <v>3.8767</v>
      </c>
      <c r="H29" s="12">
        <v>9.01E-2</v>
      </c>
      <c r="I29" s="10">
        <f t="shared" si="2"/>
        <v>3.6337010000000007</v>
      </c>
    </row>
    <row r="30" spans="1:14" x14ac:dyDescent="0.35">
      <c r="A30" s="8">
        <v>1992</v>
      </c>
      <c r="B30" s="9">
        <v>7.3520000000000003</v>
      </c>
      <c r="C30" s="9">
        <v>8.0020000000000007</v>
      </c>
      <c r="D30" s="14">
        <v>11068530</v>
      </c>
      <c r="E30" s="10">
        <f t="shared" si="0"/>
        <v>11.068530000000001</v>
      </c>
      <c r="F30" s="10">
        <f t="shared" si="1"/>
        <v>3.7165300000000006</v>
      </c>
      <c r="G30" s="10">
        <v>4.0275999999999996</v>
      </c>
      <c r="H30" s="12">
        <v>8.77E-2</v>
      </c>
      <c r="I30" s="10">
        <f t="shared" si="2"/>
        <v>3.8042300000000004</v>
      </c>
    </row>
    <row r="31" spans="1:14" x14ac:dyDescent="0.35">
      <c r="A31" s="8">
        <v>1993</v>
      </c>
      <c r="B31" s="9">
        <v>14.436999999999999</v>
      </c>
      <c r="C31" s="9">
        <v>8.1020000000000003</v>
      </c>
      <c r="D31" s="14">
        <v>18697528</v>
      </c>
      <c r="E31" s="10">
        <f t="shared" si="0"/>
        <v>18.697527999999998</v>
      </c>
      <c r="F31" s="10">
        <f t="shared" si="1"/>
        <v>4.260527999999999</v>
      </c>
      <c r="G31" s="10">
        <v>3.7368999999999999</v>
      </c>
      <c r="H31" s="12">
        <v>8.9799999999999991E-2</v>
      </c>
      <c r="I31" s="10">
        <f t="shared" si="2"/>
        <v>4.3503279999999993</v>
      </c>
    </row>
    <row r="32" spans="1:14" x14ac:dyDescent="0.35">
      <c r="A32" s="8">
        <v>1994</v>
      </c>
      <c r="B32" s="9">
        <v>6.7939999999999996</v>
      </c>
      <c r="C32" s="9">
        <v>8.2889999999999997</v>
      </c>
      <c r="D32" s="14">
        <v>10611249</v>
      </c>
      <c r="E32" s="10">
        <f t="shared" si="0"/>
        <v>10.611249000000001</v>
      </c>
      <c r="F32" s="10">
        <f t="shared" si="1"/>
        <v>3.8172490000000012</v>
      </c>
      <c r="G32" s="10">
        <v>4.25</v>
      </c>
      <c r="H32" s="12">
        <v>8.48E-2</v>
      </c>
      <c r="I32" s="10">
        <f t="shared" si="2"/>
        <v>3.9020490000000012</v>
      </c>
    </row>
    <row r="33" spans="1:9" x14ac:dyDescent="0.35">
      <c r="A33" s="8">
        <v>1995</v>
      </c>
      <c r="B33" s="9">
        <v>15.904999999999999</v>
      </c>
      <c r="C33" s="9">
        <v>9.2230000000000008</v>
      </c>
      <c r="D33" s="14">
        <v>19872761</v>
      </c>
      <c r="E33" s="10">
        <f t="shared" si="0"/>
        <v>19.872761000000001</v>
      </c>
      <c r="F33" s="10">
        <f t="shared" si="1"/>
        <v>3.9677610000000012</v>
      </c>
      <c r="G33" s="10">
        <v>3.3663000000000003</v>
      </c>
      <c r="H33" s="12">
        <v>8.8699999999999987E-2</v>
      </c>
      <c r="I33" s="10">
        <f t="shared" si="2"/>
        <v>4.0564610000000014</v>
      </c>
    </row>
    <row r="34" spans="1:9" x14ac:dyDescent="0.35">
      <c r="A34" s="8">
        <v>1996</v>
      </c>
      <c r="B34" s="9">
        <v>10.401999999999999</v>
      </c>
      <c r="C34" s="9">
        <v>11.522</v>
      </c>
      <c r="D34" s="14">
        <v>14052945</v>
      </c>
      <c r="E34" s="10">
        <f t="shared" si="0"/>
        <v>14.052944999999999</v>
      </c>
      <c r="F34" s="10">
        <f t="shared" si="1"/>
        <v>3.6509450000000001</v>
      </c>
      <c r="G34" s="10">
        <v>3.8401999999999998</v>
      </c>
      <c r="H34" s="12">
        <v>8.9400000000000007E-2</v>
      </c>
      <c r="I34" s="10">
        <f t="shared" si="2"/>
        <v>3.740345</v>
      </c>
    </row>
    <row r="35" spans="1:9" x14ac:dyDescent="0.35">
      <c r="A35" s="8">
        <v>1997</v>
      </c>
      <c r="B35" s="9">
        <v>17.053000000000001</v>
      </c>
      <c r="C35" s="9">
        <v>13.824</v>
      </c>
      <c r="D35" s="14">
        <v>21184925</v>
      </c>
      <c r="E35" s="10">
        <f t="shared" si="0"/>
        <v>21.184925</v>
      </c>
      <c r="F35" s="10">
        <f t="shared" si="1"/>
        <v>4.131924999999999</v>
      </c>
      <c r="G35" s="10">
        <v>3.6084000000000001</v>
      </c>
      <c r="H35" s="12">
        <v>9.1799999999999993E-2</v>
      </c>
      <c r="I35" s="10">
        <f t="shared" si="2"/>
        <v>4.2237249999999991</v>
      </c>
    </row>
    <row r="36" spans="1:9" x14ac:dyDescent="0.35">
      <c r="A36" s="8">
        <v>1998</v>
      </c>
      <c r="B36" s="9">
        <v>13.52</v>
      </c>
      <c r="C36" s="9">
        <v>13.51</v>
      </c>
      <c r="D36" s="14">
        <v>16968573</v>
      </c>
      <c r="E36" s="10">
        <f t="shared" si="0"/>
        <v>16.968572999999999</v>
      </c>
      <c r="F36" s="10">
        <f t="shared" si="1"/>
        <v>3.4485729999999997</v>
      </c>
      <c r="G36" s="10">
        <v>3.7081</v>
      </c>
      <c r="H36" s="12">
        <v>9.1999999999999998E-2</v>
      </c>
      <c r="I36" s="10">
        <f t="shared" si="2"/>
        <v>3.5405729999999997</v>
      </c>
    </row>
    <row r="37" spans="1:9" x14ac:dyDescent="0.35">
      <c r="A37" s="8">
        <v>1999</v>
      </c>
      <c r="B37" s="9">
        <v>12.8</v>
      </c>
      <c r="C37" s="9">
        <v>11.204000000000001</v>
      </c>
      <c r="D37" s="14">
        <v>16452831</v>
      </c>
      <c r="E37" s="10">
        <f t="shared" si="0"/>
        <v>16.452831</v>
      </c>
      <c r="F37" s="10">
        <f t="shared" si="1"/>
        <v>3.6528309999999991</v>
      </c>
      <c r="G37" s="10">
        <v>3.5278</v>
      </c>
      <c r="H37" s="12">
        <v>9.0700000000000003E-2</v>
      </c>
      <c r="I37" s="10">
        <f t="shared" si="2"/>
        <v>3.7435309999999991</v>
      </c>
    </row>
    <row r="38" spans="1:9" x14ac:dyDescent="0.35">
      <c r="A38" s="8">
        <v>2000</v>
      </c>
      <c r="B38" s="9">
        <v>6.9359999999999999</v>
      </c>
      <c r="C38" s="9">
        <v>9.3810000000000002</v>
      </c>
      <c r="D38" s="14">
        <v>10541308</v>
      </c>
      <c r="E38" s="10">
        <f t="shared" si="0"/>
        <v>10.541308000000001</v>
      </c>
      <c r="F38" s="10">
        <f t="shared" si="1"/>
        <v>3.6053080000000008</v>
      </c>
      <c r="G38" s="10">
        <v>3.9556999999999998</v>
      </c>
      <c r="H38" s="12">
        <v>8.5400000000000004E-2</v>
      </c>
      <c r="I38" s="10">
        <f t="shared" si="2"/>
        <v>3.6907080000000008</v>
      </c>
    </row>
    <row r="39" spans="1:9" x14ac:dyDescent="0.35">
      <c r="A39" s="8">
        <v>2001</v>
      </c>
      <c r="B39" s="9">
        <v>6.9939999999999998</v>
      </c>
      <c r="C39" s="9">
        <v>8.2360000000000007</v>
      </c>
      <c r="D39" s="14">
        <v>11023149</v>
      </c>
      <c r="E39" s="10">
        <f t="shared" si="0"/>
        <v>11.023149</v>
      </c>
      <c r="F39" s="10">
        <f t="shared" si="1"/>
        <v>4.0291490000000003</v>
      </c>
      <c r="G39" s="10">
        <v>4.2190000000000003</v>
      </c>
      <c r="H39" s="12">
        <v>8.3299999999999999E-2</v>
      </c>
      <c r="I39" s="10">
        <f t="shared" si="2"/>
        <v>4.1124490000000007</v>
      </c>
    </row>
    <row r="40" spans="1:9" x14ac:dyDescent="0.35">
      <c r="A40" s="8">
        <v>2002</v>
      </c>
      <c r="B40" s="9">
        <v>2.6429999999999998</v>
      </c>
      <c r="C40" s="9">
        <v>8.23</v>
      </c>
      <c r="D40" s="14">
        <v>5870736</v>
      </c>
      <c r="E40" s="10">
        <f t="shared" si="0"/>
        <v>5.870736</v>
      </c>
      <c r="F40" s="10">
        <f t="shared" si="1"/>
        <v>3.2277360000000002</v>
      </c>
      <c r="G40" s="10">
        <v>3.7744</v>
      </c>
      <c r="H40" s="12">
        <v>7.7099999999999988E-2</v>
      </c>
      <c r="I40" s="10">
        <f t="shared" si="2"/>
        <v>3.3048360000000003</v>
      </c>
    </row>
    <row r="41" spans="1:9" x14ac:dyDescent="0.35">
      <c r="A41" s="8">
        <v>2003</v>
      </c>
      <c r="B41" s="9">
        <v>6.1609999999999996</v>
      </c>
      <c r="C41" s="9">
        <v>8.2289999999999992</v>
      </c>
      <c r="D41" s="14">
        <v>10455249</v>
      </c>
      <c r="E41" s="10">
        <f t="shared" si="0"/>
        <v>10.455249</v>
      </c>
      <c r="F41" s="10">
        <f t="shared" si="1"/>
        <v>4.2942490000000006</v>
      </c>
      <c r="G41" s="10">
        <v>3.7894999999999999</v>
      </c>
      <c r="H41" s="12">
        <v>7.5400000000000009E-2</v>
      </c>
      <c r="I41" s="10">
        <f t="shared" si="2"/>
        <v>4.3696490000000008</v>
      </c>
    </row>
    <row r="42" spans="1:9" x14ac:dyDescent="0.35">
      <c r="A42" s="8">
        <v>2004</v>
      </c>
      <c r="B42" s="9">
        <v>5.9130000000000003</v>
      </c>
      <c r="C42" s="9">
        <v>8.2309999999999999</v>
      </c>
      <c r="D42" s="14">
        <v>9443222</v>
      </c>
      <c r="E42" s="10">
        <f t="shared" si="0"/>
        <v>9.4432220000000004</v>
      </c>
      <c r="F42" s="10">
        <f t="shared" si="1"/>
        <v>3.5302220000000002</v>
      </c>
      <c r="G42" s="10">
        <v>3.5507</v>
      </c>
      <c r="H42" s="12">
        <v>7.6799999999999993E-2</v>
      </c>
      <c r="I42" s="10">
        <f t="shared" si="2"/>
        <v>3.6070220000000002</v>
      </c>
    </row>
    <row r="43" spans="1:9" x14ac:dyDescent="0.35">
      <c r="A43" s="8">
        <v>2005</v>
      </c>
      <c r="B43" s="9">
        <v>12.795</v>
      </c>
      <c r="C43" s="9">
        <v>8.2319999999999993</v>
      </c>
      <c r="D43" s="14">
        <v>17117932</v>
      </c>
      <c r="E43" s="10">
        <f t="shared" si="0"/>
        <v>17.117932</v>
      </c>
      <c r="F43" s="10">
        <f t="shared" si="1"/>
        <v>4.3229319999999998</v>
      </c>
      <c r="G43" s="10">
        <v>3.6459000000000001</v>
      </c>
      <c r="H43" s="12">
        <v>8.5000000000000006E-2</v>
      </c>
      <c r="I43" s="10">
        <f t="shared" si="2"/>
        <v>4.4079319999999997</v>
      </c>
    </row>
    <row r="44" spans="1:9" x14ac:dyDescent="0.35">
      <c r="A44" s="8">
        <v>2006</v>
      </c>
      <c r="B44" s="9">
        <v>8.6259999999999994</v>
      </c>
      <c r="C44" s="9">
        <v>8.2279999999999998</v>
      </c>
      <c r="D44" s="14">
        <v>12627808</v>
      </c>
      <c r="E44" s="10">
        <f t="shared" si="0"/>
        <v>12.627808</v>
      </c>
      <c r="F44" s="10">
        <f t="shared" si="1"/>
        <v>4.0018080000000005</v>
      </c>
      <c r="G44" s="10">
        <v>3.8368000000000002</v>
      </c>
      <c r="H44" s="12">
        <v>8.6099999999999996E-2</v>
      </c>
      <c r="I44" s="10">
        <f t="shared" si="2"/>
        <v>4.0879080000000005</v>
      </c>
    </row>
    <row r="45" spans="1:9" x14ac:dyDescent="0.35">
      <c r="A45" s="8">
        <v>2007</v>
      </c>
      <c r="B45" s="9">
        <v>8.7539999999999996</v>
      </c>
      <c r="C45" s="9">
        <v>8.2309999999999999</v>
      </c>
      <c r="D45" s="14">
        <v>12567529</v>
      </c>
      <c r="E45" s="10">
        <f t="shared" si="0"/>
        <v>12.567529</v>
      </c>
      <c r="F45" s="10">
        <f t="shared" si="1"/>
        <v>3.8135290000000008</v>
      </c>
      <c r="G45" s="10">
        <v>4.0961000000000007</v>
      </c>
      <c r="H45" s="12">
        <v>8.6099999999999996E-2</v>
      </c>
      <c r="I45" s="10">
        <f t="shared" si="2"/>
        <v>3.8996290000000009</v>
      </c>
    </row>
    <row r="46" spans="1:9" x14ac:dyDescent="0.35">
      <c r="A46" s="8">
        <v>2008</v>
      </c>
      <c r="B46" s="9">
        <v>12.086</v>
      </c>
      <c r="C46" s="9">
        <v>8.9779999999999998</v>
      </c>
      <c r="D46" s="14">
        <v>16315600</v>
      </c>
      <c r="E46" s="10">
        <f t="shared" si="0"/>
        <v>16.3156</v>
      </c>
      <c r="F46" s="10">
        <f t="shared" si="1"/>
        <v>4.2295999999999996</v>
      </c>
      <c r="G46" s="10">
        <v>4.1581999999999999</v>
      </c>
      <c r="H46" s="12">
        <v>8.43E-2</v>
      </c>
      <c r="I46" s="10">
        <f t="shared" si="2"/>
        <v>4.3138999999999994</v>
      </c>
    </row>
    <row r="47" spans="1:9" x14ac:dyDescent="0.35">
      <c r="A47" s="8">
        <v>2009</v>
      </c>
      <c r="B47" s="9">
        <v>10.220000000000001</v>
      </c>
      <c r="C47" s="9">
        <v>8.2360000000000007</v>
      </c>
      <c r="D47" s="14">
        <v>14306982</v>
      </c>
      <c r="E47" s="10">
        <f t="shared" si="0"/>
        <v>14.306982</v>
      </c>
      <c r="F47" s="10">
        <f t="shared" si="1"/>
        <v>4.086981999999999</v>
      </c>
      <c r="G47" s="10">
        <v>4.0503999999999998</v>
      </c>
      <c r="H47" s="12">
        <v>8.929999999999999E-2</v>
      </c>
      <c r="I47" s="10">
        <f t="shared" si="2"/>
        <v>4.1762819999999987</v>
      </c>
    </row>
    <row r="48" spans="1:9" x14ac:dyDescent="0.35">
      <c r="A48" s="8">
        <v>2010</v>
      </c>
      <c r="B48" s="9">
        <v>8.4260000000000002</v>
      </c>
      <c r="C48" s="9">
        <v>8.2349999999999994</v>
      </c>
      <c r="D48" s="14">
        <v>12326232</v>
      </c>
      <c r="E48" s="10">
        <f t="shared" si="0"/>
        <v>12.326231999999999</v>
      </c>
      <c r="F48" s="10">
        <f t="shared" si="1"/>
        <v>3.900231999999999</v>
      </c>
      <c r="G48" s="10">
        <v>3.8971</v>
      </c>
      <c r="H48" s="12">
        <v>8.7600000000000011E-2</v>
      </c>
      <c r="I48" s="10">
        <f t="shared" si="2"/>
        <v>3.9878319999999992</v>
      </c>
    </row>
    <row r="49" spans="1:9" x14ac:dyDescent="0.35">
      <c r="A49" s="8">
        <v>2011</v>
      </c>
      <c r="B49" s="9">
        <v>15.971</v>
      </c>
      <c r="C49" s="9">
        <v>12.518000000000001</v>
      </c>
      <c r="D49" s="14">
        <v>20207163</v>
      </c>
      <c r="E49" s="10">
        <f t="shared" si="0"/>
        <v>20.207163000000001</v>
      </c>
      <c r="F49" s="10">
        <f t="shared" si="1"/>
        <v>4.2361630000000012</v>
      </c>
      <c r="G49" s="10">
        <v>3.9163999999999999</v>
      </c>
      <c r="H49" s="12">
        <v>9.0700000000000003E-2</v>
      </c>
      <c r="I49" s="10">
        <f t="shared" si="2"/>
        <v>4.3268630000000012</v>
      </c>
    </row>
    <row r="50" spans="1:9" x14ac:dyDescent="0.35">
      <c r="A50" s="8">
        <v>2012</v>
      </c>
      <c r="B50" s="9">
        <v>4.9080000000000004</v>
      </c>
      <c r="C50" s="9">
        <v>9.4659999999999993</v>
      </c>
      <c r="D50" s="14">
        <v>8442054</v>
      </c>
      <c r="E50" s="10">
        <f t="shared" si="0"/>
        <v>8.4420540000000006</v>
      </c>
      <c r="F50" s="10">
        <f t="shared" si="1"/>
        <v>3.5340540000000003</v>
      </c>
      <c r="G50" s="10">
        <v>4.3056000000000001</v>
      </c>
      <c r="H50" s="12">
        <v>8.4599999999999995E-2</v>
      </c>
      <c r="I50" s="10">
        <f t="shared" si="2"/>
        <v>3.6186540000000003</v>
      </c>
    </row>
    <row r="51" spans="1:9" x14ac:dyDescent="0.35">
      <c r="A51" s="8">
        <v>2013</v>
      </c>
      <c r="B51" s="9">
        <v>5.117</v>
      </c>
      <c r="C51" s="9">
        <v>8.2319999999999993</v>
      </c>
      <c r="D51" s="14">
        <v>8973286</v>
      </c>
      <c r="E51" s="10">
        <f t="shared" si="0"/>
        <v>8.9732859999999999</v>
      </c>
      <c r="F51" s="10">
        <f t="shared" si="1"/>
        <v>3.8562859999999999</v>
      </c>
      <c r="G51" s="10">
        <v>3.6586999999999996</v>
      </c>
      <c r="H51" s="12">
        <v>7.9899999999999985E-2</v>
      </c>
      <c r="I51" s="10">
        <f t="shared" si="2"/>
        <v>3.9361859999999997</v>
      </c>
    </row>
    <row r="52" spans="1:9" x14ac:dyDescent="0.35">
      <c r="A52" s="8">
        <v>2014</v>
      </c>
      <c r="B52" s="9">
        <v>10.381</v>
      </c>
      <c r="C52" s="9">
        <v>7.48</v>
      </c>
      <c r="D52" s="14">
        <v>14100670</v>
      </c>
      <c r="E52" s="10">
        <f t="shared" si="0"/>
        <v>14.100669999999999</v>
      </c>
      <c r="F52" s="10">
        <f t="shared" si="1"/>
        <v>3.7196699999999989</v>
      </c>
      <c r="G52" s="10">
        <v>3.4762</v>
      </c>
      <c r="H52" s="12">
        <v>8.7199999999999986E-2</v>
      </c>
      <c r="I52" s="10">
        <f t="shared" si="2"/>
        <v>3.8068699999999991</v>
      </c>
    </row>
    <row r="53" spans="1:9" x14ac:dyDescent="0.35">
      <c r="A53" s="8">
        <v>2015</v>
      </c>
      <c r="B53" s="9">
        <v>10.173999999999999</v>
      </c>
      <c r="C53" s="9">
        <v>9</v>
      </c>
      <c r="D53" s="14">
        <v>13433124</v>
      </c>
      <c r="E53" s="10">
        <f t="shared" si="0"/>
        <v>13.433123999999999</v>
      </c>
      <c r="F53" s="10">
        <f t="shared" si="1"/>
        <v>3.2591239999999999</v>
      </c>
      <c r="G53" s="10">
        <v>3.1772</v>
      </c>
      <c r="H53" s="12">
        <v>9.1499999999999998E-2</v>
      </c>
      <c r="I53" s="10">
        <f t="shared" si="2"/>
        <v>3.3506239999999998</v>
      </c>
    </row>
    <row r="54" spans="1:9" x14ac:dyDescent="0.35">
      <c r="A54" s="8">
        <v>2016</v>
      </c>
      <c r="B54" s="9">
        <v>9.6159999999999997</v>
      </c>
      <c r="C54" s="9">
        <v>9</v>
      </c>
      <c r="D54" s="14">
        <v>13477814</v>
      </c>
      <c r="E54" s="10">
        <f t="shared" si="0"/>
        <v>13.477814</v>
      </c>
      <c r="F54" s="10">
        <f t="shared" si="1"/>
        <v>3.8618140000000007</v>
      </c>
      <c r="G54" s="10">
        <v>3.8971</v>
      </c>
      <c r="H54" s="12">
        <v>8.9099999999999999E-2</v>
      </c>
      <c r="I54" s="10">
        <f t="shared" si="2"/>
        <v>3.9509140000000009</v>
      </c>
    </row>
    <row r="55" spans="1:9" x14ac:dyDescent="0.35">
      <c r="A55" s="8">
        <v>2017</v>
      </c>
      <c r="B55" s="9">
        <v>11.904999999999999</v>
      </c>
      <c r="C55" s="9">
        <v>9</v>
      </c>
      <c r="D55" s="14">
        <v>16476397</v>
      </c>
      <c r="E55" s="10">
        <f t="shared" si="0"/>
        <v>16.476396999999999</v>
      </c>
      <c r="F55" s="10">
        <f t="shared" si="1"/>
        <v>4.5713969999999993</v>
      </c>
      <c r="G55" s="10">
        <v>4.1672000000000002</v>
      </c>
      <c r="H55" s="12">
        <v>9.1200000000000003E-2</v>
      </c>
      <c r="I55" s="10">
        <f t="shared" si="2"/>
        <v>4.662596999999999</v>
      </c>
    </row>
    <row r="56" spans="1:9" x14ac:dyDescent="0.35">
      <c r="A56" s="8">
        <v>2018</v>
      </c>
      <c r="B56" s="9">
        <v>4.6120000000000001</v>
      </c>
      <c r="C56" s="9">
        <v>9</v>
      </c>
      <c r="D56" s="14">
        <v>8614203</v>
      </c>
      <c r="E56" s="10">
        <f t="shared" si="0"/>
        <v>8.6142029999999998</v>
      </c>
      <c r="F56" s="10">
        <f t="shared" si="1"/>
        <v>4.0022029999999997</v>
      </c>
      <c r="G56" s="10">
        <v>4.3650000000000002</v>
      </c>
      <c r="H56" s="12">
        <v>8.9499999999999996E-2</v>
      </c>
      <c r="I56" s="10">
        <f t="shared" si="2"/>
        <v>4.0917029999999999</v>
      </c>
    </row>
    <row r="57" spans="1:9" x14ac:dyDescent="0.35">
      <c r="A57" s="8">
        <v>2019</v>
      </c>
      <c r="B57" s="9">
        <v>12.951000000000001</v>
      </c>
      <c r="C57" s="9">
        <v>9.0009999999999994</v>
      </c>
      <c r="D57" s="14">
        <v>17800000</v>
      </c>
      <c r="E57" s="10">
        <f t="shared" si="0"/>
        <v>17.8</v>
      </c>
      <c r="F57" s="10">
        <f t="shared" si="1"/>
        <v>4.8490000000000002</v>
      </c>
      <c r="G57" s="10"/>
      <c r="H57" s="11">
        <v>0.1</v>
      </c>
      <c r="I57" s="10">
        <f t="shared" si="2"/>
        <v>4.9489999999999998</v>
      </c>
    </row>
    <row r="58" spans="1:9" x14ac:dyDescent="0.35">
      <c r="A58" s="8">
        <v>2020</v>
      </c>
      <c r="B58" s="9">
        <v>5.8470000000000004</v>
      </c>
      <c r="C58" s="9">
        <v>8.23</v>
      </c>
      <c r="D58" s="14"/>
      <c r="E58" s="10"/>
      <c r="F58" s="10"/>
      <c r="G58" s="10"/>
      <c r="I58" s="10"/>
    </row>
    <row r="59" spans="1:9" x14ac:dyDescent="0.35">
      <c r="A59" s="8">
        <v>2021</v>
      </c>
      <c r="B59" s="9">
        <v>6.7910000000000004</v>
      </c>
      <c r="C59" s="9">
        <v>8.234</v>
      </c>
      <c r="E59" s="10"/>
      <c r="F59" s="10"/>
      <c r="G59" s="10"/>
      <c r="I59" s="10"/>
    </row>
  </sheetData>
  <sortState ref="A2:C59">
    <sortCondition ref="A2:A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Curtailment</vt:lpstr>
      <vt:lpstr>UpperBasin Consumptive Use</vt:lpstr>
      <vt:lpstr>Plot-ConsumptiveUse</vt:lpstr>
      <vt:lpstr>Plot-ConsumptiveUseLosses</vt:lpstr>
      <vt:lpstr>Plot-NaturalUnregulated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2021-05-04T03:23:23Z</dcterms:created>
  <dcterms:modified xsi:type="dcterms:W3CDTF">2021-10-06T02:34:43Z</dcterms:modified>
</cp:coreProperties>
</file>