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MeadInflowSimulations\"/>
    </mc:Choice>
  </mc:AlternateContent>
  <xr:revisionPtr revIDLastSave="0" documentId="13_ncr:1_{8CC544CF-93F2-434E-BC40-F03D25B84EC6}" xr6:coauthVersionLast="36" xr6:coauthVersionMax="36" xr10:uidLastSave="{00000000-0000-0000-0000-000000000000}"/>
  <bookViews>
    <workbookView xWindow="0" yWindow="0" windowWidth="19200" windowHeight="8950" xr2:uid="{B7E24150-B936-4491-85FE-E2B15A6311EA}"/>
  </bookViews>
  <sheets>
    <sheet name="ShareOfInflow" sheetId="2" r:id="rId1"/>
    <sheet name="LowerBasinCu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D26" i="2" l="1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C15" i="2"/>
  <c r="D15" i="2"/>
  <c r="E15" i="2"/>
  <c r="F15" i="2"/>
  <c r="A16" i="2"/>
  <c r="I16" i="2" s="1"/>
  <c r="B16" i="2"/>
  <c r="J16" i="2" s="1"/>
  <c r="C16" i="2"/>
  <c r="D16" i="2"/>
  <c r="E16" i="2"/>
  <c r="F16" i="2"/>
  <c r="A17" i="2"/>
  <c r="I17" i="2" s="1"/>
  <c r="B17" i="2"/>
  <c r="J17" i="2" s="1"/>
  <c r="C17" i="2"/>
  <c r="D17" i="2"/>
  <c r="E17" i="2"/>
  <c r="F17" i="2"/>
  <c r="A18" i="2"/>
  <c r="I18" i="2" s="1"/>
  <c r="B18" i="2"/>
  <c r="J18" i="2" s="1"/>
  <c r="C18" i="2"/>
  <c r="D18" i="2"/>
  <c r="E18" i="2"/>
  <c r="F18" i="2"/>
  <c r="A19" i="2"/>
  <c r="I19" i="2" s="1"/>
  <c r="B19" i="2"/>
  <c r="J19" i="2" s="1"/>
  <c r="C19" i="2"/>
  <c r="D19" i="2"/>
  <c r="E19" i="2"/>
  <c r="F19" i="2"/>
  <c r="C13" i="2"/>
  <c r="D13" i="2"/>
  <c r="E13" i="2"/>
  <c r="F13" i="2"/>
  <c r="C14" i="2"/>
  <c r="D14" i="2"/>
  <c r="E14" i="2"/>
  <c r="F14" i="2"/>
  <c r="A13" i="2"/>
  <c r="I13" i="2" s="1"/>
  <c r="A14" i="2"/>
  <c r="I14" i="2" s="1"/>
  <c r="D12" i="2"/>
  <c r="E12" i="2"/>
  <c r="C12" i="2"/>
  <c r="F12" i="2"/>
  <c r="A12" i="2"/>
  <c r="I12" i="2" s="1"/>
  <c r="B12" i="2"/>
  <c r="J12" i="2" s="1"/>
  <c r="B13" i="2"/>
  <c r="J13" i="2" s="1"/>
  <c r="B14" i="2"/>
  <c r="J14" i="2" s="1"/>
  <c r="O25" i="1"/>
  <c r="L25" i="1"/>
  <c r="P25" i="1" s="1"/>
  <c r="K25" i="1"/>
  <c r="J25" i="1"/>
  <c r="I25" i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L22" i="1" s="1"/>
  <c r="P22" i="1" s="1"/>
  <c r="O21" i="1"/>
  <c r="L21" i="1"/>
  <c r="P21" i="1" s="1"/>
  <c r="K21" i="1"/>
  <c r="J21" i="1"/>
  <c r="I21" i="1"/>
  <c r="O20" i="1"/>
  <c r="K20" i="1"/>
  <c r="J20" i="1"/>
  <c r="L20" i="1" s="1"/>
  <c r="P20" i="1" s="1"/>
  <c r="I20" i="1"/>
  <c r="O19" i="1"/>
  <c r="K19" i="1"/>
  <c r="J19" i="1"/>
  <c r="I19" i="1"/>
  <c r="L19" i="1" s="1"/>
  <c r="P19" i="1" s="1"/>
  <c r="O18" i="1"/>
  <c r="K18" i="1"/>
  <c r="J18" i="1"/>
  <c r="I18" i="1"/>
  <c r="L18" i="1" s="1"/>
  <c r="P18" i="1" s="1"/>
  <c r="O13" i="1"/>
  <c r="L13" i="1"/>
  <c r="P13" i="1" s="1"/>
  <c r="K13" i="1"/>
  <c r="J13" i="1"/>
  <c r="I13" i="1"/>
  <c r="C13" i="1"/>
  <c r="O12" i="1"/>
  <c r="K12" i="1"/>
  <c r="L12" i="1" s="1"/>
  <c r="P12" i="1" s="1"/>
  <c r="J12" i="1"/>
  <c r="I12" i="1"/>
  <c r="C12" i="1"/>
  <c r="O11" i="1"/>
  <c r="K11" i="1"/>
  <c r="J11" i="1"/>
  <c r="L11" i="1" s="1"/>
  <c r="P11" i="1" s="1"/>
  <c r="I11" i="1"/>
  <c r="C11" i="1"/>
  <c r="O10" i="1"/>
  <c r="K10" i="1"/>
  <c r="J10" i="1"/>
  <c r="I10" i="1"/>
  <c r="L10" i="1" s="1"/>
  <c r="P10" i="1" s="1"/>
  <c r="C10" i="1"/>
  <c r="O9" i="1"/>
  <c r="K9" i="1"/>
  <c r="J9" i="1"/>
  <c r="I9" i="1"/>
  <c r="L9" i="1" s="1"/>
  <c r="P9" i="1" s="1"/>
  <c r="C9" i="1"/>
  <c r="O8" i="1"/>
  <c r="K8" i="1"/>
  <c r="J8" i="1"/>
  <c r="I8" i="1"/>
  <c r="L8" i="1" s="1"/>
  <c r="P8" i="1" s="1"/>
  <c r="C8" i="1"/>
  <c r="O7" i="1"/>
  <c r="K7" i="1"/>
  <c r="J7" i="1"/>
  <c r="I7" i="1"/>
  <c r="L7" i="1" s="1"/>
  <c r="P7" i="1" s="1"/>
  <c r="C7" i="1"/>
  <c r="O6" i="1"/>
  <c r="K6" i="1"/>
  <c r="J6" i="1"/>
  <c r="I6" i="1"/>
  <c r="L6" i="1" s="1"/>
  <c r="P6" i="1" s="1"/>
  <c r="C6" i="1"/>
  <c r="O5" i="1"/>
  <c r="L5" i="1"/>
  <c r="P5" i="1" s="1"/>
  <c r="K5" i="1"/>
  <c r="J5" i="1"/>
  <c r="I5" i="1"/>
  <c r="N13" i="2" l="1"/>
  <c r="N17" i="2"/>
  <c r="M13" i="2"/>
  <c r="M18" i="2"/>
  <c r="C28" i="2"/>
  <c r="K12" i="2"/>
  <c r="K14" i="2"/>
  <c r="K19" i="2"/>
  <c r="M16" i="2"/>
  <c r="K15" i="2"/>
  <c r="D27" i="2"/>
  <c r="D28" i="2" s="1"/>
  <c r="L13" i="2"/>
  <c r="N18" i="2"/>
  <c r="L17" i="2"/>
  <c r="K17" i="2"/>
  <c r="N19" i="2"/>
  <c r="L18" i="2"/>
  <c r="N15" i="2"/>
  <c r="M12" i="2"/>
  <c r="K13" i="2"/>
  <c r="M17" i="2"/>
  <c r="N14" i="2"/>
  <c r="K18" i="2"/>
  <c r="M15" i="2"/>
  <c r="L12" i="2"/>
  <c r="N12" i="2"/>
  <c r="L14" i="2"/>
  <c r="L19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19" i="2"/>
  <c r="O19" i="2" s="1"/>
  <c r="G27" i="2" l="1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<sst xmlns="http://schemas.openxmlformats.org/spreadsheetml/2006/main" count="50" uniqueCount="39">
  <si>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</si>
  <si>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</si>
  <si>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</si>
  <si>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</si>
  <si>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</si>
  <si>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</si>
  <si>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</si>
  <si>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</si>
  <si>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</si>
  <si>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</si>
  <si>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</si>
  <si>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</si>
  <si>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</si>
  <si>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</si>
  <si>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</si>
  <si>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</si>
  <si>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</si>
  <si>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</si>
  <si>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</si>
  <si>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</si>
  <si>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</si>
  <si>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</si>
  <si>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</si>
  <si>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</si>
  <si>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</si>
  <si>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</si>
  <si>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</si>
  <si>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</si>
  <si>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</si>
  <si>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</si>
  <si>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</si>
  <si>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</si>
  <si>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</si>
  <si>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t>Calculate each Lower Basin Party's and Mexico's share of Lake Mead inflow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</si>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</sst>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2" fillId="3" borderId="2" xfId="0" applyFont="1" applyFill="1" applyBorder="1" applyAlignment="1">
      <alignment wrapText="1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2" borderId="1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33"/>
  <sheetViews>
    <sheetView tabSelected="1" topLeftCell="A10" zoomScale="160" zoomScaleNormal="160" workbookViewId="0">
      <selection activeCell="A24" sqref="A24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33</v>
      </c>
      <c r="B1" s="21"/>
      <c r="C1" s="21"/>
      <c r="D1" s="21"/>
      <c r="E1" s="21"/>
      <c r="F1" s="21"/>
      <c r="G1" s="21"/>
    </row>
    <row r="2" spans="1:15" x14ac:dyDescent="0.35">
      <c r="A2" t="s">
        <v>35</v>
      </c>
    </row>
    <row r="3" spans="1:15" x14ac:dyDescent="0.35">
      <c r="A3" t="s">
        <v>17</v>
      </c>
    </row>
    <row r="4" spans="1:15" ht="15.5" customHeight="1" x14ac:dyDescent="0.35">
      <c r="A4" t="s">
        <v>36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1">
        <v>2.8</v>
      </c>
      <c r="L9" s="21">
        <v>0.3</v>
      </c>
      <c r="M9" s="21">
        <v>4.4000000000000004</v>
      </c>
      <c r="N9" s="21">
        <v>1.5</v>
      </c>
      <c r="O9" s="21">
        <f>SUM(K9:N9)</f>
        <v>9</v>
      </c>
    </row>
    <row r="10" spans="1:15" ht="15.5" customHeight="1" x14ac:dyDescent="0.35">
      <c r="A10" s="1" t="s">
        <v>34</v>
      </c>
      <c r="I10" s="1" t="s">
        <v>32</v>
      </c>
    </row>
    <row r="11" spans="1:15" s="22" customFormat="1" ht="43.5" x14ac:dyDescent="0.35">
      <c r="A11" s="26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3" t="s">
        <v>30</v>
      </c>
      <c r="J11" s="23" t="s">
        <v>31</v>
      </c>
      <c r="K11" s="23" t="str">
        <f t="shared" ref="K11:M11" si="0">C11</f>
        <v>Arizona</v>
      </c>
      <c r="L11" s="23" t="str">
        <f t="shared" si="0"/>
        <v>Nevada</v>
      </c>
      <c r="M11" s="23" t="str">
        <f t="shared" si="0"/>
        <v>California</v>
      </c>
      <c r="N11" s="23" t="str">
        <f>F11</f>
        <v>Mexico</v>
      </c>
      <c r="O11" s="23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7">
        <f>LowerBasinCuts!I5/1000</f>
        <v>0.72</v>
      </c>
      <c r="D12" s="27">
        <f>LowerBasinCuts!J5/1000</f>
        <v>0.03</v>
      </c>
      <c r="E12" s="27">
        <f>LowerBasinCuts!K5/1000</f>
        <v>0.35</v>
      </c>
      <c r="F12" s="12">
        <f>LowerBasinCuts!O5</f>
        <v>0.27500000000000002</v>
      </c>
      <c r="G12" s="27">
        <f>SUM(C12:F12)</f>
        <v>1.375</v>
      </c>
      <c r="I12" s="24">
        <f>A12</f>
        <v>1025</v>
      </c>
      <c r="J12" s="11">
        <f>B12</f>
        <v>5.981122</v>
      </c>
      <c r="K12" s="25">
        <f t="shared" ref="K12:O19" si="2">(K$9-C12)/($O$9-SUM($C12:$F12))</f>
        <v>0.27278688524590167</v>
      </c>
      <c r="L12" s="25">
        <f t="shared" si="2"/>
        <v>3.5409836065573776E-2</v>
      </c>
      <c r="M12" s="25">
        <f t="shared" si="2"/>
        <v>0.53114754098360661</v>
      </c>
      <c r="N12" s="25">
        <f t="shared" si="2"/>
        <v>0.16065573770491803</v>
      </c>
      <c r="O12" s="25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7">
        <f>LowerBasinCuts!I6/1000</f>
        <v>0.64</v>
      </c>
      <c r="D13" s="27">
        <f>LowerBasinCuts!J6/1000</f>
        <v>2.7E-2</v>
      </c>
      <c r="E13" s="27">
        <f>LowerBasinCuts!K6/1000</f>
        <v>0.35</v>
      </c>
      <c r="F13" s="12">
        <f>LowerBasinCuts!O6</f>
        <v>0.17100000000000001</v>
      </c>
      <c r="G13" s="27">
        <f t="shared" ref="G13:G14" si="3">SUM(C13:F13)</f>
        <v>1.1879999999999999</v>
      </c>
      <c r="I13" s="24">
        <f t="shared" ref="I13:I19" si="4">A13</f>
        <v>1030</v>
      </c>
      <c r="J13" s="11">
        <f t="shared" ref="J13:J19" si="5">B13</f>
        <v>6.305377</v>
      </c>
      <c r="K13" s="25">
        <f t="shared" si="2"/>
        <v>0.27649769585253453</v>
      </c>
      <c r="L13" s="25">
        <f t="shared" si="2"/>
        <v>3.4946236559139782E-2</v>
      </c>
      <c r="M13" s="25">
        <f t="shared" si="2"/>
        <v>0.51843317972350234</v>
      </c>
      <c r="N13" s="25">
        <f t="shared" si="2"/>
        <v>0.17012288786482332</v>
      </c>
      <c r="O13" s="25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7">
        <f>LowerBasinCuts!I7/1000</f>
        <v>0.64</v>
      </c>
      <c r="D14" s="27">
        <f>LowerBasinCuts!J7/1000</f>
        <v>2.7E-2</v>
      </c>
      <c r="E14" s="27">
        <f>LowerBasinCuts!K7/1000</f>
        <v>0.3</v>
      </c>
      <c r="F14" s="12">
        <f>LowerBasinCuts!O7</f>
        <v>0.16200000000000001</v>
      </c>
      <c r="G14" s="27">
        <f t="shared" si="3"/>
        <v>1.129</v>
      </c>
      <c r="I14" s="24">
        <f t="shared" si="4"/>
        <v>1035</v>
      </c>
      <c r="J14" s="11">
        <f t="shared" si="5"/>
        <v>6.6375080000000004</v>
      </c>
      <c r="K14" s="25">
        <f t="shared" si="2"/>
        <v>0.27442510481514415</v>
      </c>
      <c r="L14" s="25">
        <f t="shared" si="2"/>
        <v>3.4684284080802943E-2</v>
      </c>
      <c r="M14" s="25">
        <f t="shared" si="2"/>
        <v>0.52089950451022748</v>
      </c>
      <c r="N14" s="25">
        <f t="shared" si="2"/>
        <v>0.16999110659382544</v>
      </c>
      <c r="O14" s="25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7">
        <f>LowerBasinCuts!I8/1000</f>
        <v>0.64</v>
      </c>
      <c r="D15" s="27">
        <f>LowerBasinCuts!J8/1000</f>
        <v>2.7E-2</v>
      </c>
      <c r="E15" s="27">
        <f>LowerBasinCuts!K8/1000</f>
        <v>0.25</v>
      </c>
      <c r="F15" s="12">
        <f>LowerBasinCuts!O8</f>
        <v>0.154</v>
      </c>
      <c r="G15" s="27">
        <f t="shared" ref="G15:G19" si="6">SUM(C15:F15)</f>
        <v>1.071</v>
      </c>
      <c r="I15" s="24">
        <f t="shared" si="4"/>
        <v>1040</v>
      </c>
      <c r="J15" s="11">
        <f t="shared" si="5"/>
        <v>6.977665</v>
      </c>
      <c r="K15" s="25">
        <f t="shared" si="2"/>
        <v>0.27241770715096475</v>
      </c>
      <c r="L15" s="25">
        <f t="shared" si="2"/>
        <v>3.4430571320469158E-2</v>
      </c>
      <c r="M15" s="25">
        <f t="shared" si="2"/>
        <v>0.52339513179467778</v>
      </c>
      <c r="N15" s="25">
        <f t="shared" si="2"/>
        <v>0.16975658973388827</v>
      </c>
      <c r="O15" s="25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7">
        <f>LowerBasinCuts!I9/1000</f>
        <v>0.64</v>
      </c>
      <c r="D16" s="27">
        <f>LowerBasinCuts!J9/1000</f>
        <v>2.7E-2</v>
      </c>
      <c r="E16" s="27">
        <f>LowerBasinCuts!K9/1000</f>
        <v>0.2</v>
      </c>
      <c r="F16" s="12">
        <f>LowerBasinCuts!O9</f>
        <v>0.14599999999999999</v>
      </c>
      <c r="G16" s="27">
        <f t="shared" si="6"/>
        <v>1.0129999999999999</v>
      </c>
      <c r="I16" s="24">
        <f t="shared" si="4"/>
        <v>1045</v>
      </c>
      <c r="J16" s="11">
        <f t="shared" si="5"/>
        <v>7.3260519999999998</v>
      </c>
      <c r="K16" s="25">
        <f t="shared" si="2"/>
        <v>0.27043946412920994</v>
      </c>
      <c r="L16" s="25">
        <f t="shared" si="2"/>
        <v>3.4180543382997364E-2</v>
      </c>
      <c r="M16" s="25">
        <f t="shared" si="2"/>
        <v>0.52585451358457491</v>
      </c>
      <c r="N16" s="25">
        <f t="shared" si="2"/>
        <v>0.16952547890321773</v>
      </c>
      <c r="O16" s="25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7">
        <f>LowerBasinCuts!I10/1000</f>
        <v>0.59199999999999997</v>
      </c>
      <c r="D17" s="27">
        <f>LowerBasinCuts!J10/1000</f>
        <v>2.5000000000000001E-2</v>
      </c>
      <c r="E17" s="27">
        <f>LowerBasinCuts!K10/1000</f>
        <v>0</v>
      </c>
      <c r="F17" s="12">
        <f>LowerBasinCuts!O10</f>
        <v>0.104</v>
      </c>
      <c r="G17" s="27">
        <f t="shared" si="6"/>
        <v>0.72099999999999997</v>
      </c>
      <c r="I17" s="24">
        <f t="shared" si="4"/>
        <v>1050</v>
      </c>
      <c r="J17" s="11">
        <f t="shared" si="5"/>
        <v>7.6828779999999997</v>
      </c>
      <c r="K17" s="25">
        <f t="shared" si="2"/>
        <v>0.26669887667592701</v>
      </c>
      <c r="L17" s="25">
        <f t="shared" si="2"/>
        <v>3.3216572049764463E-2</v>
      </c>
      <c r="M17" s="25">
        <f t="shared" si="2"/>
        <v>0.53146515279623152</v>
      </c>
      <c r="N17" s="25">
        <f t="shared" si="2"/>
        <v>0.16861939847807705</v>
      </c>
      <c r="O17" s="25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7">
        <f>LowerBasinCuts!I11/1000</f>
        <v>0.51200000000000001</v>
      </c>
      <c r="D18" s="27">
        <f>LowerBasinCuts!J11/1000</f>
        <v>2.1000000000000001E-2</v>
      </c>
      <c r="E18" s="27">
        <f>LowerBasinCuts!K11/1000</f>
        <v>0</v>
      </c>
      <c r="F18" s="12">
        <f>LowerBasinCuts!O11</f>
        <v>0.08</v>
      </c>
      <c r="G18" s="27">
        <f t="shared" si="6"/>
        <v>0.61299999999999999</v>
      </c>
      <c r="I18" s="24">
        <f t="shared" si="4"/>
        <v>1075</v>
      </c>
      <c r="J18" s="11">
        <f t="shared" si="5"/>
        <v>9.6009879999900001</v>
      </c>
      <c r="K18" s="25">
        <f t="shared" si="2"/>
        <v>0.27280314772862763</v>
      </c>
      <c r="L18" s="25">
        <f t="shared" si="2"/>
        <v>3.3265768451174432E-2</v>
      </c>
      <c r="M18" s="25">
        <f t="shared" si="2"/>
        <v>0.52462143793966853</v>
      </c>
      <c r="N18" s="25">
        <f t="shared" si="2"/>
        <v>0.16930964588052938</v>
      </c>
      <c r="O18" s="25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7">
        <f>LowerBasinCuts!I12/1000</f>
        <v>0.192</v>
      </c>
      <c r="D19" s="27">
        <f>LowerBasinCuts!J12/1000</f>
        <v>8.0000000000000002E-3</v>
      </c>
      <c r="E19" s="27">
        <f>LowerBasinCuts!K12/1000</f>
        <v>0</v>
      </c>
      <c r="F19" s="12">
        <f>LowerBasinCuts!O12</f>
        <v>4.1000000000000002E-2</v>
      </c>
      <c r="G19" s="27">
        <f t="shared" si="6"/>
        <v>0.24100000000000002</v>
      </c>
      <c r="I19" s="24">
        <f t="shared" si="4"/>
        <v>1090</v>
      </c>
      <c r="J19" s="11">
        <f t="shared" si="5"/>
        <v>10.857008</v>
      </c>
      <c r="K19" s="25">
        <f t="shared" si="2"/>
        <v>0.29775088480420137</v>
      </c>
      <c r="L19" s="25">
        <f t="shared" si="2"/>
        <v>3.3337138942801686E-2</v>
      </c>
      <c r="M19" s="25">
        <f t="shared" si="2"/>
        <v>0.50234044982303916</v>
      </c>
      <c r="N19" s="25">
        <f t="shared" si="2"/>
        <v>0.16657152642995776</v>
      </c>
      <c r="O19" s="25">
        <f t="shared" si="2"/>
        <v>1</v>
      </c>
    </row>
    <row r="20" spans="1:15" x14ac:dyDescent="0.35">
      <c r="I20" t="s">
        <v>26</v>
      </c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20">
        <f>C28/$G$28</f>
        <v>0.27649769585253453</v>
      </c>
      <c r="D29" s="20">
        <f t="shared" ref="D29:G29" si="8">D28/$G$28</f>
        <v>3.4946236559139782E-2</v>
      </c>
      <c r="E29" s="20">
        <f t="shared" si="8"/>
        <v>0.51843317972350234</v>
      </c>
      <c r="F29" s="20">
        <f t="shared" si="8"/>
        <v>0.17012288786482332</v>
      </c>
      <c r="G29" s="20">
        <f t="shared" si="8"/>
        <v>1</v>
      </c>
    </row>
    <row r="32" spans="1:15" x14ac:dyDescent="0.35">
      <c r="A32" s="1" t="s">
        <v>38</v>
      </c>
    </row>
    <row r="33" spans="1:1" x14ac:dyDescent="0.35">
      <c r="A33" s="28" t="s">
        <v>37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zoomScale="150" zoomScaleNormal="150" workbookViewId="0">
      <selection activeCell="I10" sqref="I10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29" t="s">
        <v>1</v>
      </c>
      <c r="E3" s="29"/>
      <c r="F3" s="29" t="s">
        <v>2</v>
      </c>
      <c r="G3" s="29"/>
      <c r="H3" s="29"/>
      <c r="I3" s="29" t="s">
        <v>3</v>
      </c>
      <c r="J3" s="29"/>
      <c r="K3" s="29"/>
      <c r="M3" s="29" t="s">
        <v>4</v>
      </c>
      <c r="N3" s="29"/>
      <c r="O3" s="29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7"/>
    </row>
    <row r="16" spans="1:16" x14ac:dyDescent="0.35">
      <c r="A16" t="s">
        <v>16</v>
      </c>
    </row>
    <row r="17" spans="1:16" x14ac:dyDescent="0.35">
      <c r="A17" s="18">
        <v>1091</v>
      </c>
    </row>
    <row r="18" spans="1:16" x14ac:dyDescent="0.35">
      <c r="A18" s="5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9">
        <v>955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ShareOfInflow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2022-04-05T01:09:49Z</dcterms:modified>
</cp:coreProperties>
</file>