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EBC2FC93-2262-4695-BB32-BFEDDB3876FD}"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7" r:id="rId4"/>
    <sheet name="Master-Plots" sheetId="55"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7" i="57" l="1"/>
  <c r="E97" i="57"/>
  <c r="F97" i="57"/>
  <c r="G97" i="57"/>
  <c r="D81" i="57"/>
  <c r="E81" i="57"/>
  <c r="F81" i="57"/>
  <c r="G81" i="57"/>
  <c r="C81" i="57"/>
  <c r="D73" i="57"/>
  <c r="E73" i="57"/>
  <c r="F73" i="57"/>
  <c r="G73" i="57"/>
  <c r="C73" i="57"/>
  <c r="D65" i="57"/>
  <c r="E65" i="57"/>
  <c r="F65" i="57"/>
  <c r="G65" i="57"/>
  <c r="C65" i="57"/>
  <c r="C28" i="57"/>
  <c r="C97" i="57" s="1"/>
  <c r="A6" i="57" l="1"/>
  <c r="A68" i="57" s="1"/>
  <c r="A7" i="57"/>
  <c r="A112" i="57" s="1"/>
  <c r="L112" i="57" s="1"/>
  <c r="A8" i="57"/>
  <c r="A36" i="57" s="1"/>
  <c r="A9" i="57"/>
  <c r="B9" i="57" s="1"/>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D31" i="57"/>
  <c r="H130"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G30" i="57"/>
  <c r="A110" i="57"/>
  <c r="L110" i="57" s="1"/>
  <c r="G3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I54" i="57" l="1"/>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3"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C116" i="57" l="1"/>
  <c r="M110" i="57"/>
  <c r="M111" i="57"/>
  <c r="A95" i="57"/>
  <c r="F95" i="57" s="1"/>
  <c r="G96" i="57"/>
  <c r="M114" i="57"/>
  <c r="F96" i="57"/>
  <c r="J96" i="57"/>
  <c r="I96" i="57"/>
  <c r="M113" i="57"/>
  <c r="D116" i="57"/>
  <c r="D63" i="57" s="1"/>
  <c r="H96" i="57"/>
  <c r="K96" i="57"/>
  <c r="I95" i="57"/>
  <c r="H95" i="57"/>
  <c r="J95" i="57"/>
  <c r="K95" i="57"/>
  <c r="L95"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E95" i="57" l="1"/>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A98" i="57" l="1"/>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120" i="57"/>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119" i="57"/>
  <c r="D118" i="57"/>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122" i="57"/>
  <c r="D66" i="57"/>
  <c r="D125" i="57" s="1"/>
  <c r="D74" i="57"/>
  <c r="D126" i="57" s="1"/>
  <c r="E34" i="57" s="1"/>
  <c r="E33" i="57"/>
  <c r="C72" i="47"/>
  <c r="C74" i="47" s="1"/>
  <c r="C126" i="47" s="1"/>
  <c r="D34" i="47" s="1"/>
  <c r="P5" i="41"/>
  <c r="C98" i="57" l="1"/>
  <c r="C129" i="57" s="1"/>
  <c r="D37" i="57" s="1"/>
  <c r="C80" i="57"/>
  <c r="C120" i="57" s="1"/>
  <c r="C52" i="57"/>
  <c r="D131" i="57"/>
  <c r="D133" i="57"/>
  <c r="D134" i="57"/>
  <c r="E32" i="57"/>
  <c r="C131" i="47"/>
  <c r="C134" i="47" s="1"/>
  <c r="D41" i="47" s="1"/>
  <c r="D49" i="47" s="1"/>
  <c r="F30" i="31"/>
  <c r="C82" i="57" l="1"/>
  <c r="C127" i="57" s="1"/>
  <c r="D35" i="57" s="1"/>
  <c r="C72" i="57"/>
  <c r="C119" i="57" s="1"/>
  <c r="C51" i="57"/>
  <c r="C64"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E54" i="57"/>
  <c r="E96" i="57"/>
  <c r="E98" i="57" s="1"/>
  <c r="E129" i="57" s="1"/>
  <c r="F42" i="57"/>
  <c r="F44" i="57" s="1"/>
  <c r="D57" i="47"/>
  <c r="D55" i="47" s="1"/>
  <c r="D54" i="47" s="1"/>
  <c r="D53" i="47" s="1"/>
  <c r="D52" i="47" s="1"/>
  <c r="D51" i="47" s="1"/>
  <c r="D104" i="47"/>
  <c r="D106" i="47" s="1"/>
  <c r="D130" i="47" s="1"/>
  <c r="E38" i="47" s="1"/>
  <c r="C135" i="57" l="1"/>
  <c r="C141" i="57" s="1"/>
  <c r="E88" i="57"/>
  <c r="E90" i="57" s="1"/>
  <c r="E128" i="57" s="1"/>
  <c r="F36" i="57" s="1"/>
  <c r="E53" i="57"/>
  <c r="F40" i="57"/>
  <c r="F43" i="57"/>
  <c r="F48" i="57"/>
  <c r="F56" i="57" s="1"/>
  <c r="F54" i="57" s="1"/>
  <c r="F45" i="57"/>
  <c r="F46" i="57"/>
  <c r="F57" i="57"/>
  <c r="F104" i="57"/>
  <c r="F106" i="57" s="1"/>
  <c r="F130" i="57" s="1"/>
  <c r="G38" i="57" s="1"/>
  <c r="C139" i="57" l="1"/>
  <c r="C140" i="57"/>
  <c r="E52" i="57"/>
  <c r="E80" i="57"/>
  <c r="F88" i="57"/>
  <c r="F90" i="57" s="1"/>
  <c r="F128" i="57" s="1"/>
  <c r="G36" i="57" s="1"/>
  <c r="F53" i="57"/>
  <c r="D96" i="47"/>
  <c r="D98" i="47" s="1"/>
  <c r="D129" i="47" s="1"/>
  <c r="E37" i="47" s="1"/>
  <c r="D88" i="47"/>
  <c r="D90" i="47" s="1"/>
  <c r="D128" i="47" s="1"/>
  <c r="E36" i="47" s="1"/>
  <c r="D80" i="47"/>
  <c r="D82" i="47" s="1"/>
  <c r="D127" i="47" s="1"/>
  <c r="E35" i="47" s="1"/>
  <c r="E120" i="57" l="1"/>
  <c r="E82" i="57"/>
  <c r="E127" i="57" s="1"/>
  <c r="F35" i="57" s="1"/>
  <c r="E51" i="57"/>
  <c r="E64" i="57" s="1"/>
  <c r="E72" i="57"/>
  <c r="F52" i="57"/>
  <c r="F80" i="57"/>
  <c r="F82" i="57" s="1"/>
  <c r="F127" i="57" s="1"/>
  <c r="G35" i="57" s="1"/>
  <c r="D64" i="47"/>
  <c r="D66" i="47" s="1"/>
  <c r="D125" i="47" s="1"/>
  <c r="E33" i="47" s="1"/>
  <c r="D72" i="47"/>
  <c r="D74" i="47" s="1"/>
  <c r="D126" i="47" s="1"/>
  <c r="E34" i="47" s="1"/>
  <c r="E118" i="57" l="1"/>
  <c r="E66" i="57"/>
  <c r="E125" i="57" s="1"/>
  <c r="E119" i="57"/>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<sst xmlns="http://schemas.openxmlformats.org/spreadsheetml/2006/main" count="707" uniqueCount="382">
  <si>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</si>
  <si>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</si>
  <si>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</si>
  <si>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</si>
  <si>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</si>
  <si>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</si>
  <si>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</si>
  <si>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</si>
  <si>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</si>
  <si>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</si>
  <si>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</si>
  <si>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</si>
  <si>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</si>
  <si>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</si>
  <si>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</si>
  <si>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</si>
  <si>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</si>
  <si>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</si>
  <si>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</si>
  <si>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</si>
  <si>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</si>
  <si>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</si>
  <si>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</si>
  <si>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</si>
  <si>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</si>
  <si>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</si>
  <si>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</si>
  <si>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</si>
  <si>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</si>
  <si>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</si>
  <si>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</si>
  <si>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</si>
  <si>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</si>
  <si>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</si>
  <si>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</si>
  <si>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</si>
  <si>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</si>
  <si>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</si>
  <si>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</si>
  <si>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</si>
  <si>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</si>
  <si>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</si>
  <si>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</si>
  <si>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</si>
  <si>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</si>
  <si>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</si>
  <si>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</si>
  <si>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</si>
  <si>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</si>
  <si>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</si>
  <si>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</si>
  <si>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</si>
  <si>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</si>
  <si>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</si>
  <si>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</si>
  <si>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</si>
  <si>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</si>
  <si>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</si>
  <si>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</si>
  <si>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</si>
  <si>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</si>
  <si>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</si>
  <si>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</si>
  <si>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</si>
  <si>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</si>
  <si>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</si>
  <si>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</si>
  <si>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</si>
  <si>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</si>
  <si>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</si>
  <si>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</si>
  <si>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</si>
  <si>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</si>
  <si>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</si>
  <si>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</si>
  <si>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</si>
  <si>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</si>
  <si>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</si>
  <si>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</si>
  <si>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</si>
  <si>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</si>
  <si>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</si>
  <si>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</si>
  <si>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</si>
  <si>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</si>
  <si>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</si>
  <si>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</si>
  <si>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</si>
  <si>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</si>
  <si>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</si>
  <si>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</si>
  <si>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</si>
  <si>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</si>
  <si>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</si>
  <si>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</si>
  <si>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</si>
  <si>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</si>
  <si>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</si>
  <si>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</si>
  <si>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</si>
  <si>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</si>
  <si>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</si>
  <si>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</si>
  <si>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</si>
  <si>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</si>
  <si>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</si>
  <si>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</si>
  <si>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</si>
  <si>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</si>
  <si>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</si>
  <si>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</si>
  <si>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</si>
  <si>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</si>
  <si>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</si>
  <si>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</si>
  <si>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</si>
  <si>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</si>
  <si>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</si>
  <si>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</si>
  <si>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</si>
  <si>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</si>
  <si>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</si>
  <si>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</si>
  <si>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</si>
  <si>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</si>
  <si>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</si>
  <si>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</si>
  <si>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</si>
  <si>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</si>
  <si>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</si>
  <si>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</si>
  <si>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</si>
  <si>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</si>
  <si>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</si>
  <si>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</si>
  <si>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</si>
  <si>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</si>
  <si>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</si>
  <si>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</si>
  <si>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</si>
  <si>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</si>
  <si>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</si>
  <si>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</si>
  <si>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</si>
  <si>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</si>
  <si>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</si>
  <si>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</si>
  <si>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</si>
  <si>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</si>
  <si>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</si>
  <si>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</si>
  <si>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</si>
  <si>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</si>
  <si>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</si>
  <si>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</si>
  <si>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</si>
  <si>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</si>
  <si>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</si>
  <si>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</si>
  <si>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</si>
  <si>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</si>
  <si>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</si>
  <si>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</si>
  <si>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</si>
  <si>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</si>
  <si>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</si>
  <si>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</si>
  <si>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</si>
  <si>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</si>
  <si>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</si>
  <si>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</si>
  <si>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</si>
  <si>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</si>
  <si>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</si>
  <si>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</si>
  <si>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</si>
  <si>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</si>
  <si>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</si>
  <si>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</si>
  <si>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</si>
  <si>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</si>
  <si>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</si>
  <si>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</si>
  <si>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</si>
  <si>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</si>
  <si>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</si>
  <si>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</si>
  <si>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</si>
  <si>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</si>
  <si>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</si>
  <si>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</si>
  <si>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</si>
  <si>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</si>
  <si>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</si>
  <si>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</si>
  <si>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</si>
  <si>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</si>
  <si>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</si>
  <si>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</si>
  <si>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</si>
  <si>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</si>
  <si>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</si>
  <si>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</si>
  <si>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</si>
  <si>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</si>
  <si>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</si>
  <si>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</si>
  <si>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</si>
  <si>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</si>
  <si>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</si>
  <si>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</si>
  <si>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</si>
  <si>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</si>
  <si>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</si>
  <si>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</si>
  <si>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</si>
  <si>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</si>
  <si>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</si>
  <si>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</si>
  <si>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</si>
  <si>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</si>
  <si>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</si>
  <si>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</si>
  <si>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</si>
  <si>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</si>
  <si>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</si>
  <si>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</si>
  <si>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</si>
  <si>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</si>
  <si>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</si>
  <si>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</si>
  <si>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</si>
  <si>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</si>
  <si>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</si>
  <si>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</si>
  <si>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</si>
  <si>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</si>
  <si>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</si>
  <si>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</si>
  <si>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</si>
  <si>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</si>
  <si>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</si>
  <si>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</si>
  <si>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</si>
  <si>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</si>
  <si>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</si>
  <si>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</si>
  <si>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</si>
  <si>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</si>
  <si>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</si>
  <si>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</si>
  <si>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</si>
  <si>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</si>
  <si>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</si>
  <si>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</si>
  <si>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</si>
  <si>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</si>
  <si>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</si>
  <si>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</si>
  <si>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</si>
  <si>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</si>
  <si>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</si>
  <si>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</si>
  <si>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</si>
  <si>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</si>
  <si>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</si>
  <si>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</si>
  <si>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</si>
  <si>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</si>
  <si>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</si>
  <si>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</si>
  <si>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</si>
  <si>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</si>
  <si>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</si>
  <si>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</si>
  <si>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</si>
  <si>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</si>
  <si>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</si>
  <si>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</si>
  <si>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</si>
  <si>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</si>
  <si>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</si>
  <si>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</si>
  <si>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</si>
  <si>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</si>
  <si>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</si>
  <si>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</si>
  <si>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</si>
  <si>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</si>
  <si>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</si>
  <si>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</si>
  <si>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</si>
  <si>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</si>
  <si>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</si>
  <si>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</si>
  <si>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</si>
  <si>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</si>
  <si>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</si>
  <si>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</si>
  <si>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</si>
  <si>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</si>
  <si>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</si>
  <si>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</si>
  <si>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</si>
  <si>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</si>
  <si>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</si>
  <si>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</si>
  <si>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</si>
  <si>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</si>
  <si>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</si>
  <si>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</si>
  <si>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</si>
  <si>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</si>
  <si>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</si>
  <si>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</si>
  <si>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</si>
  <si>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</si>
  <si>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</si>
  <si>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</si>
  <si>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</si>
  <si>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</si>
  <si>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</si>
  <si>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</si>
  <si>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</si>
  <si>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</si>
  <si>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</si>
  <si>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</si>
  <si>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</si>
  <si>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</si>
  <si>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</si>
  <si>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</si>
  <si>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</si>
  <si>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</si>
  <si>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</si>
  <si>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</si>
  <si>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</si>
  <si>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</si>
  <si>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</si>
  <si>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</si>
  <si>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</si>
  <si>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</si>
  <si>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</si>
  <si>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</si>
  <si>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</si>
  <si>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</si>
  <si>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</si>
  <si>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</si>
  <si>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</si>
  <si>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</si>
  <si>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</si>
  <si>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</si>
  <si>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</si>
  <si>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</si>
  <si>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</si>
  <si>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</si>
  <si>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This tool gives users the opportunity to experiment with flex accounts in a combined Lake Powell-Lake Mead system. The purpose of the activity to is provoke thought and discussion about new operations for Lake Powell and Lake Mead.</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</si>
  <si>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</si>
  <si>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</si>
  <si>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</si>
  <si>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</si>
  <si>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</si>
  <si>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</si>
  <si>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</si>
  <si>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</si>
  <si>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</si>
  <si>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</si>
  <si>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</si>
  <si>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</si>
  <si>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</si>
  <si>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</si>
  <si>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</si>
  <si>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</si>
  <si>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</si>
  <si>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River). Law  of River operations are calculated on the Master-LawOfRiver Worksheet.</t>
    </r>
  </si>
  <si>
    <t>VISUALS of KEY IDEAS</t>
  </si>
  <si>
    <t>MODEL GUIDE (Help)</t>
  </si>
  <si>
    <t>Download this Excel file (done :)</t>
  </si>
  <si>
    <t>Setup</t>
  </si>
  <si>
    <t>Play</t>
  </si>
  <si>
    <t>Flex Accounting in a Combined Lake Powell-Lake Mead System: Provoke Thought and Discussion</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</si>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</sst>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s>
  <fills count="2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72">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PilotFlexAccounting-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0"/>
  <sheetViews>
    <sheetView zoomScale="150" zoomScaleNormal="150" workbookViewId="0">
      <selection activeCell="A2" sqref="A2"/>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24" t="s">
        <v>379</v>
      </c>
      <c r="B1" s="224"/>
      <c r="C1" s="224"/>
      <c r="D1" s="224"/>
      <c r="E1" s="224"/>
      <c r="F1" s="224"/>
      <c r="G1" s="224"/>
      <c r="H1" s="224"/>
      <c r="I1" s="224"/>
      <c r="J1" s="224"/>
      <c r="K1" s="224"/>
      <c r="L1" s="224"/>
    </row>
    <row r="2" spans="1:18" x14ac:dyDescent="0.35">
      <c r="A2" s="1"/>
      <c r="B2" s="1"/>
      <c r="C2" s="2"/>
      <c r="D2"/>
    </row>
    <row r="3" spans="1:18" x14ac:dyDescent="0.35">
      <c r="A3" s="172" t="s">
        <v>354</v>
      </c>
      <c r="B3" s="173"/>
      <c r="C3" s="174"/>
      <c r="D3" s="175"/>
      <c r="E3" s="175"/>
      <c r="F3" s="175"/>
      <c r="G3" s="175"/>
      <c r="H3" s="175"/>
      <c r="I3" s="175"/>
      <c r="J3" s="175"/>
      <c r="K3" s="175"/>
      <c r="L3" s="176"/>
      <c r="N3" s="1"/>
    </row>
    <row r="4" spans="1:18" s="59" customFormat="1" ht="30.75" customHeight="1" x14ac:dyDescent="0.35">
      <c r="A4" s="221" t="s">
        <v>355</v>
      </c>
      <c r="B4" s="222"/>
      <c r="C4" s="222"/>
      <c r="D4" s="222"/>
      <c r="E4" s="222"/>
      <c r="F4" s="222"/>
      <c r="G4" s="222"/>
      <c r="H4" s="222"/>
      <c r="I4" s="222"/>
      <c r="J4" s="222"/>
      <c r="K4" s="222"/>
      <c r="L4" s="223"/>
      <c r="N4" s="220"/>
      <c r="O4" s="220"/>
      <c r="P4" s="220"/>
      <c r="Q4" s="220"/>
      <c r="R4" s="220"/>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11" t="s">
        <v>356</v>
      </c>
      <c r="B6" s="212"/>
      <c r="C6" s="212"/>
      <c r="D6" s="212"/>
      <c r="E6" s="212"/>
      <c r="F6" s="212"/>
      <c r="G6" s="212"/>
      <c r="H6" s="212"/>
      <c r="I6" s="212"/>
      <c r="J6" s="212"/>
      <c r="K6" s="212"/>
      <c r="L6" s="213"/>
    </row>
    <row r="7" spans="1:18" s="94" customFormat="1" ht="14.5" customHeight="1" x14ac:dyDescent="0.35">
      <c r="A7" s="214" t="s">
        <v>357</v>
      </c>
      <c r="B7" s="215"/>
      <c r="C7" s="215"/>
      <c r="D7" s="215"/>
      <c r="E7" s="215"/>
      <c r="F7" s="215"/>
      <c r="G7" s="215"/>
      <c r="H7" s="215"/>
      <c r="I7" s="215"/>
      <c r="J7" s="215"/>
      <c r="K7" s="215"/>
      <c r="L7" s="216"/>
    </row>
    <row r="8" spans="1:18" s="94" customFormat="1" ht="14.5" customHeight="1" x14ac:dyDescent="0.35">
      <c r="A8" s="214" t="s">
        <v>358</v>
      </c>
      <c r="B8" s="215"/>
      <c r="C8" s="215"/>
      <c r="D8" s="215"/>
      <c r="E8" s="215"/>
      <c r="F8" s="215"/>
      <c r="G8" s="215"/>
      <c r="H8" s="215"/>
      <c r="I8" s="215"/>
      <c r="J8" s="215"/>
      <c r="K8" s="215"/>
      <c r="L8" s="216"/>
    </row>
    <row r="9" spans="1:18" s="94" customFormat="1" ht="14.5" customHeight="1" x14ac:dyDescent="0.35">
      <c r="A9" s="217" t="s">
        <v>359</v>
      </c>
      <c r="B9" s="218"/>
      <c r="C9" s="218"/>
      <c r="D9" s="218"/>
      <c r="E9" s="218"/>
      <c r="F9" s="218"/>
      <c r="G9" s="218"/>
      <c r="H9" s="218"/>
      <c r="I9" s="218"/>
      <c r="J9" s="218"/>
      <c r="K9" s="218"/>
      <c r="L9" s="219"/>
    </row>
    <row r="10" spans="1:18" s="94" customFormat="1" ht="14.5" customHeight="1" x14ac:dyDescent="0.35">
      <c r="A10" s="125"/>
      <c r="B10" s="125"/>
      <c r="C10" s="125"/>
      <c r="D10" s="125"/>
      <c r="E10" s="125"/>
      <c r="F10" s="125"/>
      <c r="G10" s="125"/>
      <c r="H10" s="125"/>
      <c r="I10" s="125"/>
      <c r="J10" s="125"/>
      <c r="K10" s="125"/>
      <c r="L10" s="125"/>
    </row>
    <row r="11" spans="1:18" s="94" customFormat="1" ht="16.5" customHeight="1" x14ac:dyDescent="0.35">
      <c r="A11" s="229" t="s">
        <v>360</v>
      </c>
      <c r="B11" s="230"/>
      <c r="C11" s="230"/>
      <c r="D11" s="230"/>
      <c r="E11" s="230"/>
      <c r="F11" s="230"/>
      <c r="G11" s="230"/>
      <c r="H11" s="230"/>
      <c r="I11" s="230"/>
      <c r="J11" s="230"/>
      <c r="K11" s="230"/>
      <c r="L11" s="231"/>
      <c r="N11" s="1"/>
    </row>
    <row r="12" spans="1:18" s="94" customFormat="1" ht="16.5" customHeight="1" x14ac:dyDescent="0.35">
      <c r="A12" s="266" t="s">
        <v>377</v>
      </c>
      <c r="B12" s="267"/>
      <c r="C12" s="267"/>
      <c r="D12" s="267"/>
      <c r="E12" s="267"/>
      <c r="F12" s="267"/>
      <c r="G12" s="267"/>
      <c r="H12" s="267"/>
      <c r="I12" s="267"/>
      <c r="J12" s="267"/>
      <c r="K12" s="267"/>
      <c r="L12" s="268"/>
      <c r="N12" s="1"/>
    </row>
    <row r="13" spans="1:18" s="94" customFormat="1" ht="15" customHeight="1" x14ac:dyDescent="0.35">
      <c r="A13" s="184">
        <v>1</v>
      </c>
      <c r="B13" s="207" t="s">
        <v>376</v>
      </c>
      <c r="C13" s="207"/>
      <c r="D13" s="207"/>
      <c r="E13" s="207"/>
      <c r="F13" s="207"/>
      <c r="G13" s="207"/>
      <c r="H13" s="207"/>
      <c r="I13" s="207"/>
      <c r="J13" s="207"/>
      <c r="K13" s="207"/>
      <c r="L13" s="208"/>
    </row>
    <row r="14" spans="1:18" s="94" customFormat="1" ht="15" customHeight="1" x14ac:dyDescent="0.35">
      <c r="A14" s="184">
        <v>2</v>
      </c>
      <c r="B14" s="207" t="s">
        <v>366</v>
      </c>
      <c r="C14" s="207"/>
      <c r="D14" s="207"/>
      <c r="E14" s="207"/>
      <c r="F14" s="207"/>
      <c r="G14" s="207"/>
      <c r="H14" s="207"/>
      <c r="I14" s="207"/>
      <c r="J14" s="207"/>
      <c r="K14" s="207"/>
      <c r="L14" s="208"/>
      <c r="N14" s="117"/>
    </row>
    <row r="15" spans="1:18" s="94" customFormat="1" ht="15" customHeight="1" x14ac:dyDescent="0.35">
      <c r="A15" s="184">
        <v>3</v>
      </c>
      <c r="B15" s="207" t="s">
        <v>361</v>
      </c>
      <c r="C15" s="207"/>
      <c r="D15" s="207"/>
      <c r="E15" s="207"/>
      <c r="F15" s="207"/>
      <c r="G15" s="207"/>
      <c r="H15" s="207"/>
      <c r="I15" s="207"/>
      <c r="J15" s="207"/>
      <c r="K15" s="207"/>
      <c r="L15" s="208"/>
      <c r="N15" s="117"/>
    </row>
    <row r="16" spans="1:18" s="94" customFormat="1" ht="15" customHeight="1" x14ac:dyDescent="0.35">
      <c r="A16" s="184">
        <v>4</v>
      </c>
      <c r="B16" s="207" t="s">
        <v>362</v>
      </c>
      <c r="C16" s="207"/>
      <c r="D16" s="207"/>
      <c r="E16" s="207"/>
      <c r="F16" s="207"/>
      <c r="G16" s="207"/>
      <c r="H16" s="207"/>
      <c r="I16" s="207"/>
      <c r="J16" s="207"/>
      <c r="K16" s="207"/>
      <c r="L16" s="208"/>
      <c r="N16" s="117"/>
    </row>
    <row r="17" spans="1:14" s="94" customFormat="1" ht="15" customHeight="1" x14ac:dyDescent="0.35">
      <c r="A17" s="184">
        <v>5</v>
      </c>
      <c r="B17" s="207" t="s">
        <v>363</v>
      </c>
      <c r="C17" s="207"/>
      <c r="D17" s="207"/>
      <c r="E17" s="207"/>
      <c r="F17" s="207"/>
      <c r="G17" s="207"/>
      <c r="H17" s="207"/>
      <c r="I17" s="207"/>
      <c r="J17" s="207"/>
      <c r="K17" s="207"/>
      <c r="L17" s="208"/>
      <c r="N17" s="117"/>
    </row>
    <row r="18" spans="1:14" s="94" customFormat="1" ht="15" customHeight="1" x14ac:dyDescent="0.35">
      <c r="A18" s="184"/>
      <c r="B18" s="207" t="s">
        <v>364</v>
      </c>
      <c r="C18" s="207"/>
      <c r="D18" s="207"/>
      <c r="E18" s="207"/>
      <c r="F18" s="207"/>
      <c r="G18" s="207"/>
      <c r="H18" s="207"/>
      <c r="I18" s="207"/>
      <c r="J18" s="207"/>
      <c r="K18" s="207"/>
      <c r="L18" s="208"/>
      <c r="N18" s="117"/>
    </row>
    <row r="19" spans="1:14" s="94" customFormat="1" ht="15" customHeight="1" x14ac:dyDescent="0.35">
      <c r="A19" s="184"/>
      <c r="B19" s="207" t="s">
        <v>365</v>
      </c>
      <c r="C19" s="207"/>
      <c r="D19" s="207"/>
      <c r="E19" s="207"/>
      <c r="F19" s="207"/>
      <c r="G19" s="207"/>
      <c r="H19" s="207"/>
      <c r="I19" s="207"/>
      <c r="J19" s="207"/>
      <c r="K19" s="207"/>
      <c r="L19" s="208"/>
      <c r="N19" s="117"/>
    </row>
    <row r="20" spans="1:14" s="94" customFormat="1" ht="15" customHeight="1" x14ac:dyDescent="0.35">
      <c r="A20" s="269" t="s">
        <v>378</v>
      </c>
      <c r="B20" s="270"/>
      <c r="C20" s="270"/>
      <c r="D20" s="270"/>
      <c r="E20" s="270"/>
      <c r="F20" s="270"/>
      <c r="G20" s="270"/>
      <c r="H20" s="270"/>
      <c r="I20" s="270"/>
      <c r="J20" s="270"/>
      <c r="K20" s="270"/>
      <c r="L20" s="271"/>
      <c r="N20" s="117"/>
    </row>
    <row r="21" spans="1:14" s="94" customFormat="1" ht="15" customHeight="1" x14ac:dyDescent="0.35">
      <c r="A21" s="184">
        <v>1</v>
      </c>
      <c r="B21" s="207" t="s">
        <v>367</v>
      </c>
      <c r="C21" s="207"/>
      <c r="D21" s="207"/>
      <c r="E21" s="207"/>
      <c r="F21" s="207"/>
      <c r="G21" s="207"/>
      <c r="H21" s="207"/>
      <c r="I21" s="207"/>
      <c r="J21" s="207"/>
      <c r="K21" s="207"/>
      <c r="L21" s="208"/>
      <c r="N21" s="117"/>
    </row>
    <row r="22" spans="1:14" s="94" customFormat="1" ht="30.75" customHeight="1" x14ac:dyDescent="0.35">
      <c r="A22" s="184"/>
      <c r="B22" s="209" t="s">
        <v>368</v>
      </c>
      <c r="C22" s="209"/>
      <c r="D22" s="209"/>
      <c r="E22" s="209"/>
      <c r="F22" s="209"/>
      <c r="G22" s="209"/>
      <c r="H22" s="209"/>
      <c r="I22" s="209"/>
      <c r="J22" s="209"/>
      <c r="K22" s="209"/>
      <c r="L22" s="210"/>
      <c r="N22" s="117"/>
    </row>
    <row r="23" spans="1:14" s="94" customFormat="1" ht="15" customHeight="1" x14ac:dyDescent="0.35">
      <c r="A23" s="184"/>
      <c r="B23" s="209" t="s">
        <v>369</v>
      </c>
      <c r="C23" s="209"/>
      <c r="D23" s="209"/>
      <c r="E23" s="209"/>
      <c r="F23" s="209"/>
      <c r="G23" s="209"/>
      <c r="H23" s="209"/>
      <c r="I23" s="209"/>
      <c r="J23" s="209"/>
      <c r="K23" s="209"/>
      <c r="L23" s="210"/>
      <c r="N23" s="117"/>
    </row>
    <row r="24" spans="1:14" s="94" customFormat="1" ht="15" customHeight="1" x14ac:dyDescent="0.35">
      <c r="A24" s="184"/>
      <c r="B24" s="209" t="s">
        <v>370</v>
      </c>
      <c r="C24" s="209"/>
      <c r="D24" s="209"/>
      <c r="E24" s="209"/>
      <c r="F24" s="209"/>
      <c r="G24" s="209"/>
      <c r="H24" s="209"/>
      <c r="I24" s="209"/>
      <c r="J24" s="209"/>
      <c r="K24" s="209"/>
      <c r="L24" s="210"/>
      <c r="N24" s="117"/>
    </row>
    <row r="25" spans="1:14" s="94" customFormat="1" ht="16.5" customHeight="1" x14ac:dyDescent="0.35">
      <c r="A25" s="184"/>
      <c r="B25" s="207" t="s">
        <v>371</v>
      </c>
      <c r="C25" s="207"/>
      <c r="D25" s="207"/>
      <c r="E25" s="207"/>
      <c r="F25" s="207"/>
      <c r="G25" s="207"/>
      <c r="H25" s="207"/>
      <c r="I25" s="207"/>
      <c r="J25" s="207"/>
      <c r="K25" s="207"/>
      <c r="L25" s="208"/>
    </row>
    <row r="26" spans="1:14" s="65" customFormat="1" ht="15" customHeight="1" x14ac:dyDescent="0.35">
      <c r="A26" s="185">
        <v>2</v>
      </c>
      <c r="B26" s="207" t="s">
        <v>372</v>
      </c>
      <c r="C26" s="207"/>
      <c r="D26" s="207"/>
      <c r="E26" s="207"/>
      <c r="F26" s="207"/>
      <c r="G26" s="207"/>
      <c r="H26" s="207"/>
      <c r="I26" s="207"/>
      <c r="J26" s="207"/>
      <c r="K26" s="207"/>
      <c r="L26" s="208"/>
    </row>
    <row r="27" spans="1:14" s="94" customFormat="1" ht="30.75" customHeight="1" x14ac:dyDescent="0.35">
      <c r="A27" s="186">
        <v>3</v>
      </c>
      <c r="B27" s="232" t="s">
        <v>373</v>
      </c>
      <c r="C27" s="232"/>
      <c r="D27" s="232"/>
      <c r="E27" s="232"/>
      <c r="F27" s="232"/>
      <c r="G27" s="232"/>
      <c r="H27" s="232"/>
      <c r="I27" s="232"/>
      <c r="J27" s="232"/>
      <c r="K27" s="232"/>
      <c r="L27" s="233"/>
    </row>
    <row r="28" spans="1:14" s="189" customFormat="1" ht="18" customHeight="1" x14ac:dyDescent="0.35">
      <c r="A28" s="187"/>
      <c r="B28" s="188"/>
      <c r="C28" s="188"/>
      <c r="D28" s="188"/>
      <c r="E28" s="188"/>
      <c r="F28" s="188"/>
      <c r="G28" s="188"/>
      <c r="H28" s="188"/>
      <c r="I28" s="188"/>
      <c r="J28" s="188"/>
      <c r="K28" s="188"/>
      <c r="L28" s="188"/>
    </row>
    <row r="29" spans="1:14" s="1" customFormat="1" ht="16.5" customHeight="1" x14ac:dyDescent="0.35">
      <c r="A29" s="226" t="s">
        <v>374</v>
      </c>
      <c r="B29" s="227"/>
      <c r="C29" s="227"/>
      <c r="D29" s="227"/>
      <c r="E29" s="227"/>
      <c r="F29" s="227"/>
      <c r="G29" s="227"/>
      <c r="H29" s="227"/>
      <c r="I29" s="227"/>
      <c r="J29" s="227"/>
      <c r="K29" s="227"/>
      <c r="L29" s="228"/>
    </row>
    <row r="30" spans="1:14" s="1" customFormat="1" ht="16.5" customHeight="1" x14ac:dyDescent="0.35">
      <c r="A30" s="190" t="s">
        <v>375</v>
      </c>
      <c r="B30" s="191"/>
      <c r="C30" s="191"/>
      <c r="D30" s="191"/>
      <c r="E30" s="191"/>
      <c r="F30" s="191"/>
      <c r="G30" s="191"/>
      <c r="H30" s="191"/>
      <c r="I30" s="191"/>
      <c r="J30" s="191"/>
      <c r="K30" s="191"/>
      <c r="L30" s="192"/>
    </row>
    <row r="31" spans="1:14" ht="14.25" customHeight="1" x14ac:dyDescent="0.35">
      <c r="B31" s="180"/>
      <c r="C31" s="180"/>
      <c r="D31" s="180"/>
      <c r="E31" s="180"/>
      <c r="F31" s="180"/>
      <c r="G31" s="180"/>
      <c r="H31" s="180"/>
      <c r="I31" s="180"/>
      <c r="J31" s="180"/>
      <c r="K31" s="180"/>
      <c r="L31" s="180"/>
    </row>
    <row r="32" spans="1:14" ht="16.5" customHeight="1" x14ac:dyDescent="0.35">
      <c r="A32" s="193" t="s">
        <v>260</v>
      </c>
      <c r="B32" s="194"/>
      <c r="C32" s="194"/>
      <c r="D32" s="195"/>
      <c r="E32" s="194"/>
      <c r="F32" s="194"/>
      <c r="G32" s="194"/>
      <c r="H32" s="194"/>
      <c r="I32" s="194"/>
      <c r="J32" s="194"/>
      <c r="K32" s="194"/>
      <c r="L32" s="196"/>
    </row>
    <row r="33" spans="1:12" ht="15" customHeight="1" x14ac:dyDescent="0.35">
      <c r="A33" s="197"/>
      <c r="B33" s="198" t="s">
        <v>74</v>
      </c>
      <c r="C33" s="199" t="s">
        <v>96</v>
      </c>
      <c r="D33" s="199"/>
      <c r="E33" s="199"/>
      <c r="F33" s="199"/>
      <c r="G33" s="199"/>
      <c r="H33" s="199"/>
      <c r="I33" s="199"/>
      <c r="J33" s="199"/>
      <c r="K33" s="199"/>
      <c r="L33" s="200"/>
    </row>
    <row r="34" spans="1:12" ht="14.25" customHeight="1" x14ac:dyDescent="0.35">
      <c r="A34" s="197"/>
      <c r="B34" s="198" t="s">
        <v>98</v>
      </c>
      <c r="C34" s="199" t="s">
        <v>123</v>
      </c>
      <c r="D34" s="199"/>
      <c r="E34" s="199"/>
      <c r="F34" s="199"/>
      <c r="G34" s="199"/>
      <c r="H34" s="199"/>
      <c r="I34" s="199"/>
      <c r="J34" s="199"/>
      <c r="K34" s="199"/>
      <c r="L34" s="200"/>
    </row>
    <row r="35" spans="1:12" s="64" customFormat="1" ht="33.75" customHeight="1" x14ac:dyDescent="0.35">
      <c r="A35" s="197"/>
      <c r="B35" s="198" t="s">
        <v>74</v>
      </c>
      <c r="C35" s="205" t="s">
        <v>210</v>
      </c>
      <c r="D35" s="205"/>
      <c r="E35" s="205"/>
      <c r="F35" s="205"/>
      <c r="G35" s="205"/>
      <c r="H35" s="205"/>
      <c r="I35" s="205"/>
      <c r="J35" s="205"/>
      <c r="K35" s="205"/>
      <c r="L35" s="206"/>
    </row>
    <row r="36" spans="1:12" s="65" customFormat="1" ht="30.75" customHeight="1" x14ac:dyDescent="0.35">
      <c r="A36" s="197"/>
      <c r="B36" s="198" t="s">
        <v>208</v>
      </c>
      <c r="C36" s="205" t="s">
        <v>211</v>
      </c>
      <c r="D36" s="205"/>
      <c r="E36" s="205"/>
      <c r="F36" s="205"/>
      <c r="G36" s="205"/>
      <c r="H36" s="205"/>
      <c r="I36" s="205"/>
      <c r="J36" s="205"/>
      <c r="K36" s="205"/>
      <c r="L36" s="206"/>
    </row>
    <row r="37" spans="1:12" ht="30.75" customHeight="1" x14ac:dyDescent="0.35">
      <c r="A37" s="197"/>
      <c r="B37" s="198" t="s">
        <v>209</v>
      </c>
      <c r="C37" s="205" t="s">
        <v>212</v>
      </c>
      <c r="D37" s="205"/>
      <c r="E37" s="205"/>
      <c r="F37" s="205"/>
      <c r="G37" s="205"/>
      <c r="H37" s="205"/>
      <c r="I37" s="205"/>
      <c r="J37" s="205"/>
      <c r="K37" s="205"/>
      <c r="L37" s="206"/>
    </row>
    <row r="38" spans="1:12" x14ac:dyDescent="0.35">
      <c r="A38" s="197"/>
      <c r="B38" s="198" t="s">
        <v>348</v>
      </c>
      <c r="C38" s="199" t="s">
        <v>154</v>
      </c>
      <c r="D38" s="199"/>
      <c r="E38" s="199"/>
      <c r="F38" s="199"/>
      <c r="G38" s="199"/>
      <c r="H38" s="199"/>
      <c r="I38" s="199"/>
      <c r="J38" s="199"/>
      <c r="K38" s="199"/>
      <c r="L38" s="200"/>
    </row>
    <row r="39" spans="1:12" ht="29.25" customHeight="1" x14ac:dyDescent="0.35">
      <c r="A39" s="197"/>
      <c r="B39" s="198" t="s">
        <v>75</v>
      </c>
      <c r="C39" s="205" t="s">
        <v>76</v>
      </c>
      <c r="D39" s="205"/>
      <c r="E39" s="205"/>
      <c r="F39" s="205"/>
      <c r="G39" s="205"/>
      <c r="H39" s="205"/>
      <c r="I39" s="205"/>
      <c r="J39" s="205"/>
      <c r="K39" s="205"/>
      <c r="L39" s="206"/>
    </row>
    <row r="40" spans="1:12" x14ac:dyDescent="0.35">
      <c r="A40" s="197"/>
      <c r="B40" s="198" t="s">
        <v>77</v>
      </c>
      <c r="C40" s="199" t="s">
        <v>78</v>
      </c>
      <c r="D40" s="199"/>
      <c r="E40" s="199"/>
      <c r="F40" s="199"/>
      <c r="G40" s="199"/>
      <c r="H40" s="199"/>
      <c r="I40" s="199"/>
      <c r="J40" s="199"/>
      <c r="K40" s="199"/>
      <c r="L40" s="200"/>
    </row>
    <row r="41" spans="1:12" x14ac:dyDescent="0.35">
      <c r="A41" s="197"/>
      <c r="B41" s="198" t="s">
        <v>91</v>
      </c>
      <c r="C41" s="199" t="s">
        <v>92</v>
      </c>
      <c r="D41" s="199"/>
      <c r="E41" s="199"/>
      <c r="F41" s="199"/>
      <c r="G41" s="199"/>
      <c r="H41" s="199"/>
      <c r="I41" s="199"/>
      <c r="J41" s="199"/>
      <c r="K41" s="199"/>
      <c r="L41" s="200"/>
    </row>
    <row r="42" spans="1:12" x14ac:dyDescent="0.35">
      <c r="A42" s="201"/>
      <c r="B42" s="202" t="s">
        <v>249</v>
      </c>
      <c r="C42" s="203" t="s">
        <v>250</v>
      </c>
      <c r="D42" s="203"/>
      <c r="E42" s="203"/>
      <c r="F42" s="203"/>
      <c r="G42" s="203"/>
      <c r="H42" s="203"/>
      <c r="I42" s="203"/>
      <c r="J42" s="203"/>
      <c r="K42" s="203"/>
      <c r="L42" s="204"/>
    </row>
    <row r="44" spans="1:12" x14ac:dyDescent="0.35">
      <c r="A44" s="1" t="s">
        <v>126</v>
      </c>
    </row>
    <row r="45" spans="1:12" x14ac:dyDescent="0.35">
      <c r="A45" t="s">
        <v>127</v>
      </c>
    </row>
    <row r="46" spans="1:12" x14ac:dyDescent="0.35">
      <c r="A46" t="s">
        <v>128</v>
      </c>
    </row>
    <row r="47" spans="1:12" x14ac:dyDescent="0.35">
      <c r="A47" s="49" t="s">
        <v>129</v>
      </c>
    </row>
    <row r="48" spans="1:12" x14ac:dyDescent="0.35">
      <c r="A48" s="49" t="s">
        <v>130</v>
      </c>
    </row>
    <row r="49" spans="1:12" x14ac:dyDescent="0.35">
      <c r="A49" s="49"/>
    </row>
    <row r="50" spans="1:12" x14ac:dyDescent="0.35">
      <c r="A50" s="1" t="s">
        <v>332</v>
      </c>
    </row>
    <row r="51" spans="1:12" x14ac:dyDescent="0.35">
      <c r="A51" s="49" t="s">
        <v>330</v>
      </c>
    </row>
    <row r="53" spans="1:12" x14ac:dyDescent="0.35">
      <c r="A53" s="1" t="s">
        <v>35</v>
      </c>
    </row>
    <row r="54" spans="1:12" ht="29.15" customHeight="1" x14ac:dyDescent="0.35">
      <c r="A54" s="225" t="s">
        <v>331</v>
      </c>
      <c r="B54" s="225"/>
      <c r="C54" s="225"/>
      <c r="D54" s="225"/>
      <c r="E54" s="225"/>
      <c r="F54" s="225"/>
      <c r="G54" s="225"/>
      <c r="H54" s="225"/>
      <c r="I54" s="225"/>
      <c r="J54" s="225"/>
      <c r="K54" s="225"/>
      <c r="L54" s="225"/>
    </row>
    <row r="59" spans="1:12" ht="16" customHeight="1" x14ac:dyDescent="0.35"/>
    <row r="60" spans="1:12" ht="29.25" customHeight="1" x14ac:dyDescent="0.35"/>
  </sheetData>
  <mergeCells count="30">
    <mergeCell ref="A20:L20"/>
    <mergeCell ref="N4:R4"/>
    <mergeCell ref="A4:L4"/>
    <mergeCell ref="A1:L1"/>
    <mergeCell ref="A54:L54"/>
    <mergeCell ref="A29:L29"/>
    <mergeCell ref="A11:L11"/>
    <mergeCell ref="B14:L14"/>
    <mergeCell ref="B15:L15"/>
    <mergeCell ref="B16:L16"/>
    <mergeCell ref="B17:L17"/>
    <mergeCell ref="B18:L18"/>
    <mergeCell ref="B19:L19"/>
    <mergeCell ref="B25:L25"/>
    <mergeCell ref="B26:L26"/>
    <mergeCell ref="B27:L27"/>
    <mergeCell ref="A12:L12"/>
    <mergeCell ref="A6:L6"/>
    <mergeCell ref="A7:L7"/>
    <mergeCell ref="A8:L8"/>
    <mergeCell ref="A9:L9"/>
    <mergeCell ref="B13:L13"/>
    <mergeCell ref="C35:L35"/>
    <mergeCell ref="C36:L36"/>
    <mergeCell ref="C37:L37"/>
    <mergeCell ref="C39:L39"/>
    <mergeCell ref="B21:L21"/>
    <mergeCell ref="B22:L22"/>
    <mergeCell ref="B23:L23"/>
    <mergeCell ref="B24:L24"/>
  </mergeCells>
  <hyperlinks>
    <hyperlink ref="A47" r:id="rId1" xr:uid="{6B934EC2-E381-41EE-938C-08FAF5E51BBE}"/>
    <hyperlink ref="A48" r:id="rId2" xr:uid="{785DB934-D308-4A7B-B51A-B3D1C1CB613D}"/>
    <hyperlink ref="A51" r:id="rId3" xr:uid="{628F21D8-1E97-4CD2-A7F4-B694F56F2A98}"/>
    <hyperlink ref="A29:L29" r:id="rId4" display="Visuals of Key Ideas" xr:uid="{859BFD9E-D08B-44CA-9DE3-FFEC8C0810A4}"/>
    <hyperlink ref="A30"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4.5" x14ac:dyDescent="0.35"/>
  <cols>
    <col min="1" max="2" width="8.7265625" style="65"/>
    <col min="3" max="3" width="3.7265625" style="65" customWidth="1"/>
    <col min="4" max="4" width="46.54296875" style="65" customWidth="1"/>
  </cols>
  <sheetData>
    <row r="1" spans="1:4" x14ac:dyDescent="0.35">
      <c r="A1" s="65" t="s">
        <v>248</v>
      </c>
    </row>
    <row r="3" spans="1:4" s="1" customFormat="1" x14ac:dyDescent="0.35">
      <c r="A3" s="261" t="s">
        <v>246</v>
      </c>
      <c r="B3" s="261"/>
      <c r="C3" s="261"/>
      <c r="D3" s="142" t="s">
        <v>245</v>
      </c>
    </row>
    <row r="4" spans="1:4" ht="29" x14ac:dyDescent="0.35">
      <c r="A4" s="262" t="s">
        <v>239</v>
      </c>
      <c r="B4" s="262"/>
      <c r="C4" s="262"/>
      <c r="D4" s="41" t="s">
        <v>244</v>
      </c>
    </row>
    <row r="5" spans="1:4" ht="43.5" x14ac:dyDescent="0.35">
      <c r="A5" s="263" t="s">
        <v>240</v>
      </c>
      <c r="B5" s="263"/>
      <c r="C5" s="263"/>
      <c r="D5" s="41" t="s">
        <v>259</v>
      </c>
    </row>
    <row r="6" spans="1:4" ht="58" x14ac:dyDescent="0.35">
      <c r="A6" s="264" t="s">
        <v>241</v>
      </c>
      <c r="B6" s="264"/>
      <c r="C6" s="264"/>
      <c r="D6" s="41" t="s">
        <v>243</v>
      </c>
    </row>
    <row r="7" spans="1:4" ht="29" x14ac:dyDescent="0.35">
      <c r="A7" s="265" t="s">
        <v>33</v>
      </c>
      <c r="B7" s="265"/>
      <c r="C7" s="265"/>
      <c r="D7" s="41" t="s">
        <v>242</v>
      </c>
    </row>
    <row r="11" spans="1:4" x14ac:dyDescent="0.35">
      <c r="A11" s="262" t="s">
        <v>239</v>
      </c>
      <c r="B11" s="262"/>
      <c r="C11" s="262"/>
    </row>
    <row r="12" spans="1:4" x14ac:dyDescent="0.35">
      <c r="A12" s="263" t="s">
        <v>240</v>
      </c>
      <c r="B12" s="263"/>
      <c r="C12" s="263"/>
    </row>
    <row r="13" spans="1:4" x14ac:dyDescent="0.35">
      <c r="A13" s="264" t="s">
        <v>241</v>
      </c>
      <c r="B13" s="264"/>
      <c r="C13" s="264"/>
    </row>
    <row r="14" spans="1:4" x14ac:dyDescent="0.35">
      <c r="A14" s="265" t="s">
        <v>33</v>
      </c>
      <c r="B14" s="265"/>
      <c r="C14" s="265"/>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3"/>
  <sheetViews>
    <sheetView zoomScale="150" zoomScaleNormal="150" workbookViewId="0">
      <selection activeCell="E4" sqref="E4"/>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58" x14ac:dyDescent="0.35">
      <c r="A3" s="62">
        <v>44588</v>
      </c>
      <c r="B3" s="167" t="s">
        <v>352</v>
      </c>
      <c r="C3" s="61" t="s">
        <v>353</v>
      </c>
      <c r="D3" s="60" t="s">
        <v>95</v>
      </c>
      <c r="E3" s="60" t="s">
        <v>95</v>
      </c>
      <c r="F3" s="62"/>
      <c r="H3" s="41"/>
      <c r="I3" s="41"/>
      <c r="J3" s="42"/>
    </row>
    <row r="4" spans="1:10" ht="43.5" x14ac:dyDescent="0.35">
      <c r="A4" s="62">
        <v>44581</v>
      </c>
      <c r="B4" s="167" t="s">
        <v>350</v>
      </c>
      <c r="C4" s="61" t="s">
        <v>351</v>
      </c>
      <c r="D4" s="60" t="s">
        <v>95</v>
      </c>
      <c r="E4" s="60" t="s">
        <v>95</v>
      </c>
      <c r="F4" s="62"/>
      <c r="H4" s="41"/>
      <c r="I4" s="41"/>
      <c r="J4" s="43"/>
    </row>
    <row r="5" spans="1:10" ht="40.5" customHeight="1" x14ac:dyDescent="0.35">
      <c r="A5" s="62">
        <v>44581</v>
      </c>
      <c r="B5" s="167" t="s">
        <v>344</v>
      </c>
      <c r="C5" s="61" t="s">
        <v>345</v>
      </c>
      <c r="D5" s="60" t="s">
        <v>95</v>
      </c>
      <c r="E5" s="60" t="s">
        <v>346</v>
      </c>
      <c r="F5" s="62" t="s">
        <v>347</v>
      </c>
      <c r="H5" s="41"/>
      <c r="I5" s="41"/>
      <c r="J5" s="43"/>
    </row>
    <row r="6" spans="1:10" ht="38.5" customHeight="1" x14ac:dyDescent="0.35">
      <c r="A6" s="62">
        <v>44532</v>
      </c>
      <c r="B6" s="167" t="s">
        <v>329</v>
      </c>
      <c r="C6" s="61" t="s">
        <v>333</v>
      </c>
      <c r="D6" s="60" t="s">
        <v>95</v>
      </c>
      <c r="E6" s="60" t="s">
        <v>95</v>
      </c>
      <c r="F6" s="62"/>
      <c r="H6" s="41" t="s">
        <v>136</v>
      </c>
      <c r="I6" s="41" t="s">
        <v>95</v>
      </c>
      <c r="J6" s="42"/>
    </row>
    <row r="7" spans="1:10" ht="29" x14ac:dyDescent="0.35">
      <c r="A7" s="62">
        <v>44501</v>
      </c>
      <c r="B7" s="167" t="s">
        <v>327</v>
      </c>
      <c r="C7" s="61" t="s">
        <v>328</v>
      </c>
      <c r="D7" s="60" t="s">
        <v>95</v>
      </c>
      <c r="E7" s="60" t="s">
        <v>95</v>
      </c>
      <c r="F7" s="62"/>
      <c r="H7" s="41" t="s">
        <v>313</v>
      </c>
      <c r="I7" s="120" t="s">
        <v>155</v>
      </c>
      <c r="J7" s="43">
        <v>44482</v>
      </c>
    </row>
    <row r="8" spans="1:10" ht="72.5" x14ac:dyDescent="0.35">
      <c r="A8" s="62">
        <v>44500</v>
      </c>
      <c r="B8" s="167" t="s">
        <v>325</v>
      </c>
      <c r="C8" s="61" t="s">
        <v>326</v>
      </c>
      <c r="D8" s="60" t="s">
        <v>95</v>
      </c>
      <c r="E8" s="60" t="s">
        <v>95</v>
      </c>
      <c r="F8" s="62"/>
      <c r="H8" s="41" t="s">
        <v>314</v>
      </c>
      <c r="I8" s="120" t="s">
        <v>95</v>
      </c>
      <c r="J8" s="43"/>
    </row>
    <row r="9" spans="1:10" ht="43.5" x14ac:dyDescent="0.35">
      <c r="A9" s="62">
        <v>44496</v>
      </c>
      <c r="B9" s="167" t="s">
        <v>320</v>
      </c>
      <c r="C9" s="61" t="s">
        <v>321</v>
      </c>
      <c r="D9" s="60" t="s">
        <v>95</v>
      </c>
      <c r="E9" s="60" t="s">
        <v>312</v>
      </c>
      <c r="F9" s="62"/>
      <c r="H9" s="41" t="s">
        <v>159</v>
      </c>
      <c r="I9" s="41" t="s">
        <v>155</v>
      </c>
      <c r="J9" s="43">
        <v>44385</v>
      </c>
    </row>
    <row r="10" spans="1:10" ht="72.5" x14ac:dyDescent="0.35">
      <c r="A10" s="62">
        <v>44496</v>
      </c>
      <c r="B10" s="167" t="s">
        <v>318</v>
      </c>
      <c r="C10" s="61" t="s">
        <v>319</v>
      </c>
      <c r="D10" s="60" t="s">
        <v>95</v>
      </c>
      <c r="E10" s="60" t="s">
        <v>334</v>
      </c>
      <c r="F10" s="62">
        <v>44495</v>
      </c>
      <c r="H10" s="41" t="s">
        <v>204</v>
      </c>
      <c r="I10" s="120" t="s">
        <v>199</v>
      </c>
      <c r="J10" s="43">
        <v>44391</v>
      </c>
    </row>
    <row r="11" spans="1:10" ht="72.5" x14ac:dyDescent="0.35">
      <c r="A11" s="62">
        <v>44480</v>
      </c>
      <c r="B11" s="167" t="s">
        <v>311</v>
      </c>
      <c r="C11" s="61" t="s">
        <v>308</v>
      </c>
      <c r="D11" s="60" t="s">
        <v>95</v>
      </c>
      <c r="E11" s="60"/>
      <c r="F11" s="62"/>
      <c r="H11" s="41" t="s">
        <v>157</v>
      </c>
      <c r="I11" s="120" t="s">
        <v>199</v>
      </c>
      <c r="J11" s="43">
        <v>44391</v>
      </c>
    </row>
    <row r="12" spans="1:10" ht="29" x14ac:dyDescent="0.35">
      <c r="A12" s="62">
        <v>44480</v>
      </c>
      <c r="B12" s="167" t="s">
        <v>310</v>
      </c>
      <c r="C12" s="61" t="s">
        <v>307</v>
      </c>
      <c r="D12" s="60" t="s">
        <v>95</v>
      </c>
      <c r="E12" s="60" t="s">
        <v>95</v>
      </c>
      <c r="F12" s="62"/>
      <c r="H12" s="41" t="s">
        <v>158</v>
      </c>
      <c r="I12" s="120" t="s">
        <v>199</v>
      </c>
      <c r="J12" s="43">
        <v>44391</v>
      </c>
    </row>
    <row r="13" spans="1:10" ht="29" x14ac:dyDescent="0.35">
      <c r="A13" s="62">
        <v>44480</v>
      </c>
      <c r="B13" s="167" t="s">
        <v>309</v>
      </c>
      <c r="C13" s="61" t="s">
        <v>306</v>
      </c>
      <c r="D13" s="60" t="s">
        <v>95</v>
      </c>
      <c r="E13" s="60" t="s">
        <v>261</v>
      </c>
      <c r="F13" s="62" t="s">
        <v>262</v>
      </c>
      <c r="H13" s="41"/>
      <c r="I13" s="41"/>
      <c r="J13" s="42"/>
    </row>
    <row r="14" spans="1:10" ht="43.5" x14ac:dyDescent="0.35">
      <c r="A14" s="62">
        <v>44474</v>
      </c>
      <c r="B14" s="60">
        <v>3.7</v>
      </c>
      <c r="C14" s="61" t="s">
        <v>251</v>
      </c>
      <c r="D14" s="60" t="s">
        <v>95</v>
      </c>
      <c r="E14" s="60" t="s">
        <v>95</v>
      </c>
      <c r="F14" s="62"/>
      <c r="H14" s="41"/>
      <c r="I14" s="41"/>
      <c r="J14" s="42"/>
    </row>
    <row r="15" spans="1:10" ht="43.5" x14ac:dyDescent="0.35">
      <c r="A15" s="62">
        <v>44463</v>
      </c>
      <c r="B15" s="60" t="s">
        <v>324</v>
      </c>
      <c r="C15" s="61" t="s">
        <v>233</v>
      </c>
      <c r="D15" s="60" t="s">
        <v>95</v>
      </c>
      <c r="E15" s="60" t="s">
        <v>335</v>
      </c>
      <c r="F15" s="62">
        <v>44432</v>
      </c>
      <c r="H15" s="41"/>
      <c r="I15" s="41"/>
      <c r="J15" s="42"/>
    </row>
    <row r="16" spans="1:10" ht="58" x14ac:dyDescent="0.35">
      <c r="A16" s="62">
        <v>44459</v>
      </c>
      <c r="B16" s="60" t="s">
        <v>215</v>
      </c>
      <c r="C16" s="61" t="s">
        <v>216</v>
      </c>
      <c r="D16" s="60" t="s">
        <v>95</v>
      </c>
      <c r="E16" s="60" t="s">
        <v>95</v>
      </c>
      <c r="F16" s="62"/>
      <c r="H16" s="41"/>
      <c r="I16" s="41"/>
      <c r="J16" s="42"/>
    </row>
    <row r="17" spans="1:6" ht="43.5" x14ac:dyDescent="0.35">
      <c r="A17" s="62">
        <v>44459</v>
      </c>
      <c r="B17" s="60">
        <v>3.6</v>
      </c>
      <c r="C17" s="61" t="s">
        <v>217</v>
      </c>
      <c r="D17" s="60" t="s">
        <v>95</v>
      </c>
      <c r="E17" s="60" t="s">
        <v>95</v>
      </c>
      <c r="F17" s="62"/>
    </row>
    <row r="18" spans="1:6" ht="58" x14ac:dyDescent="0.35">
      <c r="A18" s="62">
        <v>44432</v>
      </c>
      <c r="B18" s="60">
        <v>3.5</v>
      </c>
      <c r="C18" s="61" t="s">
        <v>207</v>
      </c>
      <c r="D18" s="60" t="s">
        <v>95</v>
      </c>
      <c r="E18" s="60" t="s">
        <v>95</v>
      </c>
      <c r="F18" s="62">
        <v>44424</v>
      </c>
    </row>
    <row r="19" spans="1:6" ht="101.5" x14ac:dyDescent="0.35">
      <c r="A19" s="62">
        <v>44432</v>
      </c>
      <c r="B19" s="60">
        <v>3.5</v>
      </c>
      <c r="C19" s="61" t="s">
        <v>213</v>
      </c>
      <c r="D19" s="60" t="s">
        <v>95</v>
      </c>
      <c r="E19" s="60" t="s">
        <v>336</v>
      </c>
      <c r="F19" s="62">
        <v>44424</v>
      </c>
    </row>
    <row r="20" spans="1:6" ht="87" x14ac:dyDescent="0.35">
      <c r="A20" s="62">
        <v>44432</v>
      </c>
      <c r="B20" s="60">
        <v>3.5</v>
      </c>
      <c r="C20" s="61" t="s">
        <v>205</v>
      </c>
      <c r="D20" s="60" t="s">
        <v>95</v>
      </c>
      <c r="E20" s="60"/>
      <c r="F20" s="62"/>
    </row>
    <row r="21" spans="1:6" ht="43.5" x14ac:dyDescent="0.35">
      <c r="A21" s="62">
        <v>44423</v>
      </c>
      <c r="B21" s="60" t="s">
        <v>201</v>
      </c>
      <c r="C21" s="61" t="s">
        <v>202</v>
      </c>
      <c r="D21" s="60" t="s">
        <v>95</v>
      </c>
      <c r="E21" s="60" t="s">
        <v>95</v>
      </c>
      <c r="F21" s="62"/>
    </row>
    <row r="22" spans="1:6" ht="43.5" x14ac:dyDescent="0.35">
      <c r="A22" s="62">
        <v>44405</v>
      </c>
      <c r="B22" s="60" t="s">
        <v>198</v>
      </c>
      <c r="C22" s="41" t="s">
        <v>200</v>
      </c>
      <c r="D22" s="60" t="s">
        <v>95</v>
      </c>
      <c r="E22" s="60" t="s">
        <v>337</v>
      </c>
      <c r="F22" s="62">
        <v>44405</v>
      </c>
    </row>
    <row r="23" spans="1:6" ht="29" x14ac:dyDescent="0.35">
      <c r="A23" s="62">
        <v>44405</v>
      </c>
      <c r="B23" s="60" t="s">
        <v>196</v>
      </c>
      <c r="C23" s="61" t="s">
        <v>197</v>
      </c>
      <c r="D23" s="60" t="s">
        <v>95</v>
      </c>
      <c r="E23" s="60" t="s">
        <v>95</v>
      </c>
      <c r="F23" s="62">
        <v>44405</v>
      </c>
    </row>
    <row r="24" spans="1:6" ht="72.5" x14ac:dyDescent="0.35">
      <c r="A24" s="62">
        <v>44405</v>
      </c>
      <c r="B24" s="60" t="s">
        <v>183</v>
      </c>
      <c r="C24" s="61" t="s">
        <v>195</v>
      </c>
      <c r="D24" s="60" t="s">
        <v>95</v>
      </c>
      <c r="E24" s="60" t="s">
        <v>337</v>
      </c>
      <c r="F24" s="62">
        <v>44391</v>
      </c>
    </row>
    <row r="25" spans="1:6" ht="43.5" x14ac:dyDescent="0.35">
      <c r="A25" s="60" t="s">
        <v>180</v>
      </c>
      <c r="B25" s="60" t="s">
        <v>179</v>
      </c>
      <c r="C25" s="41" t="s">
        <v>181</v>
      </c>
      <c r="D25" s="60" t="s">
        <v>95</v>
      </c>
      <c r="E25" s="60" t="s">
        <v>337</v>
      </c>
      <c r="F25" s="62">
        <v>44391</v>
      </c>
    </row>
    <row r="26" spans="1:6" ht="29" x14ac:dyDescent="0.35">
      <c r="A26" s="60" t="s">
        <v>180</v>
      </c>
      <c r="B26" s="60" t="s">
        <v>179</v>
      </c>
      <c r="C26" s="41" t="s">
        <v>156</v>
      </c>
      <c r="D26" s="60" t="s">
        <v>95</v>
      </c>
      <c r="E26" s="60" t="s">
        <v>337</v>
      </c>
      <c r="F26" s="62">
        <v>44391</v>
      </c>
    </row>
    <row r="27" spans="1:6" ht="101.5" x14ac:dyDescent="0.35">
      <c r="A27" s="62">
        <v>44403</v>
      </c>
      <c r="B27" s="60" t="s">
        <v>160</v>
      </c>
      <c r="C27" s="61" t="s">
        <v>161</v>
      </c>
      <c r="D27" s="60" t="s">
        <v>95</v>
      </c>
      <c r="E27" s="60" t="s">
        <v>337</v>
      </c>
      <c r="F27" s="62">
        <v>44391</v>
      </c>
    </row>
    <row r="28" spans="1:6" ht="58" x14ac:dyDescent="0.35">
      <c r="A28" s="43">
        <v>44389</v>
      </c>
      <c r="B28" s="42" t="s">
        <v>152</v>
      </c>
      <c r="C28" s="41" t="s">
        <v>153</v>
      </c>
      <c r="D28" s="44" t="s">
        <v>95</v>
      </c>
      <c r="E28" s="44" t="s">
        <v>95</v>
      </c>
      <c r="F28" s="43">
        <v>44389</v>
      </c>
    </row>
    <row r="29" spans="1:6" ht="29" x14ac:dyDescent="0.35">
      <c r="A29" s="43">
        <v>44389</v>
      </c>
      <c r="B29" s="42" t="s">
        <v>150</v>
      </c>
      <c r="C29" s="41" t="s">
        <v>151</v>
      </c>
      <c r="D29" s="44" t="s">
        <v>95</v>
      </c>
      <c r="E29" s="44" t="s">
        <v>155</v>
      </c>
      <c r="F29" s="43">
        <v>44385</v>
      </c>
    </row>
    <row r="30" spans="1:6" ht="58" x14ac:dyDescent="0.35">
      <c r="A30" s="43">
        <v>44385</v>
      </c>
      <c r="B30" s="42" t="s">
        <v>131</v>
      </c>
      <c r="C30" s="41" t="s">
        <v>132</v>
      </c>
      <c r="D30" s="44" t="s">
        <v>95</v>
      </c>
      <c r="E30" s="44" t="s">
        <v>95</v>
      </c>
      <c r="F30" s="43">
        <f>A30</f>
        <v>44385</v>
      </c>
    </row>
    <row r="31" spans="1:6" ht="29" x14ac:dyDescent="0.35">
      <c r="A31" s="43">
        <v>44384</v>
      </c>
      <c r="B31" s="42" t="s">
        <v>124</v>
      </c>
      <c r="C31" s="41" t="s">
        <v>133</v>
      </c>
      <c r="D31" s="44" t="s">
        <v>95</v>
      </c>
      <c r="E31" s="44" t="s">
        <v>95</v>
      </c>
      <c r="F31" s="43">
        <v>44384</v>
      </c>
    </row>
    <row r="32" spans="1:6" ht="43.5" x14ac:dyDescent="0.35">
      <c r="A32" s="43">
        <v>44384</v>
      </c>
      <c r="B32" s="42" t="s">
        <v>122</v>
      </c>
      <c r="C32" s="41" t="s">
        <v>134</v>
      </c>
      <c r="D32" s="44" t="s">
        <v>95</v>
      </c>
      <c r="E32" s="44" t="s">
        <v>95</v>
      </c>
      <c r="F32" s="43">
        <v>44384</v>
      </c>
    </row>
    <row r="33" spans="1:6" ht="43.5" x14ac:dyDescent="0.35">
      <c r="A33" s="43">
        <v>44378</v>
      </c>
      <c r="B33" s="42" t="s">
        <v>119</v>
      </c>
      <c r="C33" s="41" t="s">
        <v>120</v>
      </c>
      <c r="D33" s="44" t="s">
        <v>95</v>
      </c>
      <c r="E33" s="44" t="s">
        <v>95</v>
      </c>
      <c r="F33" s="43">
        <v>44378</v>
      </c>
    </row>
    <row r="34" spans="1:6" x14ac:dyDescent="0.35">
      <c r="A34" s="43">
        <v>44377</v>
      </c>
      <c r="B34" s="42" t="s">
        <v>117</v>
      </c>
      <c r="C34" s="41" t="s">
        <v>121</v>
      </c>
      <c r="D34" s="44" t="s">
        <v>95</v>
      </c>
      <c r="E34" s="44" t="s">
        <v>95</v>
      </c>
      <c r="F34" s="43">
        <v>44377</v>
      </c>
    </row>
    <row r="35" spans="1:6" ht="72.5" x14ac:dyDescent="0.35">
      <c r="A35" s="43">
        <v>44377</v>
      </c>
      <c r="B35" s="42" t="s">
        <v>115</v>
      </c>
      <c r="C35" s="41" t="s">
        <v>116</v>
      </c>
      <c r="D35" s="44" t="s">
        <v>95</v>
      </c>
      <c r="E35" s="44" t="s">
        <v>338</v>
      </c>
      <c r="F35" s="43">
        <v>44372</v>
      </c>
    </row>
    <row r="36" spans="1:6" ht="43.5" x14ac:dyDescent="0.35">
      <c r="A36" s="43">
        <v>44377</v>
      </c>
      <c r="B36" s="42">
        <v>3.3</v>
      </c>
      <c r="C36" s="41" t="s">
        <v>113</v>
      </c>
      <c r="D36" s="44" t="s">
        <v>95</v>
      </c>
      <c r="E36" s="44" t="s">
        <v>338</v>
      </c>
      <c r="F36" s="43">
        <v>44372</v>
      </c>
    </row>
    <row r="37" spans="1:6" ht="29" x14ac:dyDescent="0.35">
      <c r="A37" s="43">
        <v>44377</v>
      </c>
      <c r="B37" s="42" t="s">
        <v>112</v>
      </c>
      <c r="C37" s="41" t="s">
        <v>104</v>
      </c>
      <c r="D37" s="44" t="s">
        <v>95</v>
      </c>
      <c r="E37" s="44" t="s">
        <v>95</v>
      </c>
      <c r="F37" s="43">
        <v>44377</v>
      </c>
    </row>
    <row r="38" spans="1:6" ht="116" x14ac:dyDescent="0.35">
      <c r="A38" s="43">
        <v>44367</v>
      </c>
      <c r="B38" s="42">
        <v>3.2</v>
      </c>
      <c r="C38" s="41" t="s">
        <v>109</v>
      </c>
      <c r="D38" s="44" t="s">
        <v>95</v>
      </c>
      <c r="E38" s="44" t="s">
        <v>95</v>
      </c>
      <c r="F38" s="43">
        <v>44367</v>
      </c>
    </row>
    <row r="39" spans="1:6" ht="29" x14ac:dyDescent="0.35">
      <c r="A39" s="43">
        <v>44331</v>
      </c>
      <c r="B39" s="42">
        <v>3.1</v>
      </c>
      <c r="C39" s="41" t="s">
        <v>108</v>
      </c>
      <c r="D39" s="44" t="s">
        <v>95</v>
      </c>
      <c r="E39" s="44" t="s">
        <v>95</v>
      </c>
      <c r="F39" s="43">
        <v>44331</v>
      </c>
    </row>
    <row r="40" spans="1:6" ht="72.5" x14ac:dyDescent="0.35">
      <c r="A40" s="43">
        <v>44319</v>
      </c>
      <c r="B40" s="42">
        <v>3</v>
      </c>
      <c r="C40" s="41" t="s">
        <v>107</v>
      </c>
      <c r="D40" s="44" t="s">
        <v>95</v>
      </c>
      <c r="E40" s="44" t="s">
        <v>339</v>
      </c>
      <c r="F40" s="43">
        <v>44315</v>
      </c>
    </row>
    <row r="41" spans="1:6" ht="29" x14ac:dyDescent="0.35">
      <c r="A41" s="43">
        <v>44307</v>
      </c>
      <c r="B41" s="42">
        <v>2</v>
      </c>
      <c r="C41" s="41" t="s">
        <v>105</v>
      </c>
      <c r="D41" s="44" t="s">
        <v>95</v>
      </c>
      <c r="E41" s="44" t="s">
        <v>155</v>
      </c>
      <c r="F41" s="43">
        <v>44294</v>
      </c>
    </row>
    <row r="42" spans="1:6" ht="29" x14ac:dyDescent="0.35">
      <c r="A42" s="43">
        <v>44293</v>
      </c>
      <c r="B42" s="45">
        <v>1</v>
      </c>
      <c r="C42" s="41" t="s">
        <v>106</v>
      </c>
      <c r="D42" s="44" t="s">
        <v>95</v>
      </c>
      <c r="E42" s="44" t="s">
        <v>339</v>
      </c>
      <c r="F42" s="43">
        <v>44291</v>
      </c>
    </row>
    <row r="43" spans="1:6" x14ac:dyDescent="0.35">
      <c r="A43" s="43">
        <v>44291</v>
      </c>
      <c r="B43" s="45">
        <v>0.5</v>
      </c>
      <c r="C43" s="41" t="s">
        <v>323</v>
      </c>
      <c r="D43" s="44" t="s">
        <v>95</v>
      </c>
      <c r="E43" s="44" t="s">
        <v>95</v>
      </c>
      <c r="F43"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zoomScale="150" zoomScaleNormal="150" workbookViewId="0">
      <selection activeCell="A3" sqref="A3:G3"/>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34" t="str">
        <f>'ReadMe-Directions'!A1</f>
        <v>Flex Accounting in a Combined Lake Powell-Lake Mead System: Provoke Thought and Discussion</v>
      </c>
      <c r="B1" s="234"/>
      <c r="C1" s="234"/>
      <c r="D1" s="234"/>
      <c r="E1" s="234"/>
      <c r="F1" s="234"/>
      <c r="G1" s="234"/>
    </row>
    <row r="2" spans="1:14" x14ac:dyDescent="0.35">
      <c r="A2" s="1" t="s">
        <v>381</v>
      </c>
      <c r="B2" s="1"/>
    </row>
    <row r="3" spans="1:14" ht="32.15" customHeight="1" x14ac:dyDescent="0.35">
      <c r="A3" s="244" t="s">
        <v>380</v>
      </c>
      <c r="B3" s="244"/>
      <c r="C3" s="244"/>
      <c r="D3" s="244"/>
      <c r="E3" s="244"/>
      <c r="F3" s="244"/>
      <c r="G3" s="244"/>
      <c r="H3" s="91"/>
      <c r="I3" s="91"/>
      <c r="J3" s="91"/>
      <c r="K3" s="91"/>
      <c r="N3" s="153" t="s">
        <v>303</v>
      </c>
    </row>
    <row r="4" spans="1:14" x14ac:dyDescent="0.35">
      <c r="A4" s="141" t="s">
        <v>236</v>
      </c>
      <c r="B4" s="141" t="s">
        <v>31</v>
      </c>
      <c r="C4" s="245" t="s">
        <v>32</v>
      </c>
      <c r="D4" s="246"/>
      <c r="E4" s="246"/>
      <c r="F4" s="246"/>
      <c r="G4" s="247"/>
      <c r="N4" s="155" t="s">
        <v>267</v>
      </c>
    </row>
    <row r="5" spans="1:14" x14ac:dyDescent="0.35">
      <c r="A5" s="101" t="s">
        <v>28</v>
      </c>
      <c r="B5" s="181"/>
      <c r="C5" s="248"/>
      <c r="D5" s="243"/>
      <c r="E5" s="243"/>
      <c r="F5" s="243"/>
      <c r="G5" s="243"/>
      <c r="N5" s="159"/>
    </row>
    <row r="6" spans="1:14" x14ac:dyDescent="0.35">
      <c r="A6" s="101" t="s">
        <v>29</v>
      </c>
      <c r="B6" s="181"/>
      <c r="C6" s="248"/>
      <c r="D6" s="243"/>
      <c r="E6" s="243"/>
      <c r="F6" s="243"/>
      <c r="G6" s="243"/>
      <c r="N6" s="159"/>
    </row>
    <row r="7" spans="1:14" x14ac:dyDescent="0.35">
      <c r="A7" s="101" t="s">
        <v>30</v>
      </c>
      <c r="B7" s="181"/>
      <c r="C7" s="248"/>
      <c r="D7" s="243"/>
      <c r="E7" s="243"/>
      <c r="F7" s="243"/>
      <c r="G7" s="243"/>
      <c r="N7" s="159"/>
    </row>
    <row r="8" spans="1:14" x14ac:dyDescent="0.35">
      <c r="A8" s="127" t="s">
        <v>94</v>
      </c>
      <c r="B8" s="126"/>
      <c r="C8" s="243"/>
      <c r="D8" s="243"/>
      <c r="E8" s="243"/>
      <c r="F8" s="243"/>
      <c r="G8" s="243"/>
      <c r="N8" s="159"/>
    </row>
    <row r="9" spans="1:14" x14ac:dyDescent="0.35">
      <c r="A9" s="152" t="s">
        <v>343</v>
      </c>
      <c r="B9" s="101"/>
      <c r="C9" s="249"/>
      <c r="D9" s="249"/>
      <c r="E9" s="249"/>
      <c r="F9" s="249"/>
      <c r="G9" s="249"/>
      <c r="N9" s="159"/>
    </row>
    <row r="10" spans="1:14" x14ac:dyDescent="0.35">
      <c r="A10" s="128" t="s">
        <v>97</v>
      </c>
      <c r="B10" s="128"/>
      <c r="C10" s="250"/>
      <c r="D10" s="250"/>
      <c r="E10" s="250"/>
      <c r="F10" s="250"/>
      <c r="G10" s="250"/>
      <c r="N10" s="159"/>
    </row>
    <row r="11" spans="1:14" x14ac:dyDescent="0.35">
      <c r="A11" s="14"/>
      <c r="B11" s="2"/>
      <c r="C11"/>
      <c r="N11" s="159"/>
    </row>
    <row r="12" spans="1:14" x14ac:dyDescent="0.35">
      <c r="A12" s="16" t="s">
        <v>237</v>
      </c>
      <c r="B12" s="251" t="s">
        <v>239</v>
      </c>
      <c r="C12" s="252"/>
      <c r="D12" s="253"/>
      <c r="N12" s="158" t="s">
        <v>268</v>
      </c>
    </row>
    <row r="13" spans="1:14" x14ac:dyDescent="0.35">
      <c r="B13" s="254" t="s">
        <v>240</v>
      </c>
      <c r="C13" s="255"/>
      <c r="D13" s="256"/>
      <c r="N13" s="159"/>
    </row>
    <row r="14" spans="1:14" x14ac:dyDescent="0.35">
      <c r="B14" s="235" t="s">
        <v>241</v>
      </c>
      <c r="C14" s="236"/>
      <c r="D14" s="237"/>
      <c r="N14" s="159"/>
    </row>
    <row r="15" spans="1:14" x14ac:dyDescent="0.35">
      <c r="B15" s="238" t="s">
        <v>33</v>
      </c>
      <c r="C15" s="239"/>
      <c r="D15" s="240"/>
      <c r="N15" s="159"/>
    </row>
    <row r="16" spans="1:14" x14ac:dyDescent="0.35">
      <c r="N16" s="159"/>
    </row>
    <row r="17" spans="1:14" x14ac:dyDescent="0.35">
      <c r="A17" s="1" t="s">
        <v>238</v>
      </c>
      <c r="B17" s="1" t="s">
        <v>81</v>
      </c>
      <c r="C17" s="12" t="s">
        <v>82</v>
      </c>
      <c r="N17" s="158" t="s">
        <v>269</v>
      </c>
    </row>
    <row r="18" spans="1:14" x14ac:dyDescent="0.35">
      <c r="A18" t="s">
        <v>80</v>
      </c>
      <c r="B18" s="122">
        <v>5.73</v>
      </c>
      <c r="C18" s="122">
        <v>6</v>
      </c>
      <c r="D18" s="17"/>
      <c r="N18" s="158" t="s">
        <v>271</v>
      </c>
    </row>
    <row r="19" spans="1:14" x14ac:dyDescent="0.35">
      <c r="A19" t="s">
        <v>263</v>
      </c>
      <c r="B19" s="122">
        <v>7.2</v>
      </c>
      <c r="C19" s="122">
        <v>9</v>
      </c>
      <c r="D19" s="143" t="s">
        <v>247</v>
      </c>
      <c r="F19" s="143"/>
      <c r="N19" s="158" t="s">
        <v>270</v>
      </c>
    </row>
    <row r="20" spans="1:14" x14ac:dyDescent="0.35">
      <c r="A20" t="s">
        <v>118</v>
      </c>
      <c r="B20" s="177">
        <v>3525</v>
      </c>
      <c r="C20" s="177">
        <v>1020</v>
      </c>
      <c r="D20" s="11"/>
      <c r="N20" s="158" t="s">
        <v>272</v>
      </c>
    </row>
    <row r="21" spans="1:14" x14ac:dyDescent="0.35">
      <c r="A21" t="s">
        <v>110</v>
      </c>
      <c r="B21" s="122">
        <f>VLOOKUP(B20,'Powell-Elevation-Area'!$A$5:$B$689,2)/1000000</f>
        <v>5.9265762500000001</v>
      </c>
      <c r="C21" s="122">
        <f>VLOOKUP(C20,'Mead-Elevation-Area'!$A$5:$B$689,2)/1000000</f>
        <v>5.664593</v>
      </c>
      <c r="D21" s="11"/>
      <c r="E21" s="30"/>
      <c r="N21" s="158" t="s">
        <v>274</v>
      </c>
    </row>
    <row r="22" spans="1:14" x14ac:dyDescent="0.35">
      <c r="A22" t="s">
        <v>253</v>
      </c>
      <c r="B22" s="122">
        <f>78.1</f>
        <v>78.099999999999994</v>
      </c>
      <c r="C22"/>
      <c r="D22" s="123"/>
      <c r="E22" s="30"/>
      <c r="N22" s="158" t="s">
        <v>273</v>
      </c>
    </row>
    <row r="23" spans="1:14" x14ac:dyDescent="0.35">
      <c r="A23" t="s">
        <v>254</v>
      </c>
      <c r="B23" s="144">
        <v>0.17</v>
      </c>
      <c r="C23"/>
      <c r="D23" s="123"/>
      <c r="E23" s="30"/>
      <c r="N23" s="158" t="s">
        <v>275</v>
      </c>
    </row>
    <row r="24" spans="1:14" x14ac:dyDescent="0.35">
      <c r="A24" t="s">
        <v>252</v>
      </c>
      <c r="B24" s="122">
        <f>10*(7.5+1.5/2)-B22-B23</f>
        <v>4.2300000000000058</v>
      </c>
      <c r="C24"/>
      <c r="D24" s="123"/>
      <c r="E24" s="30"/>
      <c r="N24" s="158" t="s">
        <v>276</v>
      </c>
    </row>
    <row r="25" spans="1:14" x14ac:dyDescent="0.35">
      <c r="A25" t="s">
        <v>315</v>
      </c>
      <c r="B25" s="122">
        <f>2.7 + 0.3 - IF(A9&lt;&gt;"",1.06,0)</f>
        <v>1.94</v>
      </c>
      <c r="C25"/>
      <c r="D25" s="123"/>
      <c r="E25" s="30"/>
      <c r="N25" s="178" t="s">
        <v>322</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c r="D28" s="108"/>
      <c r="E28" s="108"/>
      <c r="F28" s="108"/>
      <c r="G28" s="108"/>
      <c r="H28" s="108"/>
      <c r="I28" s="108"/>
      <c r="J28" s="108"/>
      <c r="K28" s="108"/>
      <c r="L28" s="108"/>
      <c r="N28" s="155" t="s">
        <v>277</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278</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279</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280</v>
      </c>
    </row>
    <row r="32" spans="1:14" x14ac:dyDescent="0.3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281</v>
      </c>
    </row>
    <row r="33" spans="1:14" x14ac:dyDescent="0.3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235</v>
      </c>
      <c r="C39"/>
      <c r="N39" s="158" t="s">
        <v>301</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282</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283</v>
      </c>
    </row>
    <row r="50" spans="1:16" x14ac:dyDescent="0.35">
      <c r="A50" s="138" t="s">
        <v>255</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284</v>
      </c>
      <c r="P50" t="s">
        <v>305</v>
      </c>
    </row>
    <row r="51" spans="1:16" x14ac:dyDescent="0.35">
      <c r="A51" t="str">
        <f t="shared" ref="A51:A56" si="19">IF(A5="","","    To "&amp;A5)</f>
        <v xml:space="preserve">    To Upper Basin</v>
      </c>
      <c r="B51" s="105" t="s">
        <v>316</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0"/>
      <c r="P51" s="87" t="str">
        <f>IF(OR(P$28="",$A51=""),"",MAX(P28-($B$24)-P56*$B$21/SUM($B$21:$C$21),0))</f>
        <v/>
      </c>
    </row>
    <row r="52" spans="1:16" x14ac:dyDescent="0.3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0"/>
      <c r="P52" s="87" t="str">
        <f>IF(OR(P$28="",$A52=""),"",P29+P30-P31-P56*$C$21/SUM($B$21:$C$21)-P53+MIN($B$24,P28))</f>
        <v/>
      </c>
    </row>
    <row r="53" spans="1:16" x14ac:dyDescent="0.35">
      <c r="A53" t="str">
        <f t="shared" si="19"/>
        <v xml:space="preserve">    To Mexico</v>
      </c>
      <c r="B53" s="106" t="s">
        <v>206</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0"/>
    </row>
    <row r="54" spans="1:16" x14ac:dyDescent="0.3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0"/>
    </row>
    <row r="55" spans="1:16" x14ac:dyDescent="0.3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0"/>
    </row>
    <row r="56" spans="1:16" x14ac:dyDescent="0.35">
      <c r="A56" t="str">
        <f t="shared" si="19"/>
        <v xml:space="preserve">    To Shared, Reserve</v>
      </c>
      <c r="B56" s="106" t="s">
        <v>214</v>
      </c>
      <c r="C56" s="170" t="str">
        <f>IF(OR(C$28="",$A56=""),"",IF(C$50&gt;C48,C48,C50))</f>
        <v/>
      </c>
      <c r="D56" s="170" t="str">
        <f t="shared" ref="D56:L56" si="25">IF(OR(D$28="",$A56=""),"",IF(D$50&gt;D48,D48,D50))</f>
        <v/>
      </c>
      <c r="E56" s="170" t="str">
        <f t="shared" si="25"/>
        <v/>
      </c>
      <c r="F56" s="170" t="str">
        <f t="shared" si="25"/>
        <v/>
      </c>
      <c r="G56" s="170" t="str">
        <f t="shared" si="25"/>
        <v/>
      </c>
      <c r="H56" s="170" t="str">
        <f t="shared" si="25"/>
        <v/>
      </c>
      <c r="I56" s="170" t="str">
        <f t="shared" si="25"/>
        <v/>
      </c>
      <c r="J56" s="170" t="str">
        <f t="shared" si="25"/>
        <v/>
      </c>
      <c r="K56" s="170" t="str">
        <f t="shared" si="25"/>
        <v/>
      </c>
      <c r="L56" s="170" t="str">
        <f t="shared" si="25"/>
        <v/>
      </c>
      <c r="M56" s="19"/>
      <c r="N56" s="160"/>
    </row>
    <row r="57" spans="1:16" x14ac:dyDescent="0.35">
      <c r="A57" t="str">
        <f>IF(A31="","","    To "&amp;A31)</f>
        <v xml:space="preserve">    To Havasu / Parker evaporation and ET</v>
      </c>
      <c r="B57" s="169" t="s">
        <v>317</v>
      </c>
      <c r="C57" s="171" t="str">
        <f>IF(OR(C$28="",$A57=""),"",MIN(C31,C50-C56))</f>
        <v/>
      </c>
      <c r="D57" s="171" t="str">
        <f t="shared" ref="D57:L57" si="26">IF(OR(D$28="",$A57=""),"",MIN(D31,D50-D56))</f>
        <v/>
      </c>
      <c r="E57" s="171" t="str">
        <f t="shared" si="26"/>
        <v/>
      </c>
      <c r="F57" s="171" t="str">
        <f t="shared" si="26"/>
        <v/>
      </c>
      <c r="G57" s="171" t="str">
        <f t="shared" si="26"/>
        <v/>
      </c>
      <c r="H57" s="171" t="str">
        <f t="shared" si="26"/>
        <v/>
      </c>
      <c r="I57" s="171" t="str">
        <f t="shared" si="26"/>
        <v/>
      </c>
      <c r="J57" s="171" t="str">
        <f t="shared" si="26"/>
        <v/>
      </c>
      <c r="K57" s="171" t="str">
        <f t="shared" si="26"/>
        <v/>
      </c>
      <c r="L57" s="171" t="str">
        <f t="shared" si="26"/>
        <v/>
      </c>
      <c r="M57" s="19"/>
      <c r="N57" s="160"/>
    </row>
    <row r="58" spans="1:16" x14ac:dyDescent="0.35">
      <c r="B58" s="20"/>
      <c r="C58" s="19"/>
      <c r="D58" s="19"/>
      <c r="E58" s="19"/>
      <c r="F58" s="129"/>
      <c r="G58" s="30"/>
      <c r="N58" s="159"/>
    </row>
    <row r="59" spans="1:16" x14ac:dyDescent="0.35">
      <c r="A59" s="112" t="s">
        <v>256</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285</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286</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287</v>
      </c>
    </row>
    <row r="63" spans="1:16" x14ac:dyDescent="0.3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8" t="s">
        <v>288</v>
      </c>
    </row>
    <row r="64" spans="1:16" x14ac:dyDescent="0.3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8" t="s">
        <v>289</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302</v>
      </c>
    </row>
    <row r="66" spans="1:14" x14ac:dyDescent="0.3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8" t="s">
        <v>290</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285</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286</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287</v>
      </c>
    </row>
    <row r="71" spans="1:14" x14ac:dyDescent="0.3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8" t="s">
        <v>288</v>
      </c>
    </row>
    <row r="72" spans="1:14" x14ac:dyDescent="0.3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8" t="s">
        <v>289</v>
      </c>
    </row>
    <row r="73" spans="1:14" x14ac:dyDescent="0.35">
      <c r="A73" s="138" t="str">
        <f>IF(A72="","",$A$65)</f>
        <v xml:space="preserve">   Enter withdraw [maf] within available water</v>
      </c>
      <c r="C73" s="104"/>
      <c r="D73" s="104"/>
      <c r="E73" s="104"/>
      <c r="F73" s="104"/>
      <c r="G73" s="104"/>
      <c r="H73" s="104"/>
      <c r="I73" s="104"/>
      <c r="J73" s="104"/>
      <c r="K73" s="104"/>
      <c r="L73" s="104"/>
      <c r="N73" s="158" t="s">
        <v>302</v>
      </c>
    </row>
    <row r="74" spans="1:14" x14ac:dyDescent="0.3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8" t="s">
        <v>290</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285</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286</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287</v>
      </c>
    </row>
    <row r="79" spans="1:14" x14ac:dyDescent="0.3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8" t="s">
        <v>288</v>
      </c>
    </row>
    <row r="80" spans="1:14" x14ac:dyDescent="0.3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8" t="s">
        <v>289</v>
      </c>
    </row>
    <row r="81" spans="1:14" x14ac:dyDescent="0.35">
      <c r="A81" s="138" t="str">
        <f>IF(A80="","",$A$65)</f>
        <v xml:space="preserve">   Enter withdraw [maf] within available water</v>
      </c>
      <c r="C81" s="104"/>
      <c r="D81" s="104"/>
      <c r="E81" s="104"/>
      <c r="F81" s="104"/>
      <c r="G81" s="104"/>
      <c r="H81" s="104"/>
      <c r="I81" s="104"/>
      <c r="J81" s="104"/>
      <c r="K81" s="104"/>
      <c r="L81" s="104"/>
      <c r="N81" s="158" t="s">
        <v>302</v>
      </c>
    </row>
    <row r="82" spans="1:14" x14ac:dyDescent="0.3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8" t="s">
        <v>290</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285</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286</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287</v>
      </c>
    </row>
    <row r="87" spans="1:14" x14ac:dyDescent="0.3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8" t="s">
        <v>288</v>
      </c>
    </row>
    <row r="88" spans="1:14" x14ac:dyDescent="0.3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8" t="s">
        <v>289</v>
      </c>
    </row>
    <row r="89" spans="1:14" x14ac:dyDescent="0.35">
      <c r="A89" s="138" t="str">
        <f>IF(A88="","",$A$65)</f>
        <v xml:space="preserve">   Enter withdraw [maf] within available water</v>
      </c>
      <c r="C89" s="131"/>
      <c r="D89" s="131"/>
      <c r="E89" s="131"/>
      <c r="F89" s="131"/>
      <c r="G89" s="131"/>
      <c r="H89" s="131"/>
      <c r="I89" s="131"/>
      <c r="J89" s="131"/>
      <c r="K89" s="131"/>
      <c r="L89" s="131"/>
      <c r="N89" s="158" t="s">
        <v>302</v>
      </c>
    </row>
    <row r="90" spans="1:14" x14ac:dyDescent="0.3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8" t="s">
        <v>290</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285</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286</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287</v>
      </c>
    </row>
    <row r="95" spans="1:14" x14ac:dyDescent="0.3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8" t="s">
        <v>288</v>
      </c>
    </row>
    <row r="96" spans="1:14" x14ac:dyDescent="0.3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8" t="s">
        <v>289</v>
      </c>
    </row>
    <row r="97" spans="1:14" x14ac:dyDescent="0.35">
      <c r="A97" s="138" t="str">
        <f>IF(A96="","",$A$65)</f>
        <v xml:space="preserve">   Enter withdraw [maf] within available water</v>
      </c>
      <c r="C97" s="104"/>
      <c r="D97" s="104"/>
      <c r="E97" s="104"/>
      <c r="F97" s="104"/>
      <c r="G97" s="104"/>
      <c r="H97" s="104"/>
      <c r="I97" s="104"/>
      <c r="J97" s="104"/>
      <c r="K97" s="104"/>
      <c r="L97" s="104"/>
      <c r="N97" s="158" t="s">
        <v>302</v>
      </c>
    </row>
    <row r="98" spans="1:14" x14ac:dyDescent="0.3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8" t="s">
        <v>290</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300</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59"/>
    </row>
    <row r="104" spans="1:14" x14ac:dyDescent="0.3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59"/>
    </row>
    <row r="107" spans="1:14" x14ac:dyDescent="0.35">
      <c r="C107"/>
      <c r="N107" s="159"/>
    </row>
    <row r="108" spans="1:14" x14ac:dyDescent="0.35">
      <c r="A108" s="112" t="s">
        <v>264</v>
      </c>
      <c r="B108" s="112"/>
      <c r="C108" s="112"/>
      <c r="D108" s="112"/>
      <c r="E108" s="112"/>
      <c r="F108" s="112"/>
      <c r="G108" s="112"/>
      <c r="H108" s="112"/>
      <c r="I108" s="112"/>
      <c r="J108" s="112"/>
      <c r="K108" s="112"/>
      <c r="L108" s="112"/>
      <c r="M108" s="112"/>
      <c r="N108" s="158" t="s">
        <v>291</v>
      </c>
    </row>
    <row r="109" spans="1:14" x14ac:dyDescent="0.35">
      <c r="A109" s="1" t="s">
        <v>219</v>
      </c>
      <c r="C109"/>
      <c r="M109" t="s">
        <v>114</v>
      </c>
      <c r="N109" s="159"/>
    </row>
    <row r="110" spans="1:14" x14ac:dyDescent="0.3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49" t="str">
        <f t="shared" ca="1" si="46"/>
        <v/>
      </c>
      <c r="M110" s="150">
        <f ca="1">IF(OR($A110=""),"",SUM(C110:L110))</f>
        <v>0</v>
      </c>
      <c r="N110" s="163"/>
    </row>
    <row r="111" spans="1:14" x14ac:dyDescent="0.3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49" t="str">
        <f t="shared" ca="1" si="47"/>
        <v/>
      </c>
      <c r="M111" s="150">
        <f t="shared" ref="M111:M115" ca="1" si="48">IF(OR($A111=""),"",SUM(C111:L111))</f>
        <v>0</v>
      </c>
      <c r="N111" s="163"/>
    </row>
    <row r="112" spans="1:14" x14ac:dyDescent="0.3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49" t="str">
        <f t="shared" ca="1" si="49"/>
        <v/>
      </c>
      <c r="M112" s="150">
        <f t="shared" ca="1" si="48"/>
        <v>0</v>
      </c>
      <c r="N112" s="163"/>
    </row>
    <row r="113" spans="1:14" x14ac:dyDescent="0.3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49" t="str">
        <f t="shared" ca="1" si="50"/>
        <v/>
      </c>
      <c r="M113" s="150">
        <f t="shared" ca="1" si="48"/>
        <v>0</v>
      </c>
      <c r="N113" s="163"/>
    </row>
    <row r="114" spans="1:14" x14ac:dyDescent="0.3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49" t="str">
        <f t="shared" ca="1" si="51"/>
        <v/>
      </c>
      <c r="M114" s="150">
        <f t="shared" ca="1" si="48"/>
        <v>0</v>
      </c>
      <c r="N114" s="163"/>
    </row>
    <row r="115" spans="1:14" x14ac:dyDescent="0.3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49" t="str">
        <f t="shared" ca="1" si="52"/>
        <v/>
      </c>
      <c r="M115" s="150">
        <f t="shared" ca="1" si="48"/>
        <v>0</v>
      </c>
      <c r="N115" s="163"/>
    </row>
    <row r="116" spans="1:14" x14ac:dyDescent="0.3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59"/>
    </row>
    <row r="119" spans="1:14" x14ac:dyDescent="0.3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59"/>
    </row>
    <row r="120" spans="1:14" x14ac:dyDescent="0.3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59"/>
    </row>
    <row r="121" spans="1:14" x14ac:dyDescent="0.3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59"/>
    </row>
    <row r="122" spans="1:14" x14ac:dyDescent="0.3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59"/>
    </row>
    <row r="123" spans="1:14" x14ac:dyDescent="0.3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59"/>
    </row>
    <row r="124" spans="1:14" x14ac:dyDescent="0.35">
      <c r="A124" s="1" t="s">
        <v>90</v>
      </c>
      <c r="B124" s="1"/>
      <c r="D124" s="2"/>
      <c r="E124" s="2"/>
      <c r="F124" s="2"/>
      <c r="G124" s="2"/>
      <c r="H124" s="2"/>
      <c r="I124" s="2"/>
      <c r="J124" s="2"/>
      <c r="K124" s="2"/>
      <c r="L124" s="2"/>
      <c r="N124" s="159"/>
    </row>
    <row r="125" spans="1:14" x14ac:dyDescent="0.3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59"/>
    </row>
    <row r="126" spans="1:14" x14ac:dyDescent="0.3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59"/>
    </row>
    <row r="127" spans="1:14" x14ac:dyDescent="0.3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59"/>
    </row>
    <row r="128" spans="1:14" x14ac:dyDescent="0.3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59"/>
    </row>
    <row r="129" spans="1:14" x14ac:dyDescent="0.3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59"/>
    </row>
    <row r="130" spans="1:14" x14ac:dyDescent="0.3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59"/>
    </row>
    <row r="131" spans="1:14" x14ac:dyDescent="0.35">
      <c r="A131" s="1" t="s">
        <v>221</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8" t="s">
        <v>292</v>
      </c>
    </row>
    <row r="132" spans="1:14" ht="29.5" customHeight="1" x14ac:dyDescent="0.35">
      <c r="A132" s="241" t="s">
        <v>265</v>
      </c>
      <c r="B132" s="242"/>
      <c r="C132" s="140"/>
      <c r="D132" s="140"/>
      <c r="E132" s="140"/>
      <c r="F132" s="140"/>
      <c r="G132" s="140"/>
      <c r="H132" s="140"/>
      <c r="I132" s="140"/>
      <c r="J132" s="140"/>
      <c r="K132" s="140"/>
      <c r="L132" s="140"/>
      <c r="N132" s="155" t="s">
        <v>293</v>
      </c>
    </row>
    <row r="133" spans="1:14" x14ac:dyDescent="0.35">
      <c r="A133" s="1" t="s">
        <v>229</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8" t="s">
        <v>304</v>
      </c>
    </row>
    <row r="134" spans="1:14" x14ac:dyDescent="0.35">
      <c r="A134" s="1" t="s">
        <v>230</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8" t="s">
        <v>304</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304</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304</v>
      </c>
    </row>
    <row r="137" spans="1:14" x14ac:dyDescent="0.35">
      <c r="A137" s="1" t="s">
        <v>231</v>
      </c>
      <c r="B137" s="1"/>
      <c r="N137" s="158" t="s">
        <v>294</v>
      </c>
    </row>
    <row r="138" spans="1:14" x14ac:dyDescent="0.3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295</v>
      </c>
    </row>
    <row r="139" spans="1:14" x14ac:dyDescent="0.3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296</v>
      </c>
    </row>
    <row r="140" spans="1:14" s="65" customFormat="1" ht="62.5" customHeight="1" x14ac:dyDescent="0.3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298</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297</v>
      </c>
    </row>
    <row r="142" spans="1:14" x14ac:dyDescent="0.35">
      <c r="A142" s="151" t="s">
        <v>266</v>
      </c>
      <c r="C142" s="19"/>
      <c r="N142" s="158" t="s">
        <v>299</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C97" sqref="C97:G97"/>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34" t="str">
        <f>'ReadMe-Directions'!A1</f>
        <v>Flex Accounting in a Combined Lake Powell-Lake Mead System: Provoke Thought and Discussion</v>
      </c>
      <c r="B1" s="234"/>
      <c r="C1" s="234"/>
      <c r="D1" s="234"/>
      <c r="E1" s="234"/>
      <c r="F1" s="234"/>
      <c r="G1" s="234"/>
    </row>
    <row r="2" spans="1:14" x14ac:dyDescent="0.35">
      <c r="A2" s="1" t="s">
        <v>234</v>
      </c>
      <c r="B2" s="1"/>
    </row>
    <row r="3" spans="1:14" ht="32.15" customHeight="1" x14ac:dyDescent="0.35">
      <c r="A3" s="244" t="s">
        <v>258</v>
      </c>
      <c r="B3" s="244"/>
      <c r="C3" s="244"/>
      <c r="D3" s="244"/>
      <c r="E3" s="244"/>
      <c r="F3" s="244"/>
      <c r="G3" s="244"/>
      <c r="H3" s="180"/>
      <c r="I3" s="180"/>
      <c r="J3" s="180"/>
      <c r="K3" s="180"/>
      <c r="N3" s="153" t="s">
        <v>303</v>
      </c>
    </row>
    <row r="4" spans="1:14" x14ac:dyDescent="0.35">
      <c r="A4" s="141" t="s">
        <v>236</v>
      </c>
      <c r="B4" s="141" t="s">
        <v>31</v>
      </c>
      <c r="C4" s="245" t="s">
        <v>32</v>
      </c>
      <c r="D4" s="246"/>
      <c r="E4" s="246"/>
      <c r="F4" s="246"/>
      <c r="G4" s="247"/>
      <c r="N4" s="155" t="s">
        <v>267</v>
      </c>
    </row>
    <row r="5" spans="1:14" x14ac:dyDescent="0.35">
      <c r="A5" s="179" t="str">
        <f>IF(Master!A5="","",Master!A5)</f>
        <v>Upper Basin</v>
      </c>
      <c r="B5" s="181" t="s">
        <v>340</v>
      </c>
      <c r="C5" s="248" t="s">
        <v>341</v>
      </c>
      <c r="D5" s="243"/>
      <c r="E5" s="243"/>
      <c r="F5" s="243"/>
      <c r="G5" s="243"/>
      <c r="N5" s="159"/>
    </row>
    <row r="6" spans="1:14" x14ac:dyDescent="0.35">
      <c r="A6" s="179" t="str">
        <f>IF(Master!A6="","",Master!A6)</f>
        <v>Lower Basin</v>
      </c>
      <c r="B6" s="181" t="s">
        <v>340</v>
      </c>
      <c r="C6" s="248" t="s">
        <v>341</v>
      </c>
      <c r="D6" s="243"/>
      <c r="E6" s="243"/>
      <c r="F6" s="243"/>
      <c r="G6" s="243"/>
      <c r="N6" s="159"/>
    </row>
    <row r="7" spans="1:14" x14ac:dyDescent="0.35">
      <c r="A7" s="179" t="str">
        <f>IF(Master!A7="","",Master!A7)</f>
        <v>Mexico</v>
      </c>
      <c r="B7" s="181" t="s">
        <v>340</v>
      </c>
      <c r="C7" s="248" t="s">
        <v>341</v>
      </c>
      <c r="D7" s="243"/>
      <c r="E7" s="243"/>
      <c r="F7" s="243"/>
      <c r="G7" s="243"/>
      <c r="N7" s="159"/>
    </row>
    <row r="8" spans="1:14" x14ac:dyDescent="0.35">
      <c r="A8" s="179" t="str">
        <f>IF(Master!A8="","",Master!A8)</f>
        <v>Colorado River Delta</v>
      </c>
      <c r="B8" s="181" t="s">
        <v>340</v>
      </c>
      <c r="C8" s="248" t="s">
        <v>341</v>
      </c>
      <c r="D8" s="243"/>
      <c r="E8" s="243"/>
      <c r="F8" s="243"/>
      <c r="G8" s="243"/>
      <c r="N8" s="159"/>
    </row>
    <row r="9" spans="1:14" x14ac:dyDescent="0.35">
      <c r="A9" s="179" t="str">
        <f>IF(Master!A9="","",Master!A9)</f>
        <v>First Nations</v>
      </c>
      <c r="B9" s="181" t="str">
        <f>IF($A9&lt;&gt;"",B8,"")</f>
        <v>Law</v>
      </c>
      <c r="C9" s="257" t="s">
        <v>349</v>
      </c>
      <c r="D9" s="258"/>
      <c r="E9" s="258"/>
      <c r="F9" s="258"/>
      <c r="G9" s="259"/>
      <c r="N9" s="159"/>
    </row>
    <row r="10" spans="1:14" x14ac:dyDescent="0.35">
      <c r="A10" s="182" t="s">
        <v>97</v>
      </c>
      <c r="B10" s="182"/>
      <c r="C10" s="250" t="s">
        <v>342</v>
      </c>
      <c r="D10" s="250"/>
      <c r="E10" s="250"/>
      <c r="F10" s="250"/>
      <c r="G10" s="250"/>
      <c r="N10" s="159"/>
    </row>
    <row r="11" spans="1:14" x14ac:dyDescent="0.35">
      <c r="A11" s="14"/>
      <c r="B11" s="2"/>
      <c r="C11"/>
      <c r="N11" s="159"/>
    </row>
    <row r="12" spans="1:14" x14ac:dyDescent="0.35">
      <c r="A12" s="16" t="s">
        <v>237</v>
      </c>
      <c r="B12" s="251" t="s">
        <v>239</v>
      </c>
      <c r="C12" s="252"/>
      <c r="D12" s="253"/>
      <c r="N12" s="158" t="s">
        <v>268</v>
      </c>
    </row>
    <row r="13" spans="1:14" x14ac:dyDescent="0.35">
      <c r="B13" s="254" t="s">
        <v>240</v>
      </c>
      <c r="C13" s="255"/>
      <c r="D13" s="256"/>
      <c r="N13" s="159"/>
    </row>
    <row r="14" spans="1:14" x14ac:dyDescent="0.35">
      <c r="B14" s="235" t="s">
        <v>241</v>
      </c>
      <c r="C14" s="236"/>
      <c r="D14" s="237"/>
      <c r="N14" s="159"/>
    </row>
    <row r="15" spans="1:14" x14ac:dyDescent="0.35">
      <c r="B15" s="238" t="s">
        <v>33</v>
      </c>
      <c r="C15" s="239"/>
      <c r="D15" s="240"/>
      <c r="N15" s="159"/>
    </row>
    <row r="16" spans="1:14" x14ac:dyDescent="0.35">
      <c r="N16" s="159"/>
    </row>
    <row r="17" spans="1:14" x14ac:dyDescent="0.35">
      <c r="A17" s="1" t="s">
        <v>238</v>
      </c>
      <c r="B17" s="1" t="s">
        <v>81</v>
      </c>
      <c r="C17" s="12" t="s">
        <v>82</v>
      </c>
      <c r="N17" s="158" t="s">
        <v>269</v>
      </c>
    </row>
    <row r="18" spans="1:14" x14ac:dyDescent="0.35">
      <c r="A18" t="s">
        <v>80</v>
      </c>
      <c r="B18" s="122">
        <f>Master!B18</f>
        <v>5.73</v>
      </c>
      <c r="C18" s="122">
        <f>Master!C18</f>
        <v>6</v>
      </c>
      <c r="D18" s="17"/>
      <c r="N18" s="158" t="s">
        <v>271</v>
      </c>
    </row>
    <row r="19" spans="1:14" x14ac:dyDescent="0.35">
      <c r="A19" t="s">
        <v>263</v>
      </c>
      <c r="B19" s="122">
        <f>Master!B19</f>
        <v>7.2</v>
      </c>
      <c r="C19" s="122">
        <f>Master!C19</f>
        <v>9</v>
      </c>
      <c r="D19" s="11" t="str">
        <f>Master!D19</f>
        <v>9/1/2021 values</v>
      </c>
      <c r="F19" s="143"/>
      <c r="N19" s="158" t="s">
        <v>270</v>
      </c>
    </row>
    <row r="20" spans="1:14" x14ac:dyDescent="0.35">
      <c r="A20" t="s">
        <v>118</v>
      </c>
      <c r="B20" s="177">
        <v>3525</v>
      </c>
      <c r="C20" s="177">
        <v>1020</v>
      </c>
      <c r="D20" s="11"/>
      <c r="N20" s="158" t="s">
        <v>272</v>
      </c>
    </row>
    <row r="21" spans="1:14" x14ac:dyDescent="0.35">
      <c r="A21" t="s">
        <v>110</v>
      </c>
      <c r="B21" s="122">
        <f>VLOOKUP(B20,'Powell-Elevation-Area'!$A$5:$B$689,2)/1000000</f>
        <v>5.9265762500000001</v>
      </c>
      <c r="C21" s="122">
        <f>VLOOKUP(C20,'Mead-Elevation-Area'!$A$5:$B$689,2)/1000000</f>
        <v>5.664593</v>
      </c>
      <c r="D21" s="11"/>
      <c r="E21" s="30"/>
      <c r="N21" s="158" t="s">
        <v>274</v>
      </c>
    </row>
    <row r="22" spans="1:14" x14ac:dyDescent="0.35">
      <c r="A22" t="s">
        <v>253</v>
      </c>
      <c r="B22" s="122">
        <f>Master!B22</f>
        <v>78.099999999999994</v>
      </c>
      <c r="C22"/>
      <c r="D22" s="123"/>
      <c r="E22" s="30"/>
      <c r="N22" s="158" t="s">
        <v>273</v>
      </c>
    </row>
    <row r="23" spans="1:14" x14ac:dyDescent="0.35">
      <c r="A23" t="s">
        <v>254</v>
      </c>
      <c r="B23" s="144">
        <f>Master!B23</f>
        <v>0.17</v>
      </c>
      <c r="C23"/>
      <c r="D23" s="123"/>
      <c r="E23" s="30"/>
      <c r="N23" s="158" t="s">
        <v>275</v>
      </c>
    </row>
    <row r="24" spans="1:14" x14ac:dyDescent="0.35">
      <c r="A24" t="s">
        <v>252</v>
      </c>
      <c r="B24" s="122">
        <f>Master!B24</f>
        <v>4.2300000000000058</v>
      </c>
      <c r="C24"/>
      <c r="D24" s="123"/>
      <c r="E24" s="30"/>
      <c r="N24" s="158" t="s">
        <v>276</v>
      </c>
    </row>
    <row r="25" spans="1:14" x14ac:dyDescent="0.35">
      <c r="A25" t="s">
        <v>315</v>
      </c>
      <c r="B25" s="122">
        <f>Master!B25</f>
        <v>1.94</v>
      </c>
      <c r="C25"/>
      <c r="D25" s="123"/>
      <c r="E25" s="30"/>
      <c r="N25" s="178" t="s">
        <v>322</v>
      </c>
    </row>
    <row r="26" spans="1:14" x14ac:dyDescent="0.35">
      <c r="B26" s="30"/>
      <c r="N26" s="159"/>
    </row>
    <row r="27" spans="1:14" s="1" customFormat="1" x14ac:dyDescent="0.3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224</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277</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278</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279</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280</v>
      </c>
    </row>
    <row r="32" spans="1:14" x14ac:dyDescent="0.35">
      <c r="A32" s="138" t="s">
        <v>225</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281</v>
      </c>
    </row>
    <row r="33" spans="1:14" x14ac:dyDescent="0.3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235</v>
      </c>
      <c r="C39"/>
      <c r="N39" s="158" t="s">
        <v>301</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226</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282</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227</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283</v>
      </c>
    </row>
    <row r="50" spans="1:16" x14ac:dyDescent="0.35">
      <c r="A50" s="138" t="s">
        <v>255</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284</v>
      </c>
      <c r="P50" t="s">
        <v>305</v>
      </c>
    </row>
    <row r="51" spans="1:16" x14ac:dyDescent="0.35">
      <c r="A51" t="str">
        <f t="shared" ref="A51:A56" si="12">IF(A5="","","    To "&amp;A5)</f>
        <v xml:space="preserve">    To Upper Basin</v>
      </c>
      <c r="B51" s="105" t="s">
        <v>316</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0"/>
      <c r="P51" s="87" t="str">
        <f>IF(OR(P$28="",$A51=""),"",MAX(P28-($B$24)-P56*$B$21/SUM($B$21:$C$21),0))</f>
        <v/>
      </c>
    </row>
    <row r="52" spans="1:16" x14ac:dyDescent="0.3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0"/>
      <c r="P52" s="87" t="str">
        <f>IF(OR(P$28="",$A52=""),"",P29+P30-P31-P56*$C$21/SUM($B$21:$C$21)-P53+MIN($B$24,P28))</f>
        <v/>
      </c>
    </row>
    <row r="53" spans="1:16" x14ac:dyDescent="0.35">
      <c r="A53" t="str">
        <f t="shared" si="12"/>
        <v xml:space="preserve">    To Mexico</v>
      </c>
      <c r="B53" s="106" t="s">
        <v>206</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0"/>
    </row>
    <row r="54" spans="1:16" x14ac:dyDescent="0.3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0"/>
    </row>
    <row r="55" spans="1:16" x14ac:dyDescent="0.3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0"/>
    </row>
    <row r="56" spans="1:16" x14ac:dyDescent="0.35">
      <c r="A56" t="str">
        <f t="shared" si="12"/>
        <v xml:space="preserve">    To Shared, Reserve</v>
      </c>
      <c r="B56" s="106" t="s">
        <v>214</v>
      </c>
      <c r="C56" s="170" t="str">
        <f>IF(OR(C$28="",$A56=""),"",IF(C$50&gt;C48,C48,C50))</f>
        <v/>
      </c>
      <c r="D56" s="170" t="str">
        <f t="shared" ref="D56:L56" si="18">IF(OR(D$28="",$A56=""),"",IF(D$50&gt;D48,D48,D50))</f>
        <v/>
      </c>
      <c r="E56" s="170" t="str">
        <f t="shared" si="18"/>
        <v/>
      </c>
      <c r="F56" s="170" t="str">
        <f t="shared" si="18"/>
        <v/>
      </c>
      <c r="G56" s="170" t="str">
        <f t="shared" si="18"/>
        <v/>
      </c>
      <c r="H56" s="170" t="str">
        <f t="shared" si="18"/>
        <v/>
      </c>
      <c r="I56" s="170" t="str">
        <f t="shared" si="18"/>
        <v/>
      </c>
      <c r="J56" s="170" t="str">
        <f t="shared" si="18"/>
        <v/>
      </c>
      <c r="K56" s="170" t="str">
        <f t="shared" si="18"/>
        <v/>
      </c>
      <c r="L56" s="170" t="str">
        <f t="shared" si="18"/>
        <v/>
      </c>
      <c r="M56" s="19"/>
      <c r="N56" s="160"/>
    </row>
    <row r="57" spans="1:16" x14ac:dyDescent="0.35">
      <c r="A57" t="str">
        <f>IF(A31="","","    To "&amp;A31)</f>
        <v xml:space="preserve">    To Havasu / Parker evaporation and ET</v>
      </c>
      <c r="B57" s="169" t="s">
        <v>317</v>
      </c>
      <c r="C57" s="171" t="str">
        <f>IF(OR(C$28="",$A57=""),"",MIN(C31,C50-C56))</f>
        <v/>
      </c>
      <c r="D57" s="171" t="str">
        <f t="shared" ref="D57:L57" si="19">IF(OR(D$28="",$A57=""),"",MIN(D31,D50-D56))</f>
        <v/>
      </c>
      <c r="E57" s="171" t="str">
        <f t="shared" si="19"/>
        <v/>
      </c>
      <c r="F57" s="171" t="str">
        <f t="shared" si="19"/>
        <v/>
      </c>
      <c r="G57" s="171" t="str">
        <f t="shared" si="19"/>
        <v/>
      </c>
      <c r="H57" s="171" t="str">
        <f t="shared" si="19"/>
        <v/>
      </c>
      <c r="I57" s="171" t="str">
        <f t="shared" si="19"/>
        <v/>
      </c>
      <c r="J57" s="171" t="str">
        <f t="shared" si="19"/>
        <v/>
      </c>
      <c r="K57" s="171" t="str">
        <f t="shared" si="19"/>
        <v/>
      </c>
      <c r="L57" s="171" t="str">
        <f t="shared" si="19"/>
        <v/>
      </c>
      <c r="M57" s="19"/>
      <c r="N57" s="160"/>
    </row>
    <row r="58" spans="1:16" x14ac:dyDescent="0.35">
      <c r="B58" s="20"/>
      <c r="C58" s="19"/>
      <c r="D58" s="19"/>
      <c r="E58" s="19"/>
      <c r="F58" s="129"/>
      <c r="G58" s="30"/>
      <c r="N58" s="159"/>
    </row>
    <row r="59" spans="1:16" x14ac:dyDescent="0.35">
      <c r="A59" s="112" t="s">
        <v>256</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285</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286</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287</v>
      </c>
    </row>
    <row r="63" spans="1:16" x14ac:dyDescent="0.3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8" t="s">
        <v>288</v>
      </c>
    </row>
    <row r="64" spans="1:16" x14ac:dyDescent="0.35">
      <c r="A64" s="1" t="str">
        <f>IF(A62="","","   Available Water [maf]")</f>
        <v xml:space="preserve">   Available Water [maf]</v>
      </c>
      <c r="C64" s="130"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8" t="s">
        <v>289</v>
      </c>
    </row>
    <row r="65" spans="1:14" x14ac:dyDescent="0.35">
      <c r="A65" s="138" t="str">
        <f>IF(A64="","","   Enter withdraw [maf] within available water")</f>
        <v xml:space="preserve">   Enter withdraw [maf] within available water</v>
      </c>
      <c r="C65" s="183" t="str">
        <f>IF(C$28&lt;&gt;"",IF(C64&gt;4.2,4.2,MAX(C64,0)-0.01),"")</f>
        <v/>
      </c>
      <c r="D65" s="183" t="str">
        <f t="shared" ref="D65:G65" si="22">IF(D$28&lt;&gt;"",IF(D64&gt;4.2,4.2,MAX(D64,0)-0.01),"")</f>
        <v/>
      </c>
      <c r="E65" s="183" t="str">
        <f t="shared" si="22"/>
        <v/>
      </c>
      <c r="F65" s="183" t="str">
        <f t="shared" si="22"/>
        <v/>
      </c>
      <c r="G65" s="183" t="str">
        <f t="shared" si="22"/>
        <v/>
      </c>
      <c r="H65" s="104">
        <f t="shared" ref="H65:L65" si="23">IF(H$27&lt;&gt;"",IF(H64&gt;4.2,4.2,MAX(H64,0)),"")</f>
        <v>4.2</v>
      </c>
      <c r="I65" s="104">
        <f t="shared" si="23"/>
        <v>4.2</v>
      </c>
      <c r="J65" s="104">
        <f t="shared" si="23"/>
        <v>4.2</v>
      </c>
      <c r="K65" s="104">
        <f t="shared" si="23"/>
        <v>4.2</v>
      </c>
      <c r="L65" s="104">
        <f t="shared" si="23"/>
        <v>4.2</v>
      </c>
      <c r="N65" s="158" t="s">
        <v>302</v>
      </c>
    </row>
    <row r="66" spans="1:14" x14ac:dyDescent="0.3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8" t="s">
        <v>290</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285</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286</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287</v>
      </c>
    </row>
    <row r="71" spans="1:14" x14ac:dyDescent="0.3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8" t="s">
        <v>288</v>
      </c>
    </row>
    <row r="72" spans="1:14" x14ac:dyDescent="0.3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8" t="s">
        <v>289</v>
      </c>
    </row>
    <row r="73" spans="1:14" x14ac:dyDescent="0.35">
      <c r="A73" s="138" t="str">
        <f>IF(A72="","",$A$65)</f>
        <v xml:space="preserve">   Enter withdraw [maf] within available water</v>
      </c>
      <c r="C73" s="104" t="str">
        <f>IF(C28&lt;&gt;"",MIN(7.5-VLOOKUP(C41,MandatoryConservation!$C$5:$P$13,14),C72)-0.001,"")</f>
        <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302</v>
      </c>
    </row>
    <row r="74" spans="1:14" x14ac:dyDescent="0.3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8" t="s">
        <v>290</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285</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286</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287</v>
      </c>
    </row>
    <row r="79" spans="1:14" x14ac:dyDescent="0.3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8" t="s">
        <v>288</v>
      </c>
    </row>
    <row r="80" spans="1:14" x14ac:dyDescent="0.3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8" t="s">
        <v>289</v>
      </c>
    </row>
    <row r="81" spans="1:14" x14ac:dyDescent="0.35">
      <c r="A81" s="138" t="str">
        <f>IF(A80="","",$A$65)</f>
        <v xml:space="preserve">   Enter withdraw [maf] within available water</v>
      </c>
      <c r="C81" s="104" t="str">
        <f>IF(C28&lt;&gt;"",MIN(C49,C80-0.001),"")</f>
        <v/>
      </c>
      <c r="D81" s="104" t="str">
        <f t="shared" ref="D81:G81" si="30">IF(D28&lt;&gt;"",MIN(D49,D80-0.001),"")</f>
        <v/>
      </c>
      <c r="E81" s="104" t="str">
        <f t="shared" si="30"/>
        <v/>
      </c>
      <c r="F81" s="104" t="str">
        <f t="shared" si="30"/>
        <v/>
      </c>
      <c r="G81" s="104" t="str">
        <f t="shared" si="30"/>
        <v/>
      </c>
      <c r="H81" s="104"/>
      <c r="I81" s="104"/>
      <c r="J81" s="104"/>
      <c r="K81" s="104"/>
      <c r="L81" s="104"/>
      <c r="N81" s="158" t="s">
        <v>302</v>
      </c>
    </row>
    <row r="82" spans="1:14" x14ac:dyDescent="0.3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8" t="s">
        <v>290</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285</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286</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287</v>
      </c>
    </row>
    <row r="87" spans="1:14" x14ac:dyDescent="0.3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8" t="s">
        <v>288</v>
      </c>
    </row>
    <row r="88" spans="1:14" x14ac:dyDescent="0.3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8" t="s">
        <v>289</v>
      </c>
    </row>
    <row r="89" spans="1:14" x14ac:dyDescent="0.35">
      <c r="A89" s="138" t="str">
        <f>IF(A88="","",$A$65)</f>
        <v xml:space="preserve">   Enter withdraw [maf] within available water</v>
      </c>
      <c r="C89" s="131"/>
      <c r="D89" s="131"/>
      <c r="E89" s="131"/>
      <c r="F89" s="131"/>
      <c r="G89" s="131"/>
      <c r="H89" s="131"/>
      <c r="I89" s="131"/>
      <c r="J89" s="131"/>
      <c r="K89" s="131"/>
      <c r="L89" s="131"/>
      <c r="N89" s="158" t="s">
        <v>302</v>
      </c>
    </row>
    <row r="90" spans="1:14" x14ac:dyDescent="0.3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8" t="s">
        <v>290</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285</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286</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287</v>
      </c>
    </row>
    <row r="95" spans="1:14" x14ac:dyDescent="0.3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8" t="s">
        <v>288</v>
      </c>
    </row>
    <row r="96" spans="1:14" x14ac:dyDescent="0.3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8" t="s">
        <v>289</v>
      </c>
    </row>
    <row r="97" spans="1:14" x14ac:dyDescent="0.35">
      <c r="A97" s="138" t="str">
        <f>IF(A96="","",$A$65)</f>
        <v xml:space="preserve">   Enter withdraw [maf] within available water</v>
      </c>
      <c r="C97" s="104" t="str">
        <f>IF(OR(C$28="",$A97=""),"",C96-0.001)</f>
        <v/>
      </c>
      <c r="D97" s="104" t="str">
        <f t="shared" ref="D97:G97" si="37">IF(OR(D$28="",$A97=""),"",D96-0.001)</f>
        <v/>
      </c>
      <c r="E97" s="104" t="str">
        <f t="shared" si="37"/>
        <v/>
      </c>
      <c r="F97" s="104" t="str">
        <f t="shared" si="37"/>
        <v/>
      </c>
      <c r="G97" s="104" t="str">
        <f t="shared" si="37"/>
        <v/>
      </c>
      <c r="H97" s="104"/>
      <c r="I97" s="104"/>
      <c r="J97" s="104"/>
      <c r="K97" s="104"/>
      <c r="L97" s="104"/>
      <c r="N97" s="158" t="s">
        <v>302</v>
      </c>
    </row>
    <row r="98" spans="1:14" x14ac:dyDescent="0.3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8" t="s">
        <v>290</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300</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players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59"/>
    </row>
    <row r="104" spans="1:14" x14ac:dyDescent="0.3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59"/>
    </row>
    <row r="107" spans="1:14" x14ac:dyDescent="0.35">
      <c r="C107"/>
      <c r="N107" s="159"/>
    </row>
    <row r="108" spans="1:14" x14ac:dyDescent="0.35">
      <c r="A108" s="112" t="s">
        <v>264</v>
      </c>
      <c r="B108" s="112"/>
      <c r="C108" s="112"/>
      <c r="D108" s="112"/>
      <c r="E108" s="112"/>
      <c r="F108" s="112"/>
      <c r="G108" s="112"/>
      <c r="H108" s="112"/>
      <c r="I108" s="112"/>
      <c r="J108" s="112"/>
      <c r="K108" s="112"/>
      <c r="L108" s="112"/>
      <c r="M108" s="112"/>
      <c r="N108" s="158" t="s">
        <v>291</v>
      </c>
    </row>
    <row r="109" spans="1:14" x14ac:dyDescent="0.35">
      <c r="A109" s="1" t="s">
        <v>219</v>
      </c>
      <c r="C109"/>
      <c r="M109" t="s">
        <v>114</v>
      </c>
      <c r="N109" s="159"/>
    </row>
    <row r="110" spans="1:14" x14ac:dyDescent="0.3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49" t="str">
        <f t="shared" ca="1" si="43"/>
        <v/>
      </c>
      <c r="M110" s="150">
        <f ca="1">IF(OR($A110=""),"",SUM(C110:L110))</f>
        <v>0</v>
      </c>
      <c r="N110" s="163"/>
    </row>
    <row r="111" spans="1:14" x14ac:dyDescent="0.3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49" t="str">
        <f t="shared" ca="1" si="43"/>
        <v/>
      </c>
      <c r="M111" s="150">
        <f t="shared" ref="M111:M115" ca="1" si="44">IF(OR($A111=""),"",SUM(C111:L111))</f>
        <v>0</v>
      </c>
      <c r="N111" s="163"/>
    </row>
    <row r="112" spans="1:14" x14ac:dyDescent="0.3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49" t="str">
        <f t="shared" ca="1" si="43"/>
        <v/>
      </c>
      <c r="M112" s="150">
        <f t="shared" ca="1" si="44"/>
        <v>0</v>
      </c>
      <c r="N112" s="163"/>
    </row>
    <row r="113" spans="1:14" x14ac:dyDescent="0.3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49" t="str">
        <f t="shared" ca="1" si="43"/>
        <v/>
      </c>
      <c r="M113" s="150">
        <f t="shared" ca="1" si="44"/>
        <v>0</v>
      </c>
      <c r="N113" s="163"/>
    </row>
    <row r="114" spans="1:14" x14ac:dyDescent="0.3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49" t="str">
        <f t="shared" ca="1" si="43"/>
        <v/>
      </c>
      <c r="M114" s="150">
        <f t="shared" ca="1" si="44"/>
        <v>0</v>
      </c>
      <c r="N114" s="163"/>
    </row>
    <row r="115" spans="1:14" x14ac:dyDescent="0.3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49" t="str">
        <f t="shared" ca="1" si="43"/>
        <v/>
      </c>
      <c r="M115" s="150">
        <f t="shared" ca="1" si="44"/>
        <v>0</v>
      </c>
      <c r="N115" s="163"/>
    </row>
    <row r="116" spans="1:14" x14ac:dyDescent="0.3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5"/>
    </row>
    <row r="117" spans="1:14" x14ac:dyDescent="0.35">
      <c r="A117" s="1" t="s">
        <v>220</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59"/>
    </row>
    <row r="119" spans="1:14" x14ac:dyDescent="0.3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59"/>
    </row>
    <row r="120" spans="1:14" x14ac:dyDescent="0.3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59"/>
    </row>
    <row r="121" spans="1:14" x14ac:dyDescent="0.3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59"/>
    </row>
    <row r="122" spans="1:14" x14ac:dyDescent="0.3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59"/>
    </row>
    <row r="123" spans="1:14" x14ac:dyDescent="0.3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59"/>
    </row>
    <row r="124" spans="1:14" x14ac:dyDescent="0.35">
      <c r="A124" s="1" t="s">
        <v>90</v>
      </c>
      <c r="B124" s="1"/>
      <c r="D124" s="2"/>
      <c r="E124" s="2"/>
      <c r="F124" s="2"/>
      <c r="G124" s="2"/>
      <c r="H124" s="2"/>
      <c r="I124" s="2"/>
      <c r="J124" s="2"/>
      <c r="K124" s="2"/>
      <c r="L124" s="2"/>
      <c r="N124" s="159"/>
    </row>
    <row r="125" spans="1:14" x14ac:dyDescent="0.3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59"/>
    </row>
    <row r="126" spans="1:14" x14ac:dyDescent="0.3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59"/>
    </row>
    <row r="127" spans="1:14" x14ac:dyDescent="0.3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59"/>
    </row>
    <row r="128" spans="1:14" x14ac:dyDescent="0.3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59"/>
    </row>
    <row r="129" spans="1:14" x14ac:dyDescent="0.3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59"/>
    </row>
    <row r="130" spans="1:14" x14ac:dyDescent="0.3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59"/>
    </row>
    <row r="131" spans="1:14" x14ac:dyDescent="0.35">
      <c r="A131" s="1" t="s">
        <v>221</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8" t="s">
        <v>292</v>
      </c>
    </row>
    <row r="132" spans="1:14" ht="29.5" customHeight="1" x14ac:dyDescent="0.35">
      <c r="A132" s="241" t="s">
        <v>265</v>
      </c>
      <c r="B132" s="242"/>
      <c r="C132" s="140">
        <v>0.5</v>
      </c>
      <c r="D132" s="140">
        <v>0.5</v>
      </c>
      <c r="E132" s="140">
        <v>0.5</v>
      </c>
      <c r="F132" s="140"/>
      <c r="G132" s="140"/>
      <c r="H132" s="140"/>
      <c r="I132" s="140"/>
      <c r="J132" s="140"/>
      <c r="K132" s="140"/>
      <c r="L132" s="140"/>
      <c r="N132" s="155" t="s">
        <v>293</v>
      </c>
    </row>
    <row r="133" spans="1:14" x14ac:dyDescent="0.35">
      <c r="A133" s="1" t="s">
        <v>229</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8" t="s">
        <v>304</v>
      </c>
    </row>
    <row r="134" spans="1:14" x14ac:dyDescent="0.35">
      <c r="A134" s="1" t="s">
        <v>230</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8" t="s">
        <v>304</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304</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304</v>
      </c>
    </row>
    <row r="137" spans="1:14" x14ac:dyDescent="0.35">
      <c r="A137" s="1" t="s">
        <v>231</v>
      </c>
      <c r="B137" s="1"/>
      <c r="N137" s="158" t="s">
        <v>294</v>
      </c>
    </row>
    <row r="138" spans="1:14" x14ac:dyDescent="0.35">
      <c r="A138" s="21" t="s">
        <v>232</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295</v>
      </c>
    </row>
    <row r="139" spans="1:14" x14ac:dyDescent="0.35">
      <c r="A139" s="21" t="s">
        <v>222</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296</v>
      </c>
    </row>
    <row r="140" spans="1:14" s="65" customFormat="1" ht="62.5" customHeight="1" x14ac:dyDescent="0.35">
      <c r="A140" s="94" t="s">
        <v>223</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298</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297</v>
      </c>
    </row>
    <row r="142" spans="1:14" x14ac:dyDescent="0.35">
      <c r="A142" s="151" t="s">
        <v>266</v>
      </c>
      <c r="C142" s="19"/>
      <c r="N142" s="158" t="s">
        <v>299</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60" t="s">
        <v>138</v>
      </c>
      <c r="E3" s="260"/>
      <c r="F3" s="260" t="s">
        <v>139</v>
      </c>
      <c r="G3" s="260"/>
      <c r="H3" s="260"/>
      <c r="I3" s="260" t="s">
        <v>140</v>
      </c>
      <c r="J3" s="260"/>
      <c r="K3" s="260"/>
      <c r="L3" s="148"/>
      <c r="M3" s="260" t="s">
        <v>30</v>
      </c>
      <c r="N3" s="260"/>
      <c r="O3" s="260"/>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257</v>
      </c>
    </row>
    <row r="4" spans="1:9" s="58" customFormat="1" ht="43.5" x14ac:dyDescent="0.35">
      <c r="A4" s="39" t="s">
        <v>166</v>
      </c>
      <c r="B4" s="39" t="s">
        <v>171</v>
      </c>
      <c r="C4" s="39" t="s">
        <v>172</v>
      </c>
      <c r="D4" s="40" t="s">
        <v>167</v>
      </c>
      <c r="E4" s="39" t="s">
        <v>186</v>
      </c>
      <c r="F4" s="39" t="s">
        <v>187</v>
      </c>
      <c r="G4" s="133" t="s">
        <v>218</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Master</vt:lpstr>
      <vt:lpstr>Master-LawOfRiver</vt:lpstr>
      <vt:lpstr>Master-Plots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2022-04-06T02:39:56Z</dcterms:modified>
</cp:coreProperties>
</file>