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FC03D359-8C92-4962-8E61-C4ACA7748173}" xr6:coauthVersionLast="47" xr6:coauthVersionMax="47" xr10:uidLastSave="{00000000-0000-0000-0000-000000000000}"/>
  <bookViews>
    <workbookView xWindow="-57720" yWindow="-1800" windowWidth="29040" windowHeight="17520" firstSheet="3" activeTab="9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Capacities" sheetId="5" r:id="rId5"/>
    <sheet name="Example1-Credit" sheetId="8" r:id="rId6"/>
    <sheet name="Example2-Debit" sheetId="9" r:id="rId7"/>
    <sheet name="BasinConservationPrograms" sheetId="11" r:id="rId8"/>
    <sheet name="DCPLogs" sheetId="4" r:id="rId9"/>
    <sheet name="AllocateAvailableWater" sheetId="12" r:id="rId10"/>
    <sheet name="By User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2" l="1"/>
  <c r="D16" i="12"/>
  <c r="E16" i="12"/>
  <c r="F16" i="12"/>
  <c r="G16" i="12"/>
  <c r="H9" i="12"/>
  <c r="H10" i="12"/>
  <c r="H8" i="12"/>
  <c r="C6" i="1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G18" i="12" l="1"/>
  <c r="G17" i="12"/>
  <c r="H15" i="12"/>
  <c r="C15" i="12" s="1"/>
  <c r="L15" i="12" s="1"/>
  <c r="F17" i="12"/>
  <c r="F18" i="12"/>
  <c r="F19" i="12"/>
  <c r="E19" i="12"/>
  <c r="E17" i="12"/>
  <c r="E18" i="12"/>
  <c r="G19" i="12"/>
  <c r="B8" i="10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J17" i="12" l="1"/>
  <c r="C18" i="12"/>
  <c r="C19" i="12"/>
  <c r="L19" i="12" s="1"/>
  <c r="C21" i="12"/>
  <c r="C16" i="12"/>
  <c r="L16" i="12" s="1"/>
  <c r="I15" i="12"/>
  <c r="C17" i="12"/>
  <c r="J18" i="12"/>
  <c r="L17" i="12"/>
  <c r="J15" i="12"/>
  <c r="K15" i="12"/>
  <c r="L18" i="12"/>
  <c r="J16" i="12"/>
  <c r="K16" i="12"/>
  <c r="K18" i="12"/>
  <c r="D17" i="12"/>
  <c r="I17" i="12" s="1"/>
  <c r="I16" i="12"/>
  <c r="M16" i="12" s="1"/>
  <c r="E21" i="12"/>
  <c r="J19" i="12"/>
  <c r="F21" i="12"/>
  <c r="K21" i="12" s="1"/>
  <c r="K19" i="12"/>
  <c r="D19" i="12"/>
  <c r="I19" i="12" s="1"/>
  <c r="D18" i="12"/>
  <c r="K17" i="12"/>
  <c r="G21" i="12"/>
  <c r="L21" i="12" s="1"/>
  <c r="H16" i="12"/>
  <c r="F15" i="1"/>
  <c r="J21" i="12" l="1"/>
  <c r="M15" i="12"/>
  <c r="M19" i="12"/>
  <c r="H17" i="12"/>
  <c r="H19" i="12"/>
  <c r="H18" i="12"/>
  <c r="I18" i="12"/>
  <c r="M18" i="12" s="1"/>
  <c r="D21" i="12"/>
  <c r="M17" i="12"/>
  <c r="H4" i="4"/>
  <c r="I4" i="4" s="1"/>
  <c r="H5" i="4"/>
  <c r="I5" i="4" s="1"/>
  <c r="H3" i="4"/>
  <c r="I3" i="4" s="1"/>
  <c r="H21" i="12" l="1"/>
  <c r="I21" i="12"/>
  <c r="M21" i="12" s="1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<sst xmlns="http://schemas.openxmlformats.org/spreadsheetml/2006/main" count="279" uniqueCount="146">
  <si>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</si>
  <si>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</si>
  <si>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</si>
  <si>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</si>
  <si>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</si>
  <si>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</si>
  <si>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</si>
  <si>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</si>
  <si>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</si>
  <si>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</si>
  <si>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</si>
  <si>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</si>
  <si>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</si>
  <si>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</si>
  <si>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</si>
  <si>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</si>
  <si>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</si>
  <si>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</si>
  <si>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</si>
  <si>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</si>
  <si>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</si>
  <si>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</si>
  <si>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</si>
  <si>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</si>
  <si>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</si>
  <si>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</si>
  <si>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</si>
  <si>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</si>
  <si>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</si>
  <si>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</si>
  <si>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</si>
  <si>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</si>
  <si>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</si>
  <si>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</si>
  <si>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</si>
  <si>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</si>
  <si>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</si>
  <si>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</si>
  <si>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</si>
  <si>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</si>
  <si>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</si>
  <si>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</si>
  <si>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</si>
  <si>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</si>
  <si>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</si>
  <si>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</si>
  <si>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</si>
  <si>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</si>
  <si>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</si>
  <si>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</si>
  <si>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</si>
  <si>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</si>
  <si>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</si>
  <si>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</si>
  <si>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</si>
  <si>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</si>
  <si>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</si>
  <si>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</si>
  <si>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</si>
  <si>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</si>
  <si>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</si>
  <si>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</si>
  <si>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</si>
  <si>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</si>
  <si>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</si>
  <si>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</si>
  <si>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</si>
  <si>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</si>
  <si>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</si>
  <si>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</si>
  <si>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</si>
  <si>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</si>
  <si>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</si>
  <si>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</si>
  <si>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</si>
  <si>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</si>
  <si>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</si>
  <si>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</si>
  <si>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</si>
  <si>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</si>
  <si>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</si>
  <si>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</si>
  <si>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</si>
  <si>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</si>
  <si>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</si>
  <si>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</si>
  <si>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</si>
  <si>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</si>
  <si>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</si>
  <si>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</si>
  <si>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</si>
  <si>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</si>
  <si>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</si>
  <si>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</si>
  <si>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</si>
  <si>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</si>
  <si>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</si>
  <si>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</si>
  <si>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</si>
  <si>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</si>
  <si>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</si>
  <si>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</si>
  <si>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</si>
  <si>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</si>
  <si>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</si>
  <si>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</si>
  <si>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</si>
  <si>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</si>
  <si>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</si>
  <si>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</si>
  <si>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</si>
  <si>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</si>
  <si>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</si>
  <si>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</si>
  <si>
    <t>Buschatzke, T., Hamby, J. B., and Entsminger, J. (2024). "Lower Basin Alternative for the Post-2026 Coordinated Operation of the Colorado River Basin." https://www.snwa.com/assets/pdf/lower-basin-alternative-letter-march2024.pdf [Accessed on: August 14, 2024].</t>
  </si>
  <si>
    <t>Use March 2024 Lower Basin Alternative shortages to divide available water among water accounts</t>
  </si>
  <si>
    <t>0.0 to 0.3</t>
  </si>
  <si>
    <t>0.3 to 1.5</t>
  </si>
  <si>
    <t>1.5 to 2.7</t>
  </si>
  <si>
    <t>To be determined</t>
  </si>
  <si>
    <t>Lower Basin Water Shortages</t>
  </si>
  <si>
    <t>Total Shortage (maf per year)</t>
  </si>
  <si>
    <t>Share of Available Water (maf per year)</t>
  </si>
  <si>
    <t>Percentage of Available Water</t>
  </si>
  <si>
    <t>Row</t>
  </si>
  <si>
    <t>[1]</t>
  </si>
  <si>
    <t>[2]</t>
  </si>
  <si>
    <t>[3]</t>
  </si>
  <si>
    <t>[4]</t>
  </si>
  <si>
    <t>[5]</t>
  </si>
  <si>
    <t>[6]</t>
  </si>
  <si>
    <t>Total Shortage (maf per year) [A]</t>
  </si>
  <si>
    <t>Avaliable Water (maf per year) [B]</t>
  </si>
  <si>
    <t>Arizona [C]</t>
  </si>
  <si>
    <t>Nevada [D]</t>
  </si>
  <si>
    <t>California [E]</t>
  </si>
  <si>
    <t>Mexico [F]</t>
  </si>
  <si>
    <t>Total [G]</t>
  </si>
  <si>
    <t>Arizona [H]</t>
  </si>
  <si>
    <t>Nevada [I]</t>
  </si>
  <si>
    <t>California [J]</t>
  </si>
  <si>
    <t>Mexico [K]</t>
  </si>
  <si>
    <t>Total [L]</t>
  </si>
  <si>
    <t>[7]*</t>
  </si>
  <si>
    <t>Percentage of Total Shortage</t>
  </si>
  <si>
    <t>* If percentage shares of total shortages for 0.3 to 1.5 maf per year are propegated to total shortages for 1.5 to 2.7 maf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</si>
</sst>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167" fontId="0" fillId="0" borderId="1" xfId="0" applyNumberFormat="1" applyBorder="1" applyAlignment="1">
      <alignment horizontal="center" vertical="top"/>
    </xf>
    <xf numFmtId="167" fontId="0" fillId="0" borderId="1" xfId="0" applyNumberFormat="1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2" applyNumberFormat="1" applyFont="1" applyBorder="1" applyAlignment="1">
      <alignment horizontal="center" vertical="top"/>
    </xf>
    <xf numFmtId="166" fontId="0" fillId="0" borderId="1" xfId="0" applyNumberFormat="1" applyBorder="1" applyAlignment="1">
      <alignment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6" xfId="0" applyFill="1" applyBorder="1" applyAlignment="1">
      <alignment horizontal="left" vertical="top"/>
    </xf>
    <xf numFmtId="2" fontId="0" fillId="0" borderId="1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7"/>
  <sheetViews>
    <sheetView zoomScale="170" zoomScaleNormal="170" workbookViewId="0">
      <selection activeCell="A9" sqref="A9:A17"/>
    </sheetView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103</v>
      </c>
      <c r="C9" t="s">
        <v>58</v>
      </c>
    </row>
    <row r="10" spans="1:3" x14ac:dyDescent="0.35">
      <c r="A10">
        <v>2</v>
      </c>
      <c r="B10" t="s">
        <v>104</v>
      </c>
      <c r="C10" t="s">
        <v>61</v>
      </c>
    </row>
    <row r="11" spans="1:3" x14ac:dyDescent="0.35">
      <c r="A11">
        <v>3</v>
      </c>
      <c r="B11" t="s">
        <v>110</v>
      </c>
      <c r="C11" t="s">
        <v>111</v>
      </c>
    </row>
    <row r="12" spans="1:3" x14ac:dyDescent="0.35">
      <c r="A12">
        <v>4</v>
      </c>
      <c r="B12" t="s">
        <v>105</v>
      </c>
      <c r="C12" t="s">
        <v>59</v>
      </c>
    </row>
    <row r="13" spans="1:3" x14ac:dyDescent="0.35">
      <c r="A13">
        <v>5</v>
      </c>
      <c r="B13" t="s">
        <v>106</v>
      </c>
      <c r="C13" t="s">
        <v>101</v>
      </c>
    </row>
    <row r="14" spans="1:3" x14ac:dyDescent="0.35">
      <c r="A14">
        <v>6</v>
      </c>
      <c r="B14" t="s">
        <v>107</v>
      </c>
      <c r="C14" t="s">
        <v>102</v>
      </c>
    </row>
    <row r="15" spans="1:3" x14ac:dyDescent="0.35">
      <c r="A15">
        <v>7</v>
      </c>
      <c r="B15" t="s">
        <v>112</v>
      </c>
      <c r="C15" t="s">
        <v>113</v>
      </c>
    </row>
    <row r="16" spans="1:3" x14ac:dyDescent="0.35">
      <c r="A16">
        <v>8</v>
      </c>
      <c r="B16" t="s">
        <v>108</v>
      </c>
      <c r="C16" t="s">
        <v>60</v>
      </c>
    </row>
    <row r="17" spans="1:3" x14ac:dyDescent="0.35">
      <c r="A17">
        <v>9</v>
      </c>
      <c r="B17" t="s">
        <v>109</v>
      </c>
      <c r="C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41" t="s">
        <v>19</v>
      </c>
      <c r="B11" s="41"/>
      <c r="C11" s="41"/>
      <c r="D11" s="41"/>
      <c r="E11" s="41"/>
      <c r="F11" s="41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2" t="s">
        <v>2</v>
      </c>
      <c r="B4" s="42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2" t="s">
        <v>2</v>
      </c>
      <c r="B4" s="42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opLeftCell="A3" zoomScale="160" zoomScaleNormal="160" workbookViewId="0">
      <selection activeCell="A19" sqref="A19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81</v>
      </c>
    </row>
    <row r="2" spans="1:5" x14ac:dyDescent="0.35">
      <c r="A2" t="s">
        <v>80</v>
      </c>
    </row>
    <row r="3" spans="1:5" ht="32" customHeight="1" x14ac:dyDescent="0.35">
      <c r="A3" s="34" t="s">
        <v>80</v>
      </c>
      <c r="B3" s="35" t="s">
        <v>82</v>
      </c>
      <c r="C3" s="35" t="s">
        <v>96</v>
      </c>
      <c r="D3" s="35" t="s">
        <v>83</v>
      </c>
      <c r="E3" s="35" t="s">
        <v>95</v>
      </c>
    </row>
    <row r="4" spans="1:5" s="37" customFormat="1" ht="15" customHeight="1" x14ac:dyDescent="0.35">
      <c r="A4" s="36" t="s">
        <v>84</v>
      </c>
      <c r="B4" s="32" t="s">
        <v>97</v>
      </c>
      <c r="C4" s="31">
        <v>4.0999999999999996</v>
      </c>
      <c r="D4" s="32" t="s">
        <v>85</v>
      </c>
      <c r="E4" s="32" t="s">
        <v>85</v>
      </c>
    </row>
    <row r="5" spans="1:5" s="37" customFormat="1" x14ac:dyDescent="0.35">
      <c r="A5" s="36" t="s">
        <v>94</v>
      </c>
      <c r="B5" s="32" t="s">
        <v>87</v>
      </c>
      <c r="C5" s="31">
        <v>1</v>
      </c>
      <c r="D5" s="33">
        <v>200</v>
      </c>
      <c r="E5" s="38">
        <v>200</v>
      </c>
    </row>
    <row r="6" spans="1:5" s="37" customFormat="1" x14ac:dyDescent="0.35">
      <c r="A6" s="36" t="s">
        <v>93</v>
      </c>
      <c r="B6" s="32" t="s">
        <v>92</v>
      </c>
      <c r="C6" s="31">
        <f>DCPLogs!G1/1000000</f>
        <v>0.63121000000000005</v>
      </c>
      <c r="D6" s="32" t="s">
        <v>85</v>
      </c>
      <c r="E6" s="38" t="s">
        <v>85</v>
      </c>
    </row>
    <row r="7" spans="1:5" s="37" customFormat="1" x14ac:dyDescent="0.35">
      <c r="A7" s="37" t="s">
        <v>98</v>
      </c>
    </row>
    <row r="8" spans="1:5" s="37" customFormat="1" x14ac:dyDescent="0.35">
      <c r="A8" s="36" t="s">
        <v>99</v>
      </c>
      <c r="B8" s="32" t="s">
        <v>86</v>
      </c>
      <c r="C8" s="31">
        <v>0.17499999999999999</v>
      </c>
      <c r="D8" s="32" t="s">
        <v>88</v>
      </c>
      <c r="E8" s="38">
        <v>29.8</v>
      </c>
    </row>
    <row r="9" spans="1:5" s="37" customFormat="1" x14ac:dyDescent="0.35">
      <c r="A9" s="36" t="s">
        <v>100</v>
      </c>
      <c r="B9" s="32">
        <v>2023</v>
      </c>
      <c r="C9" s="31">
        <f>(2517+4633+15091+15571)/1000000</f>
        <v>3.7811999999999998E-2</v>
      </c>
      <c r="D9" s="32" t="s">
        <v>89</v>
      </c>
      <c r="E9" s="38">
        <f>0.992+1.205+5.344+8.335</f>
        <v>15.876000000000001</v>
      </c>
    </row>
    <row r="10" spans="1:5" s="37" customFormat="1" x14ac:dyDescent="0.35">
      <c r="A10" s="36" t="s">
        <v>100</v>
      </c>
      <c r="B10" s="32" t="s">
        <v>90</v>
      </c>
      <c r="C10" s="31">
        <v>2.2116E-2</v>
      </c>
      <c r="D10" s="32" t="s">
        <v>91</v>
      </c>
      <c r="E10" s="38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D49-F28E-4E8F-9EC7-325148866036}">
  <dimension ref="A1:M22"/>
  <sheetViews>
    <sheetView tabSelected="1" topLeftCell="A4" zoomScale="170" zoomScaleNormal="170" workbookViewId="0">
      <selection activeCell="D17" sqref="D17"/>
    </sheetView>
  </sheetViews>
  <sheetFormatPr defaultRowHeight="14.5" x14ac:dyDescent="0.35"/>
  <cols>
    <col min="1" max="1" width="4.54296875" customWidth="1"/>
    <col min="2" max="2" width="14.08984375" customWidth="1"/>
    <col min="3" max="3" width="14.81640625" customWidth="1"/>
    <col min="4" max="4" width="7.36328125" customWidth="1"/>
    <col min="5" max="5" width="7.90625" customWidth="1"/>
    <col min="7" max="7" width="7.7265625" customWidth="1"/>
    <col min="8" max="8" width="7.1796875" customWidth="1"/>
    <col min="9" max="9" width="8" customWidth="1"/>
    <col min="10" max="10" width="7.81640625" customWidth="1"/>
    <col min="12" max="12" width="8" customWidth="1"/>
    <col min="13" max="13" width="7.08984375" customWidth="1"/>
  </cols>
  <sheetData>
    <row r="1" spans="1:13" x14ac:dyDescent="0.35">
      <c r="B1" s="1" t="s">
        <v>115</v>
      </c>
    </row>
    <row r="3" spans="1:13" x14ac:dyDescent="0.35">
      <c r="B3" t="s">
        <v>114</v>
      </c>
    </row>
    <row r="6" spans="1:13" x14ac:dyDescent="0.35">
      <c r="B6" s="1" t="s">
        <v>120</v>
      </c>
      <c r="C6" s="43" t="s">
        <v>121</v>
      </c>
      <c r="D6" s="44" t="s">
        <v>144</v>
      </c>
      <c r="E6" s="44"/>
      <c r="F6" s="44"/>
      <c r="G6" s="44"/>
      <c r="H6" s="44"/>
    </row>
    <row r="7" spans="1:13" s="40" customFormat="1" ht="17" customHeight="1" x14ac:dyDescent="0.35">
      <c r="C7" s="43"/>
      <c r="D7" s="35" t="s">
        <v>3</v>
      </c>
      <c r="E7" s="35" t="s">
        <v>5</v>
      </c>
      <c r="F7" s="35" t="s">
        <v>4</v>
      </c>
      <c r="G7" s="35" t="s">
        <v>40</v>
      </c>
      <c r="H7" s="35" t="s">
        <v>6</v>
      </c>
    </row>
    <row r="8" spans="1:13" x14ac:dyDescent="0.35">
      <c r="C8" s="39">
        <v>0</v>
      </c>
      <c r="D8" s="48">
        <v>0</v>
      </c>
      <c r="E8" s="48">
        <v>0</v>
      </c>
      <c r="F8" s="48">
        <v>0</v>
      </c>
      <c r="G8" s="48">
        <v>0</v>
      </c>
      <c r="H8" s="48">
        <f>SUM(D8:G8)</f>
        <v>0</v>
      </c>
    </row>
    <row r="9" spans="1:13" x14ac:dyDescent="0.35">
      <c r="C9" s="39" t="s">
        <v>116</v>
      </c>
      <c r="D9" s="49">
        <v>0.8</v>
      </c>
      <c r="E9" s="49">
        <v>3.3300000000000003E-2</v>
      </c>
      <c r="F9" s="49">
        <v>0</v>
      </c>
      <c r="G9" s="49">
        <v>0.16669999999999999</v>
      </c>
      <c r="H9" s="49">
        <f t="shared" ref="H9:H10" si="0">SUM(D9:G9)</f>
        <v>1</v>
      </c>
    </row>
    <row r="10" spans="1:13" x14ac:dyDescent="0.35">
      <c r="C10" s="39" t="s">
        <v>117</v>
      </c>
      <c r="D10" s="49">
        <v>0.43330000000000002</v>
      </c>
      <c r="E10" s="49">
        <v>3.3300000000000003E-2</v>
      </c>
      <c r="F10" s="49">
        <v>0.36670000000000003</v>
      </c>
      <c r="G10" s="49">
        <v>0.16669999999999999</v>
      </c>
      <c r="H10" s="49">
        <f t="shared" si="0"/>
        <v>1</v>
      </c>
    </row>
    <row r="11" spans="1:13" x14ac:dyDescent="0.35">
      <c r="C11" s="39" t="s">
        <v>118</v>
      </c>
      <c r="D11" s="41" t="s">
        <v>119</v>
      </c>
      <c r="E11" s="41"/>
      <c r="F11" s="41"/>
      <c r="G11" s="41"/>
      <c r="H11" s="41"/>
    </row>
    <row r="13" spans="1:13" ht="23.5" customHeight="1" x14ac:dyDescent="0.35">
      <c r="A13" s="43" t="s">
        <v>124</v>
      </c>
      <c r="B13" s="43" t="s">
        <v>131</v>
      </c>
      <c r="C13" s="43" t="s">
        <v>132</v>
      </c>
      <c r="D13" s="53" t="s">
        <v>122</v>
      </c>
      <c r="E13" s="53"/>
      <c r="F13" s="53"/>
      <c r="G13" s="53"/>
      <c r="H13" s="53"/>
      <c r="I13" s="54" t="s">
        <v>123</v>
      </c>
      <c r="J13" s="54"/>
      <c r="K13" s="54"/>
      <c r="L13" s="54"/>
      <c r="M13" s="54"/>
    </row>
    <row r="14" spans="1:13" ht="27.5" customHeight="1" x14ac:dyDescent="0.35">
      <c r="A14" s="43"/>
      <c r="B14" s="43"/>
      <c r="C14" s="43"/>
      <c r="D14" s="52" t="s">
        <v>133</v>
      </c>
      <c r="E14" s="52" t="s">
        <v>134</v>
      </c>
      <c r="F14" s="52" t="s">
        <v>135</v>
      </c>
      <c r="G14" s="52" t="s">
        <v>136</v>
      </c>
      <c r="H14" s="52" t="s">
        <v>137</v>
      </c>
      <c r="I14" s="55" t="s">
        <v>138</v>
      </c>
      <c r="J14" s="55" t="s">
        <v>139</v>
      </c>
      <c r="K14" s="55" t="s">
        <v>140</v>
      </c>
      <c r="L14" s="55" t="s">
        <v>141</v>
      </c>
      <c r="M14" s="55" t="s">
        <v>142</v>
      </c>
    </row>
    <row r="15" spans="1:13" x14ac:dyDescent="0.35">
      <c r="A15" s="32" t="s">
        <v>125</v>
      </c>
      <c r="B15" s="45">
        <v>0</v>
      </c>
      <c r="C15" s="46">
        <f>H15-0</f>
        <v>9</v>
      </c>
      <c r="D15" s="31">
        <v>2.8</v>
      </c>
      <c r="E15" s="31">
        <v>0.3</v>
      </c>
      <c r="F15" s="31">
        <v>4.4000000000000004</v>
      </c>
      <c r="G15" s="31">
        <v>1.5</v>
      </c>
      <c r="H15" s="31">
        <f>SUM(D15:G15)</f>
        <v>9</v>
      </c>
      <c r="I15" s="50">
        <f>D15/$C15</f>
        <v>0.31111111111111112</v>
      </c>
      <c r="J15" s="50">
        <f>E15/$C15</f>
        <v>3.3333333333333333E-2</v>
      </c>
      <c r="K15" s="50">
        <f>F15/$C15</f>
        <v>0.48888888888888893</v>
      </c>
      <c r="L15" s="50">
        <f>G15/$C15</f>
        <v>0.16666666666666666</v>
      </c>
      <c r="M15" s="51">
        <f>SUM(I15:L15)</f>
        <v>1</v>
      </c>
    </row>
    <row r="16" spans="1:13" x14ac:dyDescent="0.35">
      <c r="A16" s="32" t="s">
        <v>126</v>
      </c>
      <c r="B16" s="39">
        <v>0.3</v>
      </c>
      <c r="C16" s="47">
        <f>C$15-B16</f>
        <v>8.6999999999999993</v>
      </c>
      <c r="D16" s="60">
        <f>D15-$B16*D9</f>
        <v>2.5599999999999996</v>
      </c>
      <c r="E16" s="60">
        <f>E15-$B16*E9</f>
        <v>0.29000999999999999</v>
      </c>
      <c r="F16" s="60">
        <f>F15-$B16*F9</f>
        <v>4.4000000000000004</v>
      </c>
      <c r="G16" s="60">
        <f>G15-$B16*G9</f>
        <v>1.4499900000000001</v>
      </c>
      <c r="H16" s="60">
        <f t="shared" ref="H16:H21" si="1">SUM(D16:G16)</f>
        <v>8.6999999999999993</v>
      </c>
      <c r="I16" s="50">
        <f>D16/$C16</f>
        <v>0.29425287356321839</v>
      </c>
      <c r="J16" s="50">
        <f>E16/$C16</f>
        <v>3.3334482758620693E-2</v>
      </c>
      <c r="K16" s="50">
        <f>F16/$C16</f>
        <v>0.50574712643678166</v>
      </c>
      <c r="L16" s="50">
        <f>G16/$C16</f>
        <v>0.16666551724137935</v>
      </c>
      <c r="M16" s="51">
        <f t="shared" ref="M16:M21" si="2">SUM(I16:L16)</f>
        <v>1</v>
      </c>
    </row>
    <row r="17" spans="1:13" x14ac:dyDescent="0.35">
      <c r="A17" s="32" t="s">
        <v>127</v>
      </c>
      <c r="B17" s="39">
        <v>0.4</v>
      </c>
      <c r="C17" s="47">
        <f t="shared" ref="C17:C21" si="3">C$15-B17</f>
        <v>8.6</v>
      </c>
      <c r="D17" s="60">
        <f t="shared" ref="D17:G19" si="4">D$16-($B17-$B$16)*D$10</f>
        <v>2.5166699999999995</v>
      </c>
      <c r="E17" s="60">
        <f t="shared" si="4"/>
        <v>0.28667999999999999</v>
      </c>
      <c r="F17" s="60">
        <f t="shared" si="4"/>
        <v>4.3633300000000004</v>
      </c>
      <c r="G17" s="60">
        <f t="shared" si="4"/>
        <v>1.4333200000000001</v>
      </c>
      <c r="H17" s="60">
        <f t="shared" si="1"/>
        <v>8.6</v>
      </c>
      <c r="I17" s="50">
        <f>D17/$C17</f>
        <v>0.29263604651162789</v>
      </c>
      <c r="J17" s="50">
        <f>E17/$C17</f>
        <v>3.3334883720930235E-2</v>
      </c>
      <c r="K17" s="50">
        <f>F17/$C17</f>
        <v>0.50736395348837215</v>
      </c>
      <c r="L17" s="50">
        <f>G17/$C17</f>
        <v>0.1666651162790698</v>
      </c>
      <c r="M17" s="51">
        <f t="shared" si="2"/>
        <v>1</v>
      </c>
    </row>
    <row r="18" spans="1:13" x14ac:dyDescent="0.35">
      <c r="A18" s="32" t="s">
        <v>128</v>
      </c>
      <c r="B18" s="39">
        <v>1</v>
      </c>
      <c r="C18" s="47">
        <f t="shared" si="3"/>
        <v>8</v>
      </c>
      <c r="D18" s="60">
        <f t="shared" si="4"/>
        <v>2.2566899999999999</v>
      </c>
      <c r="E18" s="60">
        <f t="shared" si="4"/>
        <v>0.26669999999999999</v>
      </c>
      <c r="F18" s="60">
        <f t="shared" si="4"/>
        <v>4.1433100000000005</v>
      </c>
      <c r="G18" s="60">
        <f t="shared" si="4"/>
        <v>1.3333000000000002</v>
      </c>
      <c r="H18" s="60">
        <f t="shared" si="1"/>
        <v>8</v>
      </c>
      <c r="I18" s="50">
        <f>D18/$C18</f>
        <v>0.28208624999999998</v>
      </c>
      <c r="J18" s="50">
        <f>E18/$C18</f>
        <v>3.3337499999999999E-2</v>
      </c>
      <c r="K18" s="50">
        <f>F18/$C18</f>
        <v>0.51791375000000006</v>
      </c>
      <c r="L18" s="50">
        <f>G18/$C18</f>
        <v>0.16666250000000002</v>
      </c>
      <c r="M18" s="51">
        <f t="shared" si="2"/>
        <v>1</v>
      </c>
    </row>
    <row r="19" spans="1:13" x14ac:dyDescent="0.35">
      <c r="A19" s="32" t="s">
        <v>129</v>
      </c>
      <c r="B19" s="39">
        <v>1.5</v>
      </c>
      <c r="C19" s="47">
        <f t="shared" si="3"/>
        <v>7.5</v>
      </c>
      <c r="D19" s="60">
        <f t="shared" si="4"/>
        <v>2.0400399999999994</v>
      </c>
      <c r="E19" s="60">
        <f t="shared" si="4"/>
        <v>0.25004999999999999</v>
      </c>
      <c r="F19" s="60">
        <f t="shared" si="4"/>
        <v>3.9599600000000001</v>
      </c>
      <c r="G19" s="60">
        <f t="shared" si="4"/>
        <v>1.2499500000000001</v>
      </c>
      <c r="H19" s="60">
        <f t="shared" si="1"/>
        <v>7.5</v>
      </c>
      <c r="I19" s="50">
        <f>D19/$C19</f>
        <v>0.27200533333333327</v>
      </c>
      <c r="J19" s="50">
        <f>E19/$C19</f>
        <v>3.3340000000000002E-2</v>
      </c>
      <c r="K19" s="50">
        <f>F19/$C19</f>
        <v>0.52799466666666672</v>
      </c>
      <c r="L19" s="50">
        <f>G19/$C19</f>
        <v>0.16666</v>
      </c>
      <c r="M19" s="51">
        <f t="shared" si="2"/>
        <v>1</v>
      </c>
    </row>
    <row r="20" spans="1:13" x14ac:dyDescent="0.35">
      <c r="A20" s="32" t="s">
        <v>130</v>
      </c>
      <c r="B20" s="39">
        <v>2.7</v>
      </c>
      <c r="C20" s="47">
        <f t="shared" si="3"/>
        <v>6.3</v>
      </c>
      <c r="D20" s="56" t="s">
        <v>119</v>
      </c>
      <c r="E20" s="57"/>
      <c r="F20" s="57"/>
      <c r="G20" s="57"/>
      <c r="H20" s="58"/>
      <c r="I20" s="56" t="s">
        <v>119</v>
      </c>
      <c r="J20" s="57"/>
      <c r="K20" s="57"/>
      <c r="L20" s="57"/>
      <c r="M20" s="58"/>
    </row>
    <row r="21" spans="1:13" x14ac:dyDescent="0.35">
      <c r="A21" s="32" t="s">
        <v>143</v>
      </c>
      <c r="B21" s="39">
        <v>2.7</v>
      </c>
      <c r="C21" s="47">
        <f t="shared" si="3"/>
        <v>6.3</v>
      </c>
      <c r="D21" s="60">
        <f>D$19-($B21-$B$19)*D$10</f>
        <v>1.5200799999999992</v>
      </c>
      <c r="E21" s="60">
        <f>E$19-($B21-$B$19)*E$10</f>
        <v>0.21009</v>
      </c>
      <c r="F21" s="60">
        <f>F$19-($B21-$B$19)*F$10</f>
        <v>3.5199199999999999</v>
      </c>
      <c r="G21" s="60">
        <f>G$19-($B21-$B$19)*G$10</f>
        <v>1.0499100000000001</v>
      </c>
      <c r="H21" s="60">
        <f t="shared" si="1"/>
        <v>6.2999999999999989</v>
      </c>
      <c r="I21" s="50">
        <f>D21/$C21</f>
        <v>0.24128253968253957</v>
      </c>
      <c r="J21" s="50">
        <f>E21/$C21</f>
        <v>3.334761904761905E-2</v>
      </c>
      <c r="K21" s="50">
        <f>F21/$C21</f>
        <v>0.55871746031746028</v>
      </c>
      <c r="L21" s="50">
        <f>G21/$C21</f>
        <v>0.16665238095238097</v>
      </c>
      <c r="M21" s="51">
        <f t="shared" si="2"/>
        <v>0.99999999999999989</v>
      </c>
    </row>
    <row r="22" spans="1:13" x14ac:dyDescent="0.35">
      <c r="A22" s="59" t="s">
        <v>145</v>
      </c>
    </row>
  </sheetData>
  <mergeCells count="10">
    <mergeCell ref="A13:A14"/>
    <mergeCell ref="D20:H20"/>
    <mergeCell ref="I20:M20"/>
    <mergeCell ref="D6:H6"/>
    <mergeCell ref="C6:C7"/>
    <mergeCell ref="D11:H11"/>
    <mergeCell ref="D13:H13"/>
    <mergeCell ref="C13:C14"/>
    <mergeCell ref="B13:B14"/>
    <mergeCell ref="I13:M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Balances</vt:lpstr>
      <vt:lpstr>Deposits</vt:lpstr>
      <vt:lpstr>TotalCreditsDebits</vt:lpstr>
      <vt:lpstr>Capacities</vt:lpstr>
      <vt:lpstr>Example1-Credit</vt:lpstr>
      <vt:lpstr>Example2-Debit</vt:lpstr>
      <vt:lpstr>BasinConservationPrograms</vt:lpstr>
      <vt:lpstr>DCPLogs</vt:lpstr>
      <vt:lpstr>AllocateAvailableWater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2024-08-15T22:52:14Z</dcterms:modified>
</cp:coreProperties>
</file>