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D380EEAA-90CF-45CF-97A5-F434335BACB6}" xr6:coauthVersionLast="47" xr6:coauthVersionMax="47" xr10:uidLastSave="{00000000-0000-0000-0000-000000000000}"/>
  <bookViews>
    <workbookView xWindow="-110" yWindow="-110" windowWidth="19420" windowHeight="10300" firstSheet="3" activeTab="9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Capacities" sheetId="5" r:id="rId5"/>
    <sheet name="Example1-Credit" sheetId="8" r:id="rId6"/>
    <sheet name="Example2-Debit" sheetId="9" r:id="rId7"/>
    <sheet name="BasinConservationPrograms" sheetId="11" r:id="rId8"/>
    <sheet name="DCPLogs" sheetId="4" r:id="rId9"/>
    <sheet name="AllocateAvailableWater" sheetId="12" r:id="rId10"/>
    <sheet name="By Us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2" l="1"/>
  <c r="K9" i="12"/>
  <c r="K10" i="12"/>
  <c r="K11" i="12"/>
  <c r="K8" i="12"/>
  <c r="J8" i="12"/>
  <c r="J9" i="12"/>
  <c r="J10" i="12"/>
  <c r="J11" i="12"/>
  <c r="J7" i="12"/>
  <c r="D14" i="12"/>
  <c r="D16" i="12" s="1"/>
  <c r="M10" i="12" s="1"/>
  <c r="E14" i="12"/>
  <c r="E16" i="12" s="1"/>
  <c r="N10" i="12" s="1"/>
  <c r="F14" i="12"/>
  <c r="F16" i="12" s="1"/>
  <c r="O10" i="12" s="1"/>
  <c r="C14" i="12"/>
  <c r="L8" i="12" s="1"/>
  <c r="G13" i="12"/>
  <c r="G9" i="12"/>
  <c r="G10" i="12"/>
  <c r="G8" i="12"/>
  <c r="C6" i="1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O8" i="12" l="1"/>
  <c r="N8" i="12"/>
  <c r="F15" i="12"/>
  <c r="O9" i="12" s="1"/>
  <c r="M8" i="12"/>
  <c r="G14" i="12"/>
  <c r="D17" i="12"/>
  <c r="M11" i="12" s="1"/>
  <c r="C16" i="12"/>
  <c r="F17" i="12"/>
  <c r="O11" i="12" s="1"/>
  <c r="C15" i="12"/>
  <c r="L9" i="12" s="1"/>
  <c r="E15" i="12"/>
  <c r="N9" i="12" s="1"/>
  <c r="C17" i="12"/>
  <c r="L11" i="12" s="1"/>
  <c r="L13" i="12" s="1"/>
  <c r="E17" i="12"/>
  <c r="N11" i="12" s="1"/>
  <c r="D15" i="12"/>
  <c r="M9" i="12" s="1"/>
  <c r="P7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O13" i="12" l="1"/>
  <c r="T13" i="12" s="1"/>
  <c r="M13" i="12"/>
  <c r="R13" i="12" s="1"/>
  <c r="N13" i="12"/>
  <c r="S13" i="12" s="1"/>
  <c r="P8" i="12"/>
  <c r="Q13" i="12"/>
  <c r="P9" i="12"/>
  <c r="G16" i="12"/>
  <c r="L10" i="12"/>
  <c r="P10" i="12" s="1"/>
  <c r="P11" i="12"/>
  <c r="P13" i="12" s="1"/>
  <c r="G17" i="12"/>
  <c r="G15" i="12"/>
  <c r="T7" i="12"/>
  <c r="S10" i="12"/>
  <c r="T11" i="12"/>
  <c r="T8" i="12"/>
  <c r="Q7" i="12"/>
  <c r="R9" i="12"/>
  <c r="R7" i="12"/>
  <c r="S7" i="12"/>
  <c r="R11" i="12"/>
  <c r="F15" i="1"/>
  <c r="U13" i="12" l="1"/>
  <c r="T10" i="12"/>
  <c r="T9" i="12"/>
  <c r="S8" i="12"/>
  <c r="Q11" i="12"/>
  <c r="Q9" i="12"/>
  <c r="S9" i="12"/>
  <c r="R8" i="12"/>
  <c r="S11" i="12"/>
  <c r="Q8" i="12"/>
  <c r="R10" i="12"/>
  <c r="U7" i="12"/>
  <c r="Q10" i="12"/>
  <c r="H4" i="4"/>
  <c r="I4" i="4" s="1"/>
  <c r="H5" i="4"/>
  <c r="I5" i="4" s="1"/>
  <c r="H3" i="4"/>
  <c r="I3" i="4" s="1"/>
  <c r="U11" i="12" l="1"/>
  <c r="U9" i="12"/>
  <c r="U8" i="12"/>
  <c r="U10" i="12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<sst xmlns="http://schemas.openxmlformats.org/spreadsheetml/2006/main" count="284" uniqueCount="148">
  <si>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</si>
  <si>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</si>
  <si>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</si>
  <si>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</si>
  <si>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</si>
  <si>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</si>
  <si>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</si>
  <si>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</si>
  <si>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</si>
  <si>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</si>
  <si>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</si>
  <si>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</si>
  <si>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</si>
  <si>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</si>
  <si>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</si>
  <si>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</si>
  <si>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</si>
  <si>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</si>
  <si>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</si>
  <si>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</si>
  <si>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</si>
  <si>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</si>
  <si>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</si>
  <si>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</si>
  <si>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</si>
  <si>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</si>
  <si>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</si>
  <si>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</si>
  <si>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</si>
  <si>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</si>
  <si>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</si>
  <si>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</si>
  <si>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</si>
  <si>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</si>
  <si>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</si>
  <si>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</si>
  <si>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</si>
  <si>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</si>
  <si>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</si>
  <si>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</si>
  <si>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</si>
  <si>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</si>
  <si>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</si>
  <si>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</si>
  <si>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</si>
  <si>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</si>
  <si>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</si>
  <si>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</si>
  <si>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</si>
  <si>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</si>
  <si>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</si>
  <si>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</si>
  <si>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</si>
  <si>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</si>
  <si>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</si>
  <si>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</si>
  <si>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</si>
  <si>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</si>
  <si>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</si>
  <si>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</si>
  <si>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</si>
  <si>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</si>
  <si>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</si>
  <si>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</si>
  <si>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</si>
  <si>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</si>
  <si>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</si>
  <si>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</si>
  <si>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</si>
  <si>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</si>
  <si>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</si>
  <si>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</si>
  <si>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</si>
  <si>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</si>
  <si>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</si>
  <si>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</si>
  <si>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</si>
  <si>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</si>
  <si>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</si>
  <si>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</si>
  <si>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</si>
  <si>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</si>
  <si>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</si>
  <si>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</si>
  <si>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</si>
  <si>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</si>
  <si>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</si>
  <si>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</si>
  <si>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</si>
  <si>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</si>
  <si>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</si>
  <si>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</si>
  <si>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</si>
  <si>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</si>
  <si>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</si>
  <si>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</si>
  <si>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</si>
  <si>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</si>
  <si>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</si>
  <si>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</si>
  <si>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</si>
  <si>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</si>
  <si>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</si>
  <si>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</si>
  <si>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</si>
  <si>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</si>
  <si>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</si>
  <si>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</si>
  <si>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</si>
  <si>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</si>
  <si>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</si>
  <si>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</si>
  <si>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</si>
  <si>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</si>
  <si>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</si>
  <si>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</si>
  <si>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</si>
  <si>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</si>
  <si>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</si>
  <si>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</si>
  <si>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Total Shortage (maf per year)</t>
  </si>
  <si>
    <t>Row</t>
  </si>
  <si>
    <t>[2]</t>
  </si>
  <si>
    <t>[3]</t>
  </si>
  <si>
    <t>[4]</t>
  </si>
  <si>
    <t>[5]</t>
  </si>
  <si>
    <t>[6]</t>
  </si>
  <si>
    <t>Total Shortage (maf per year) [A]</t>
  </si>
  <si>
    <t>Arizona [C]</t>
  </si>
  <si>
    <t>Nevada [D]</t>
  </si>
  <si>
    <t>California [E]</t>
  </si>
  <si>
    <t>Mexico [F]</t>
  </si>
  <si>
    <t>Total [G]</t>
  </si>
  <si>
    <t>Arizona [H]</t>
  </si>
  <si>
    <t>Nevada [I]</t>
  </si>
  <si>
    <t>California [J]</t>
  </si>
  <si>
    <t>Mexico [K]</t>
  </si>
  <si>
    <t>Total [L]</t>
  </si>
  <si>
    <t>As Volume (maf per year)</t>
  </si>
  <si>
    <t>[1]*</t>
  </si>
  <si>
    <t>[7]**</t>
  </si>
  <si>
    <t>* Historical allocations</t>
  </si>
  <si>
    <t>7.5 to 6.3</t>
  </si>
  <si>
    <t>As Percent of Total Shortage</t>
  </si>
  <si>
    <t>Share of Lake Mead Inflow (maf per year)</t>
  </si>
  <si>
    <t>Lake Mead Inflow (maf per year) [B]</t>
  </si>
  <si>
    <t>Percentage of Lake Mead Inflow</t>
  </si>
  <si>
    <t>** If percentage shares of total shortages for 0.3 to 1.5 maf per year are continue to total shortages for 1.5 to 2.7 maf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</si>
</sst>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2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6" fontId="5" fillId="0" borderId="1" xfId="2" applyNumberFormat="1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2" applyNumberFormat="1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166" fontId="5" fillId="0" borderId="1" xfId="0" applyNumberFormat="1" applyFont="1" applyBorder="1" applyAlignment="1">
      <alignment horizontal="center" vertical="top"/>
    </xf>
    <xf numFmtId="166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7"/>
  <sheetViews>
    <sheetView zoomScale="170" zoomScaleNormal="170" workbookViewId="0">
      <selection activeCell="A9" sqref="A9:A17"/>
    </sheetView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105</v>
      </c>
      <c r="C12" t="s">
        <v>59</v>
      </c>
    </row>
    <row r="13" spans="1:3" x14ac:dyDescent="0.35">
      <c r="A13">
        <v>5</v>
      </c>
      <c r="B13" t="s">
        <v>106</v>
      </c>
      <c r="C13" t="s">
        <v>101</v>
      </c>
    </row>
    <row r="14" spans="1:3" x14ac:dyDescent="0.35">
      <c r="A14">
        <v>6</v>
      </c>
      <c r="B14" t="s">
        <v>107</v>
      </c>
      <c r="C14" t="s">
        <v>102</v>
      </c>
    </row>
    <row r="15" spans="1:3" x14ac:dyDescent="0.35">
      <c r="A15">
        <v>7</v>
      </c>
      <c r="B15" t="s">
        <v>112</v>
      </c>
      <c r="C15" t="s">
        <v>113</v>
      </c>
    </row>
    <row r="16" spans="1:3" x14ac:dyDescent="0.35">
      <c r="A16">
        <v>8</v>
      </c>
      <c r="B16" t="s">
        <v>108</v>
      </c>
      <c r="C16" t="s">
        <v>60</v>
      </c>
    </row>
    <row r="17" spans="1:3" x14ac:dyDescent="0.35">
      <c r="A17">
        <v>9</v>
      </c>
      <c r="B17" t="s">
        <v>109</v>
      </c>
      <c r="C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62" t="s">
        <v>19</v>
      </c>
      <c r="B11" s="62"/>
      <c r="C11" s="62"/>
      <c r="D11" s="62"/>
      <c r="E11" s="62"/>
      <c r="F11" s="62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3" t="s">
        <v>2</v>
      </c>
      <c r="B4" s="63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3" t="s">
        <v>2</v>
      </c>
      <c r="B4" s="63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U32"/>
  <sheetViews>
    <sheetView tabSelected="1" topLeftCell="M7" zoomScale="170" zoomScaleNormal="170" workbookViewId="0">
      <selection activeCell="I5" sqref="I5:U15"/>
    </sheetView>
  </sheetViews>
  <sheetFormatPr defaultRowHeight="14.5" x14ac:dyDescent="0.35"/>
  <cols>
    <col min="1" max="1" width="5.36328125" customWidth="1"/>
    <col min="2" max="2" width="14.453125" customWidth="1"/>
    <col min="3" max="3" width="8.1796875" customWidth="1"/>
    <col min="4" max="4" width="7.90625" customWidth="1"/>
    <col min="5" max="5" width="10.6328125" customWidth="1"/>
    <col min="6" max="6" width="7.7265625" customWidth="1"/>
    <col min="7" max="7" width="7.1796875" customWidth="1"/>
    <col min="8" max="8" width="8" customWidth="1"/>
    <col min="9" max="9" width="5.08984375" customWidth="1"/>
    <col min="10" max="10" width="13.453125" customWidth="1"/>
    <col min="11" max="11" width="12.08984375" customWidth="1"/>
    <col min="12" max="12" width="8" customWidth="1"/>
    <col min="13" max="13" width="7.81640625" customWidth="1"/>
    <col min="14" max="14" width="10.08984375" customWidth="1"/>
    <col min="16" max="16" width="6.81640625" customWidth="1"/>
    <col min="19" max="19" width="9.26953125" customWidth="1"/>
    <col min="21" max="21" width="7.26953125" style="12" customWidth="1"/>
  </cols>
  <sheetData>
    <row r="1" spans="1:21" x14ac:dyDescent="0.35">
      <c r="A1" s="1" t="s">
        <v>115</v>
      </c>
    </row>
    <row r="3" spans="1:21" x14ac:dyDescent="0.35">
      <c r="A3" t="s">
        <v>114</v>
      </c>
    </row>
    <row r="4" spans="1:21" ht="21" customHeight="1" x14ac:dyDescent="0.35"/>
    <row r="5" spans="1:21" ht="16.5" customHeight="1" x14ac:dyDescent="0.35">
      <c r="I5" s="64" t="s">
        <v>121</v>
      </c>
      <c r="J5" s="64" t="s">
        <v>127</v>
      </c>
      <c r="K5" s="64" t="s">
        <v>145</v>
      </c>
      <c r="L5" s="66" t="s">
        <v>144</v>
      </c>
      <c r="M5" s="67"/>
      <c r="N5" s="67"/>
      <c r="O5" s="67"/>
      <c r="P5" s="68"/>
      <c r="Q5" s="69" t="s">
        <v>146</v>
      </c>
      <c r="R5" s="70"/>
      <c r="S5" s="70"/>
      <c r="T5" s="70"/>
      <c r="U5" s="71"/>
    </row>
    <row r="6" spans="1:21" s="39" customFormat="1" ht="27.5" customHeight="1" x14ac:dyDescent="0.3">
      <c r="B6" s="40" t="s">
        <v>120</v>
      </c>
      <c r="C6" s="40" t="s">
        <v>3</v>
      </c>
      <c r="D6" s="40" t="s">
        <v>5</v>
      </c>
      <c r="E6" s="40" t="s">
        <v>4</v>
      </c>
      <c r="F6" s="40" t="s">
        <v>40</v>
      </c>
      <c r="G6" s="40" t="s">
        <v>6</v>
      </c>
      <c r="I6" s="65"/>
      <c r="J6" s="65"/>
      <c r="K6" s="65"/>
      <c r="L6" s="47" t="s">
        <v>128</v>
      </c>
      <c r="M6" s="47" t="s">
        <v>129</v>
      </c>
      <c r="N6" s="47" t="s">
        <v>130</v>
      </c>
      <c r="O6" s="47" t="s">
        <v>131</v>
      </c>
      <c r="P6" s="47" t="s">
        <v>132</v>
      </c>
      <c r="Q6" s="48" t="s">
        <v>133</v>
      </c>
      <c r="R6" s="48" t="s">
        <v>134</v>
      </c>
      <c r="S6" s="48" t="s">
        <v>135</v>
      </c>
      <c r="T6" s="48" t="s">
        <v>136</v>
      </c>
      <c r="U6" s="48" t="s">
        <v>137</v>
      </c>
    </row>
    <row r="7" spans="1:21" s="39" customFormat="1" ht="13" customHeight="1" x14ac:dyDescent="0.3">
      <c r="B7" s="66" t="s">
        <v>143</v>
      </c>
      <c r="C7" s="67"/>
      <c r="D7" s="67"/>
      <c r="E7" s="67"/>
      <c r="F7" s="67"/>
      <c r="G7" s="68"/>
      <c r="I7" s="49" t="s">
        <v>139</v>
      </c>
      <c r="J7" s="49">
        <f>B13</f>
        <v>0</v>
      </c>
      <c r="K7" s="50">
        <v>9</v>
      </c>
      <c r="L7" s="51">
        <v>2.8</v>
      </c>
      <c r="M7" s="51">
        <v>0.3</v>
      </c>
      <c r="N7" s="51">
        <v>4.4000000000000004</v>
      </c>
      <c r="O7" s="51">
        <v>1.5</v>
      </c>
      <c r="P7" s="51">
        <f>SUM(L7:O7)</f>
        <v>9</v>
      </c>
      <c r="Q7" s="52">
        <f t="shared" ref="Q7:T11" si="0">L7/$K7</f>
        <v>0.31111111111111112</v>
      </c>
      <c r="R7" s="52">
        <f t="shared" si="0"/>
        <v>3.3333333333333333E-2</v>
      </c>
      <c r="S7" s="52">
        <f t="shared" si="0"/>
        <v>0.48888888888888893</v>
      </c>
      <c r="T7" s="52">
        <f t="shared" si="0"/>
        <v>0.16666666666666666</v>
      </c>
      <c r="U7" s="78">
        <f>SUM(Q7:T7)</f>
        <v>1</v>
      </c>
    </row>
    <row r="8" spans="1:21" s="41" customFormat="1" ht="14" x14ac:dyDescent="0.3">
      <c r="B8" s="42">
        <v>0</v>
      </c>
      <c r="C8" s="43">
        <v>0</v>
      </c>
      <c r="D8" s="43">
        <v>0</v>
      </c>
      <c r="E8" s="43">
        <v>0</v>
      </c>
      <c r="F8" s="43">
        <v>0</v>
      </c>
      <c r="G8" s="43">
        <f>SUM(C8:F8)</f>
        <v>0</v>
      </c>
      <c r="I8" s="49" t="s">
        <v>122</v>
      </c>
      <c r="J8" s="49">
        <f>B14</f>
        <v>0.3</v>
      </c>
      <c r="K8" s="53">
        <f>K$7-J8</f>
        <v>8.6999999999999993</v>
      </c>
      <c r="L8" s="46">
        <f t="shared" ref="L8:O11" si="1">L$7-C14</f>
        <v>2.5599999999999996</v>
      </c>
      <c r="M8" s="46">
        <f t="shared" si="1"/>
        <v>0.29000999999999999</v>
      </c>
      <c r="N8" s="46">
        <f t="shared" si="1"/>
        <v>4.4000000000000004</v>
      </c>
      <c r="O8" s="46">
        <f t="shared" si="1"/>
        <v>1.4499900000000001</v>
      </c>
      <c r="P8" s="51">
        <f t="shared" ref="P8:P11" si="2">SUM(L8:O8)</f>
        <v>8.6999999999999993</v>
      </c>
      <c r="Q8" s="52">
        <f t="shared" si="0"/>
        <v>0.29425287356321839</v>
      </c>
      <c r="R8" s="52">
        <f t="shared" si="0"/>
        <v>3.3334482758620693E-2</v>
      </c>
      <c r="S8" s="52">
        <f t="shared" si="0"/>
        <v>0.50574712643678166</v>
      </c>
      <c r="T8" s="52">
        <f t="shared" si="0"/>
        <v>0.16666551724137935</v>
      </c>
      <c r="U8" s="78">
        <f t="shared" ref="U8:U13" si="3">SUM(Q8:T8)</f>
        <v>1</v>
      </c>
    </row>
    <row r="9" spans="1:21" s="41" customFormat="1" ht="14" x14ac:dyDescent="0.3">
      <c r="B9" s="42" t="s">
        <v>116</v>
      </c>
      <c r="C9" s="44">
        <v>0.8</v>
      </c>
      <c r="D9" s="44">
        <v>3.3300000000000003E-2</v>
      </c>
      <c r="E9" s="44">
        <v>0</v>
      </c>
      <c r="F9" s="44">
        <v>0.16669999999999999</v>
      </c>
      <c r="G9" s="44">
        <f t="shared" ref="G9:G10" si="4">SUM(C9:F9)</f>
        <v>1</v>
      </c>
      <c r="I9" s="49" t="s">
        <v>123</v>
      </c>
      <c r="J9" s="49">
        <f>B15</f>
        <v>0.4</v>
      </c>
      <c r="K9" s="53">
        <f>K$7-J9</f>
        <v>8.6</v>
      </c>
      <c r="L9" s="46">
        <f t="shared" si="1"/>
        <v>2.51667</v>
      </c>
      <c r="M9" s="46">
        <f t="shared" si="1"/>
        <v>0.28667999999999999</v>
      </c>
      <c r="N9" s="46">
        <f t="shared" si="1"/>
        <v>4.3633300000000004</v>
      </c>
      <c r="O9" s="46">
        <f t="shared" si="1"/>
        <v>1.4333199999999999</v>
      </c>
      <c r="P9" s="51">
        <f t="shared" si="2"/>
        <v>8.6</v>
      </c>
      <c r="Q9" s="52">
        <f t="shared" si="0"/>
        <v>0.29263604651162789</v>
      </c>
      <c r="R9" s="52">
        <f t="shared" si="0"/>
        <v>3.3334883720930235E-2</v>
      </c>
      <c r="S9" s="52">
        <f t="shared" si="0"/>
        <v>0.50736395348837215</v>
      </c>
      <c r="T9" s="52">
        <f t="shared" si="0"/>
        <v>0.16666511627906977</v>
      </c>
      <c r="U9" s="78">
        <f t="shared" si="3"/>
        <v>1</v>
      </c>
    </row>
    <row r="10" spans="1:21" s="41" customFormat="1" ht="14" x14ac:dyDescent="0.3">
      <c r="B10" s="42" t="s">
        <v>117</v>
      </c>
      <c r="C10" s="44">
        <v>0.43330000000000002</v>
      </c>
      <c r="D10" s="44">
        <v>3.3300000000000003E-2</v>
      </c>
      <c r="E10" s="44">
        <v>0.36670000000000003</v>
      </c>
      <c r="F10" s="44">
        <v>0.16669999999999999</v>
      </c>
      <c r="G10" s="44">
        <f t="shared" si="4"/>
        <v>1</v>
      </c>
      <c r="I10" s="49" t="s">
        <v>124</v>
      </c>
      <c r="J10" s="49">
        <f>B16</f>
        <v>1</v>
      </c>
      <c r="K10" s="53">
        <f>K$7-J10</f>
        <v>8</v>
      </c>
      <c r="L10" s="46">
        <f t="shared" si="1"/>
        <v>2.2566899999999999</v>
      </c>
      <c r="M10" s="46">
        <f t="shared" si="1"/>
        <v>0.26669999999999999</v>
      </c>
      <c r="N10" s="46">
        <f t="shared" si="1"/>
        <v>4.1433100000000005</v>
      </c>
      <c r="O10" s="46">
        <f t="shared" si="1"/>
        <v>1.3332999999999999</v>
      </c>
      <c r="P10" s="51">
        <f t="shared" si="2"/>
        <v>8</v>
      </c>
      <c r="Q10" s="52">
        <f t="shared" si="0"/>
        <v>0.28208624999999998</v>
      </c>
      <c r="R10" s="52">
        <f t="shared" si="0"/>
        <v>3.3337499999999999E-2</v>
      </c>
      <c r="S10" s="52">
        <f t="shared" si="0"/>
        <v>0.51791375000000006</v>
      </c>
      <c r="T10" s="52">
        <f t="shared" si="0"/>
        <v>0.16666249999999999</v>
      </c>
      <c r="U10" s="78">
        <f t="shared" si="3"/>
        <v>1</v>
      </c>
    </row>
    <row r="11" spans="1:21" s="41" customFormat="1" ht="14" x14ac:dyDescent="0.3">
      <c r="B11" s="42" t="s">
        <v>118</v>
      </c>
      <c r="C11" s="74" t="s">
        <v>119</v>
      </c>
      <c r="D11" s="74"/>
      <c r="E11" s="74"/>
      <c r="F11" s="74"/>
      <c r="G11" s="74"/>
      <c r="I11" s="49" t="s">
        <v>125</v>
      </c>
      <c r="J11" s="49">
        <f>B17</f>
        <v>1.5</v>
      </c>
      <c r="K11" s="53">
        <f>K$7-J11</f>
        <v>7.5</v>
      </c>
      <c r="L11" s="46">
        <f t="shared" si="1"/>
        <v>2.0400399999999999</v>
      </c>
      <c r="M11" s="46">
        <f t="shared" si="1"/>
        <v>0.25004999999999999</v>
      </c>
      <c r="N11" s="46">
        <f t="shared" si="1"/>
        <v>3.9599600000000001</v>
      </c>
      <c r="O11" s="46">
        <f t="shared" si="1"/>
        <v>1.2499500000000001</v>
      </c>
      <c r="P11" s="51">
        <f t="shared" si="2"/>
        <v>7.5</v>
      </c>
      <c r="Q11" s="52">
        <f t="shared" si="0"/>
        <v>0.27200533333333332</v>
      </c>
      <c r="R11" s="52">
        <f t="shared" si="0"/>
        <v>3.3340000000000002E-2</v>
      </c>
      <c r="S11" s="52">
        <f t="shared" si="0"/>
        <v>0.52799466666666672</v>
      </c>
      <c r="T11" s="52">
        <f t="shared" si="0"/>
        <v>0.16666</v>
      </c>
      <c r="U11" s="78">
        <f t="shared" si="3"/>
        <v>1</v>
      </c>
    </row>
    <row r="12" spans="1:21" s="41" customFormat="1" ht="14" x14ac:dyDescent="0.3">
      <c r="B12" s="72" t="s">
        <v>138</v>
      </c>
      <c r="C12" s="73"/>
      <c r="D12" s="73"/>
      <c r="E12" s="73"/>
      <c r="F12" s="73"/>
      <c r="G12" s="73"/>
      <c r="I12" s="49" t="s">
        <v>126</v>
      </c>
      <c r="J12" s="49" t="s">
        <v>118</v>
      </c>
      <c r="K12" s="53" t="s">
        <v>142</v>
      </c>
      <c r="L12" s="75" t="s">
        <v>119</v>
      </c>
      <c r="M12" s="76"/>
      <c r="N12" s="76"/>
      <c r="O12" s="76"/>
      <c r="P12" s="77"/>
      <c r="Q12" s="75" t="s">
        <v>119</v>
      </c>
      <c r="R12" s="76"/>
      <c r="S12" s="76"/>
      <c r="T12" s="76"/>
      <c r="U12" s="77"/>
    </row>
    <row r="13" spans="1:21" s="41" customFormat="1" ht="14" x14ac:dyDescent="0.3">
      <c r="B13" s="42">
        <v>0</v>
      </c>
      <c r="C13" s="45">
        <v>0</v>
      </c>
      <c r="D13" s="45">
        <v>0</v>
      </c>
      <c r="E13" s="45">
        <v>0</v>
      </c>
      <c r="F13" s="45">
        <v>0</v>
      </c>
      <c r="G13" s="45">
        <f>SUM(C13:F13)</f>
        <v>0</v>
      </c>
      <c r="I13" s="49" t="s">
        <v>140</v>
      </c>
      <c r="J13" s="49">
        <v>2.7</v>
      </c>
      <c r="K13" s="53">
        <f>K$7-J13</f>
        <v>6.3</v>
      </c>
      <c r="L13" s="46">
        <f>L11-C10*($K11-$K13)</f>
        <v>1.5200799999999997</v>
      </c>
      <c r="M13" s="46">
        <f>M11-D10*($K11-$K13)</f>
        <v>0.21009</v>
      </c>
      <c r="N13" s="46">
        <f>N11-E10*($K11-$K13)</f>
        <v>3.5199199999999999</v>
      </c>
      <c r="O13" s="46">
        <f>O11-F10*($K11-$K13)</f>
        <v>1.0499100000000001</v>
      </c>
      <c r="P13" s="46">
        <f>P11-G10*($K11-$K13)</f>
        <v>6.3</v>
      </c>
      <c r="Q13" s="52">
        <f>L13/$K13</f>
        <v>0.24128253968253963</v>
      </c>
      <c r="R13" s="52">
        <f>M13/$K13</f>
        <v>3.334761904761905E-2</v>
      </c>
      <c r="S13" s="52">
        <f>N13/$K13</f>
        <v>0.55871746031746028</v>
      </c>
      <c r="T13" s="52">
        <f>O13/$K13</f>
        <v>0.16665238095238097</v>
      </c>
      <c r="U13" s="58">
        <f t="shared" si="3"/>
        <v>1</v>
      </c>
    </row>
    <row r="14" spans="1:21" s="41" customFormat="1" ht="14" x14ac:dyDescent="0.3">
      <c r="B14" s="42">
        <v>0.3</v>
      </c>
      <c r="C14" s="46">
        <f>$B14*C9</f>
        <v>0.24</v>
      </c>
      <c r="D14" s="46">
        <f>$B14*D9</f>
        <v>9.9900000000000006E-3</v>
      </c>
      <c r="E14" s="46">
        <f>$B14*E9</f>
        <v>0</v>
      </c>
      <c r="F14" s="46">
        <f>$B14*F9</f>
        <v>5.0009999999999992E-2</v>
      </c>
      <c r="G14" s="46">
        <f>SUM(C14:F14)</f>
        <v>0.3</v>
      </c>
      <c r="I14" s="61" t="s">
        <v>141</v>
      </c>
      <c r="J14" s="57"/>
      <c r="K14" s="54"/>
      <c r="L14" s="55"/>
      <c r="M14" s="55"/>
      <c r="N14" s="55"/>
      <c r="O14" s="55"/>
      <c r="P14" s="55"/>
      <c r="Q14" s="56"/>
      <c r="R14" s="56"/>
      <c r="S14" s="56"/>
      <c r="T14" s="56"/>
      <c r="U14" s="59"/>
    </row>
    <row r="15" spans="1:21" s="41" customFormat="1" ht="14" x14ac:dyDescent="0.3">
      <c r="B15" s="42">
        <v>0.4</v>
      </c>
      <c r="C15" s="46">
        <f t="shared" ref="C15:F17" si="5">C$14+C$10*($B15-$B$14)</f>
        <v>0.28333000000000003</v>
      </c>
      <c r="D15" s="46">
        <f t="shared" si="5"/>
        <v>1.3320000000000002E-2</v>
      </c>
      <c r="E15" s="46">
        <f t="shared" si="5"/>
        <v>3.6670000000000015E-2</v>
      </c>
      <c r="F15" s="46">
        <f t="shared" si="5"/>
        <v>6.6679999999999989E-2</v>
      </c>
      <c r="G15" s="46">
        <f>SUM(C15:F15)</f>
        <v>0.4</v>
      </c>
      <c r="I15" s="57" t="s">
        <v>147</v>
      </c>
      <c r="J15" s="57"/>
      <c r="U15" s="60"/>
    </row>
    <row r="16" spans="1:21" s="41" customFormat="1" ht="14" x14ac:dyDescent="0.3">
      <c r="B16" s="42">
        <v>1</v>
      </c>
      <c r="C16" s="46">
        <f t="shared" si="5"/>
        <v>0.54330999999999996</v>
      </c>
      <c r="D16" s="46">
        <f t="shared" si="5"/>
        <v>3.3300000000000003E-2</v>
      </c>
      <c r="E16" s="46">
        <f t="shared" si="5"/>
        <v>0.25669000000000003</v>
      </c>
      <c r="F16" s="46">
        <f t="shared" si="5"/>
        <v>0.16669999999999999</v>
      </c>
      <c r="G16" s="46">
        <f t="shared" ref="G16:G17" si="6">SUM(C16:F16)</f>
        <v>0.99999999999999989</v>
      </c>
      <c r="U16" s="60"/>
    </row>
    <row r="17" spans="2:21" s="41" customFormat="1" ht="14" x14ac:dyDescent="0.3">
      <c r="B17" s="42">
        <v>1.5</v>
      </c>
      <c r="C17" s="46">
        <f t="shared" si="5"/>
        <v>0.75995999999999997</v>
      </c>
      <c r="D17" s="46">
        <f t="shared" si="5"/>
        <v>4.9950000000000001E-2</v>
      </c>
      <c r="E17" s="46">
        <f t="shared" si="5"/>
        <v>0.44004000000000004</v>
      </c>
      <c r="F17" s="46">
        <f t="shared" si="5"/>
        <v>0.25004999999999994</v>
      </c>
      <c r="G17" s="46">
        <f t="shared" si="6"/>
        <v>1.5</v>
      </c>
      <c r="U17" s="60"/>
    </row>
    <row r="18" spans="2:21" s="41" customFormat="1" ht="14" x14ac:dyDescent="0.3">
      <c r="B18" s="42" t="s">
        <v>118</v>
      </c>
      <c r="C18" s="74" t="s">
        <v>119</v>
      </c>
      <c r="D18" s="74"/>
      <c r="E18" s="74"/>
      <c r="F18" s="74"/>
      <c r="G18" s="74"/>
      <c r="U18" s="60"/>
    </row>
    <row r="19" spans="2:21" s="41" customFormat="1" ht="14" x14ac:dyDescent="0.3">
      <c r="U19" s="60"/>
    </row>
    <row r="20" spans="2:21" s="41" customFormat="1" ht="14" x14ac:dyDescent="0.3">
      <c r="U20" s="60"/>
    </row>
    <row r="21" spans="2:21" s="41" customFormat="1" ht="14" x14ac:dyDescent="0.3">
      <c r="U21" s="60"/>
    </row>
    <row r="22" spans="2:21" s="41" customFormat="1" ht="17.5" customHeight="1" x14ac:dyDescent="0.3">
      <c r="U22" s="60"/>
    </row>
    <row r="23" spans="2:21" s="41" customFormat="1" ht="27.5" customHeight="1" x14ac:dyDescent="0.3">
      <c r="U23" s="60"/>
    </row>
    <row r="24" spans="2:21" s="41" customFormat="1" ht="14" x14ac:dyDescent="0.3">
      <c r="U24" s="60"/>
    </row>
    <row r="25" spans="2:21" s="41" customFormat="1" ht="14" x14ac:dyDescent="0.3">
      <c r="U25" s="60"/>
    </row>
    <row r="26" spans="2:21" s="41" customFormat="1" ht="14" x14ac:dyDescent="0.3">
      <c r="U26" s="60"/>
    </row>
    <row r="27" spans="2:21" s="41" customFormat="1" ht="14" x14ac:dyDescent="0.3">
      <c r="U27" s="60"/>
    </row>
    <row r="28" spans="2:21" s="41" customFormat="1" ht="14" x14ac:dyDescent="0.3">
      <c r="U28" s="60"/>
    </row>
    <row r="29" spans="2:21" s="41" customFormat="1" ht="14" x14ac:dyDescent="0.3">
      <c r="U29" s="60"/>
    </row>
    <row r="30" spans="2:21" s="41" customFormat="1" ht="14" x14ac:dyDescent="0.3">
      <c r="U30" s="60"/>
    </row>
    <row r="31" spans="2:21" s="41" customFormat="1" ht="14" x14ac:dyDescent="0.3">
      <c r="U31" s="60"/>
    </row>
    <row r="32" spans="2:21" s="41" customFormat="1" ht="14" x14ac:dyDescent="0.3">
      <c r="U32" s="60"/>
    </row>
  </sheetData>
  <mergeCells count="11">
    <mergeCell ref="Q12:U12"/>
    <mergeCell ref="B7:G7"/>
    <mergeCell ref="B12:G12"/>
    <mergeCell ref="C18:G18"/>
    <mergeCell ref="C11:G11"/>
    <mergeCell ref="L12:P12"/>
    <mergeCell ref="J5:J6"/>
    <mergeCell ref="I5:I6"/>
    <mergeCell ref="K5:K6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Balances</vt:lpstr>
      <vt:lpstr>Deposits</vt:lpstr>
      <vt:lpstr>TotalCreditsDebits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2024-10-28T21:59:10Z</dcterms:modified>
</cp:coreProperties>
</file>