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ICS\"/>
    </mc:Choice>
  </mc:AlternateContent>
  <xr:revisionPtr revIDLastSave="0" documentId="13_ncr:1_{A5E534AC-F597-4CFE-A36F-BBFB945F4DD4}" xr6:coauthVersionLast="47" xr6:coauthVersionMax="47" xr10:uidLastSave="{00000000-0000-0000-0000-000000000000}"/>
  <bookViews>
    <workbookView xWindow="-57720" yWindow="-1800" windowWidth="29040" windowHeight="17520" xr2:uid="{00000000-000D-0000-FFFF-FFFF00000000}"/>
  </bookViews>
  <sheets>
    <sheet name="ReadMe" sheetId="6" r:id="rId1"/>
    <sheet name="Balances" sheetId="1" r:id="rId2"/>
    <sheet name="Capacities" sheetId="5" r:id="rId3"/>
    <sheet name="ICStoDCP" sheetId="3" r:id="rId4"/>
    <sheet name="DCPLogs" sheetId="4" r:id="rId5"/>
    <sheet name="By User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I16" i="1"/>
  <c r="K16" i="1"/>
  <c r="I17" i="1"/>
  <c r="K17" i="1"/>
  <c r="H18" i="1"/>
  <c r="I18" i="1"/>
  <c r="J18" i="1"/>
  <c r="K18" i="1"/>
  <c r="F18" i="1"/>
  <c r="C17" i="1"/>
  <c r="F17" i="1" s="1"/>
  <c r="H17" i="1" s="1"/>
  <c r="C16" i="1"/>
  <c r="J16" i="1" s="1"/>
  <c r="C7" i="5"/>
  <c r="D7" i="5"/>
  <c r="E7" i="5"/>
  <c r="F7" i="5"/>
  <c r="B7" i="5"/>
  <c r="D10" i="5"/>
  <c r="C10" i="5"/>
  <c r="B10" i="5"/>
  <c r="F9" i="5"/>
  <c r="F8" i="5"/>
  <c r="F4" i="5"/>
  <c r="F3" i="5"/>
  <c r="F2" i="5"/>
  <c r="I2" i="1"/>
  <c r="J2" i="1"/>
  <c r="K2" i="1"/>
  <c r="F2" i="1"/>
  <c r="F3" i="1"/>
  <c r="I3" i="1"/>
  <c r="J3" i="1"/>
  <c r="K3" i="1"/>
  <c r="F4" i="1"/>
  <c r="I4" i="1"/>
  <c r="J4" i="1"/>
  <c r="K4" i="1"/>
  <c r="E14" i="3"/>
  <c r="J17" i="1" l="1"/>
  <c r="F16" i="1"/>
  <c r="H16" i="1" s="1"/>
  <c r="H2" i="1"/>
  <c r="F10" i="5"/>
  <c r="H3" i="1"/>
  <c r="F7" i="4"/>
  <c r="F5" i="1" l="1"/>
  <c r="H4" i="1" s="1"/>
  <c r="E11" i="3" l="1"/>
  <c r="F11" i="3"/>
  <c r="E12" i="3"/>
  <c r="F12" i="3"/>
  <c r="E13" i="3"/>
  <c r="F13" i="3"/>
  <c r="F14" i="3"/>
  <c r="F10" i="3"/>
  <c r="E8" i="3"/>
  <c r="G8" i="3"/>
  <c r="E9" i="3"/>
  <c r="G9" i="3"/>
  <c r="E10" i="3"/>
  <c r="G10" i="3"/>
  <c r="G11" i="3"/>
  <c r="G12" i="3"/>
  <c r="G13" i="3"/>
  <c r="G14" i="3"/>
  <c r="G7" i="3"/>
  <c r="E7" i="3"/>
  <c r="E5" i="1"/>
  <c r="N5" i="1" l="1"/>
  <c r="E4" i="1"/>
  <c r="L5" i="1"/>
  <c r="H4" i="4"/>
  <c r="I4" i="4" s="1"/>
  <c r="H5" i="4"/>
  <c r="I5" i="4" s="1"/>
  <c r="H3" i="4"/>
  <c r="I3" i="4" s="1"/>
  <c r="L4" i="1" l="1"/>
  <c r="E3" i="1"/>
  <c r="E2" i="1" s="1"/>
  <c r="L2" i="1" s="1"/>
  <c r="N4" i="1"/>
  <c r="L3" i="1" l="1"/>
  <c r="N3" i="1"/>
  <c r="C15" i="1"/>
  <c r="J15" i="1" s="1"/>
  <c r="B15" i="1"/>
  <c r="I15" i="1" s="1"/>
  <c r="D13" i="1"/>
  <c r="C13" i="1"/>
  <c r="D12" i="1"/>
  <c r="C12" i="1"/>
  <c r="D11" i="1"/>
  <c r="B11" i="1"/>
  <c r="D10" i="1"/>
  <c r="C10" i="1"/>
  <c r="B10" i="1"/>
  <c r="D9" i="1"/>
  <c r="D8" i="1"/>
  <c r="C8" i="1"/>
  <c r="B8" i="1"/>
  <c r="D7" i="1"/>
  <c r="C7" i="1"/>
  <c r="B7" i="1"/>
  <c r="D6" i="1"/>
  <c r="K5" i="1" s="1"/>
  <c r="C6" i="1"/>
  <c r="J5" i="1" s="1"/>
  <c r="B6" i="1"/>
  <c r="I5" i="1" s="1"/>
  <c r="D27" i="2"/>
  <c r="C9" i="1" s="1"/>
  <c r="D26" i="2"/>
  <c r="B9" i="1" s="1"/>
  <c r="D23" i="2"/>
  <c r="D22" i="2"/>
  <c r="D19" i="2"/>
  <c r="C11" i="1" s="1"/>
  <c r="D18" i="2"/>
  <c r="D17" i="2"/>
  <c r="D15" i="2"/>
  <c r="D14" i="2"/>
  <c r="B12" i="1" s="1"/>
  <c r="D13" i="2"/>
  <c r="D11" i="2"/>
  <c r="D10" i="2"/>
  <c r="B13" i="1" s="1"/>
  <c r="D9" i="2"/>
  <c r="D15" i="1" s="1"/>
  <c r="K15" i="1" s="1"/>
  <c r="D7" i="2"/>
  <c r="D6" i="2"/>
  <c r="D4" i="2"/>
  <c r="D3" i="2"/>
  <c r="C14" i="1" s="1"/>
  <c r="D2" i="2"/>
  <c r="B14" i="1" s="1"/>
  <c r="D5" i="2"/>
  <c r="D14" i="1" s="1"/>
  <c r="I13" i="1" l="1"/>
  <c r="K10" i="1"/>
  <c r="K7" i="1"/>
  <c r="I9" i="1"/>
  <c r="J14" i="1"/>
  <c r="J13" i="1"/>
  <c r="J10" i="1"/>
  <c r="I8" i="1"/>
  <c r="K11" i="1"/>
  <c r="J8" i="1"/>
  <c r="J12" i="1"/>
  <c r="K9" i="1"/>
  <c r="F13" i="1"/>
  <c r="K13" i="1"/>
  <c r="F11" i="1"/>
  <c r="I11" i="1"/>
  <c r="F6" i="1"/>
  <c r="H5" i="1" s="1"/>
  <c r="I6" i="1"/>
  <c r="K8" i="1"/>
  <c r="J11" i="1"/>
  <c r="I14" i="1"/>
  <c r="J6" i="1"/>
  <c r="F7" i="1"/>
  <c r="I7" i="1"/>
  <c r="K6" i="1"/>
  <c r="J9" i="1"/>
  <c r="I12" i="1"/>
  <c r="K14" i="1"/>
  <c r="F15" i="1"/>
  <c r="H15" i="1" s="1"/>
  <c r="J7" i="1"/>
  <c r="I10" i="1"/>
  <c r="K12" i="1"/>
  <c r="F12" i="1"/>
  <c r="F14" i="1"/>
  <c r="H12" i="1" l="1"/>
  <c r="H11" i="1"/>
  <c r="H14" i="1"/>
  <c r="H6" i="1"/>
  <c r="N6" i="1" s="1"/>
  <c r="H13" i="1"/>
  <c r="F9" i="1" l="1"/>
  <c r="F10" i="1"/>
  <c r="F8" i="1"/>
  <c r="H9" i="1" l="1"/>
  <c r="H8" i="1"/>
  <c r="H7" i="1"/>
  <c r="H10" i="1"/>
</calcChain>
</file>

<file path=xl/sharedStrings.xml><?xml version="1.0" encoding="utf-8"?>
<sst xmlns="http://schemas.openxmlformats.org/spreadsheetml/2006/main" count="175" uniqueCount="77">
  <si>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</si>
  <si>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</si>
  <si>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</si>
  <si>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</si>
  <si>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</si>
  <si>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</si>
  <si>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</si>
  <si>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</si>
  <si>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</si>
  <si>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</si>
  <si>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</si>
  <si>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</si>
  <si>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</si>
  <si>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</si>
  <si>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</si>
  <si>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</si>
  <si>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</si>
  <si>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</si>
  <si>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</si>
  <si>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</si>
  <si>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</si>
  <si>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</si>
  <si>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</si>
  <si>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</si>
  <si>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</si>
  <si>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</si>
  <si>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</si>
  <si>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</si>
  <si>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</si>
  <si>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</si>
  <si>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</si>
  <si>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</si>
  <si>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</si>
  <si>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</si>
  <si>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</si>
  <si>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</si>
  <si>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</si>
  <si>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</si>
  <si>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</si>
  <si>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DCP-AZ Reduction (ac-ft)</t>
  </si>
  <si>
    <t>DCP-NV Reduction (ac-ft)</t>
  </si>
  <si>
    <t>DCP-CA Reduction (ac-ft)</t>
  </si>
  <si>
    <t>Mead Elevation (ft)</t>
  </si>
  <si>
    <t>Years ICS can convert to DCP</t>
  </si>
  <si>
    <t>AZ</t>
  </si>
  <si>
    <t>CA</t>
  </si>
  <si>
    <t>NV</t>
  </si>
  <si>
    <t>Balance - Dec 2020 (AF)</t>
  </si>
  <si>
    <t>Mexico</t>
  </si>
  <si>
    <t>MX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</si>
  <si>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</si>
  <si>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</si>
  <si>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</si>
  <si>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</si>
  <si>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</si>
  <si>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</si>
  <si>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</si>
  <si>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</si>
  <si>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</si>
  <si>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</si>
  <si>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</si>
  <si>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</si>
  <si>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</si>
  <si>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</si>
  <si>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</si>
  <si>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</si>
  <si>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</si>
  <si>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1. Balances</t>
  </si>
  <si>
    <t>Water Conservation account balances, credits, and debits, by year and entity.</t>
  </si>
  <si>
    <t>2. Capacities</t>
  </si>
  <si>
    <t>Maximum credits, debits, and totals allowed per year</t>
  </si>
  <si>
    <t>3. ICStoDPC</t>
  </si>
  <si>
    <t>4. DCPLogs</t>
  </si>
  <si>
    <t>5. ByUser</t>
  </si>
  <si>
    <t>Account balance by contractor</t>
  </si>
  <si>
    <t>Explanation of how users met drought contingency plan (DPC) required conservation.</t>
  </si>
  <si>
    <t>Number of years state can use ICS balance to meet drought contingency plan (DCP) required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</si>
</sst>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65" fontId="0" fillId="0" borderId="1" xfId="1" applyNumberFormat="1" applyFont="1" applyBorder="1"/>
    <xf numFmtId="165" fontId="0" fillId="0" borderId="0" xfId="0" applyNumberFormat="1" applyAlignment="1">
      <alignment horizontal="center"/>
    </xf>
    <xf numFmtId="164" fontId="2" fillId="0" borderId="0" xfId="0" applyNumberFormat="1" applyFont="1"/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B13"/>
  <sheetViews>
    <sheetView tabSelected="1" zoomScale="170" zoomScaleNormal="170" workbookViewId="0">
      <selection activeCell="B14" sqref="B14"/>
    </sheetView>
  </sheetViews>
  <sheetFormatPr defaultRowHeight="14.5" x14ac:dyDescent="0.35"/>
  <cols>
    <col min="1" max="1" width="12.453125" customWidth="1"/>
    <col min="2" max="2" width="46.81640625" customWidth="1"/>
  </cols>
  <sheetData>
    <row r="1" spans="1:2" s="1" customFormat="1" x14ac:dyDescent="0.35">
      <c r="A1" s="1" t="s">
        <v>64</v>
      </c>
    </row>
    <row r="2" spans="1:2" s="1" customFormat="1" x14ac:dyDescent="0.35"/>
    <row r="3" spans="1:2" x14ac:dyDescent="0.35">
      <c r="A3" s="1" t="s">
        <v>0</v>
      </c>
    </row>
    <row r="4" spans="1:2" x14ac:dyDescent="0.35">
      <c r="B4" t="s">
        <v>1</v>
      </c>
    </row>
    <row r="5" spans="1:2" x14ac:dyDescent="0.35">
      <c r="B5" t="s">
        <v>12</v>
      </c>
    </row>
    <row r="8" spans="1:2" x14ac:dyDescent="0.35">
      <c r="A8" s="22" t="s">
        <v>65</v>
      </c>
      <c r="B8" s="22" t="s">
        <v>66</v>
      </c>
    </row>
    <row r="9" spans="1:2" x14ac:dyDescent="0.35">
      <c r="A9" t="s">
        <v>67</v>
      </c>
      <c r="B9" t="s">
        <v>68</v>
      </c>
    </row>
    <row r="10" spans="1:2" x14ac:dyDescent="0.35">
      <c r="A10" t="s">
        <v>69</v>
      </c>
      <c r="B10" t="s">
        <v>70</v>
      </c>
    </row>
    <row r="11" spans="1:2" x14ac:dyDescent="0.35">
      <c r="A11" t="s">
        <v>71</v>
      </c>
      <c r="B11" t="s">
        <v>76</v>
      </c>
    </row>
    <row r="12" spans="1:2" x14ac:dyDescent="0.35">
      <c r="A12" t="s">
        <v>72</v>
      </c>
      <c r="B12" t="s">
        <v>75</v>
      </c>
    </row>
    <row r="13" spans="1:2" x14ac:dyDescent="0.35">
      <c r="A13" t="s">
        <v>73</v>
      </c>
      <c r="B1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zoomScale="150" zoomScaleNormal="150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H6" sqref="H6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1.81640625" customWidth="1"/>
    <col min="10" max="10" width="9.81640625" customWidth="1"/>
    <col min="14" max="14" width="10.81640625" customWidth="1"/>
  </cols>
  <sheetData>
    <row r="1" spans="1:14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48</v>
      </c>
      <c r="F1" s="3" t="s">
        <v>6</v>
      </c>
      <c r="G1" s="1" t="s">
        <v>23</v>
      </c>
      <c r="H1" s="3" t="s">
        <v>6</v>
      </c>
      <c r="I1" s="3" t="s">
        <v>44</v>
      </c>
      <c r="J1" s="3" t="s">
        <v>45</v>
      </c>
      <c r="K1" s="3" t="s">
        <v>46</v>
      </c>
      <c r="L1" s="3" t="s">
        <v>49</v>
      </c>
      <c r="N1" s="1" t="s">
        <v>57</v>
      </c>
    </row>
    <row r="2" spans="1:14" s="1" customFormat="1" x14ac:dyDescent="0.35">
      <c r="A2" t="s">
        <v>60</v>
      </c>
      <c r="B2" s="3">
        <v>710589</v>
      </c>
      <c r="C2" s="3">
        <v>1661832</v>
      </c>
      <c r="D2" s="3">
        <v>955543</v>
      </c>
      <c r="E2" s="19">
        <f>E3-34000</f>
        <v>210975</v>
      </c>
      <c r="F2" s="2">
        <f t="shared" ref="F2:F4" si="0">SUM(B2:D2)</f>
        <v>3327964</v>
      </c>
      <c r="G2" s="1">
        <v>2023</v>
      </c>
      <c r="H2" s="11">
        <f>F2-F3</f>
        <v>290083</v>
      </c>
      <c r="I2" s="16">
        <f t="shared" ref="I2" si="1">B2-B3</f>
        <v>-42834</v>
      </c>
      <c r="J2" s="16">
        <f t="shared" ref="J2" si="2">C2-C3</f>
        <v>416139</v>
      </c>
      <c r="K2" s="16">
        <f t="shared" ref="K2" si="3">D2-D3</f>
        <v>-83222</v>
      </c>
      <c r="L2" s="16">
        <f t="shared" ref="L2" si="4">E2-E3</f>
        <v>-34000</v>
      </c>
    </row>
    <row r="3" spans="1:14" x14ac:dyDescent="0.35">
      <c r="A3" t="s">
        <v>59</v>
      </c>
      <c r="B3" s="12">
        <v>753423</v>
      </c>
      <c r="C3" s="12">
        <v>1245693</v>
      </c>
      <c r="D3" s="12">
        <v>1038765</v>
      </c>
      <c r="E3" s="17">
        <f>30000+E4</f>
        <v>244975</v>
      </c>
      <c r="F3" s="2">
        <f t="shared" si="0"/>
        <v>3037881</v>
      </c>
      <c r="G3" s="18">
        <v>2022</v>
      </c>
      <c r="H3" s="11">
        <f>F3-F4</f>
        <v>46937</v>
      </c>
      <c r="I3" s="16">
        <f t="shared" ref="I3:I4" si="5">B3-B4</f>
        <v>69222</v>
      </c>
      <c r="J3" s="16">
        <f t="shared" ref="J3:J4" si="6">C3-C4</f>
        <v>-111392</v>
      </c>
      <c r="K3" s="16">
        <f t="shared" ref="K3:K4" si="7">D3-D4</f>
        <v>89107</v>
      </c>
      <c r="L3" s="16">
        <f t="shared" ref="L3:L4" si="8">E3-E4</f>
        <v>30000</v>
      </c>
      <c r="N3" s="11">
        <f t="shared" ref="N3:N4" si="9">SUM(E3:F3)</f>
        <v>3282856</v>
      </c>
    </row>
    <row r="4" spans="1:14" x14ac:dyDescent="0.35">
      <c r="A4" t="s">
        <v>58</v>
      </c>
      <c r="B4" s="12">
        <v>684201</v>
      </c>
      <c r="C4" s="12">
        <v>1357085</v>
      </c>
      <c r="D4" s="12">
        <v>949658</v>
      </c>
      <c r="E4" s="17">
        <f>41000+E5</f>
        <v>214975</v>
      </c>
      <c r="F4" s="2">
        <f t="shared" si="0"/>
        <v>2990944</v>
      </c>
      <c r="G4" s="18">
        <v>2021</v>
      </c>
      <c r="H4" s="11">
        <f t="shared" ref="H4" si="10">F4-F5</f>
        <v>150590</v>
      </c>
      <c r="I4" s="16">
        <f t="shared" si="5"/>
        <v>85459</v>
      </c>
      <c r="J4" s="16">
        <f t="shared" si="6"/>
        <v>-18786</v>
      </c>
      <c r="K4" s="16">
        <f t="shared" si="7"/>
        <v>83917</v>
      </c>
      <c r="L4" s="16">
        <f t="shared" si="8"/>
        <v>41000</v>
      </c>
      <c r="N4" s="11">
        <f t="shared" si="9"/>
        <v>3205919</v>
      </c>
    </row>
    <row r="5" spans="1:14" x14ac:dyDescent="0.35">
      <c r="A5" t="s">
        <v>47</v>
      </c>
      <c r="B5" s="17">
        <v>598742</v>
      </c>
      <c r="C5" s="17">
        <v>1375871</v>
      </c>
      <c r="D5" s="17">
        <v>865741</v>
      </c>
      <c r="E5" s="17">
        <f>41000+E6</f>
        <v>173975</v>
      </c>
      <c r="F5" s="2">
        <f>SUM(B5:D5)</f>
        <v>2840354</v>
      </c>
      <c r="G5" s="18">
        <v>2020</v>
      </c>
      <c r="H5" s="11">
        <f>F5-F6</f>
        <v>527727</v>
      </c>
      <c r="I5" s="16">
        <f t="shared" ref="I5:L18" si="11">B5-B6</f>
        <v>125238</v>
      </c>
      <c r="J5" s="16">
        <f t="shared" si="11"/>
        <v>322661</v>
      </c>
      <c r="K5" s="16">
        <f t="shared" si="11"/>
        <v>79828</v>
      </c>
      <c r="L5" s="16">
        <f t="shared" si="11"/>
        <v>41000</v>
      </c>
      <c r="N5" s="11">
        <f>SUM(E5:F5)</f>
        <v>3014329</v>
      </c>
    </row>
    <row r="6" spans="1:14" s="1" customFormat="1" x14ac:dyDescent="0.35">
      <c r="A6" t="s">
        <v>38</v>
      </c>
      <c r="B6" s="2">
        <f>SUMIFS('By User'!$D$2:$D$43,'By User'!$A$2:$A$43,Balances!$G6,'By User'!$C$2:$C$43,Balances!B$1)</f>
        <v>473504</v>
      </c>
      <c r="C6" s="2">
        <f>SUMIFS('By User'!$D$2:$D$43,'By User'!$A$2:$A$43,Balances!$G6,'By User'!$C$2:$C$43,Balances!C$1)</f>
        <v>1053210</v>
      </c>
      <c r="D6" s="2">
        <f>SUMIFS('By User'!$D$2:$D$43,'By User'!$A$2:$A$43,Balances!$G6,'By User'!$C$2:$C$43,Balances!D$1)</f>
        <v>785913</v>
      </c>
      <c r="E6" s="2">
        <v>132975</v>
      </c>
      <c r="F6" s="2">
        <f>SUM(B6:D6)</f>
        <v>2312627</v>
      </c>
      <c r="G6" s="12">
        <v>2019</v>
      </c>
      <c r="H6" s="11">
        <f>F6-F7</f>
        <v>570695</v>
      </c>
      <c r="I6" s="16">
        <f t="shared" si="11"/>
        <v>130452</v>
      </c>
      <c r="J6" s="16">
        <f t="shared" si="11"/>
        <v>354778</v>
      </c>
      <c r="K6" s="16">
        <f t="shared" si="11"/>
        <v>85465</v>
      </c>
      <c r="L6" s="16">
        <f t="shared" si="11"/>
        <v>132975</v>
      </c>
      <c r="M6" s="16"/>
      <c r="N6" s="16">
        <f>H6-H5</f>
        <v>42968</v>
      </c>
    </row>
    <row r="7" spans="1:14" s="1" customFormat="1" x14ac:dyDescent="0.35">
      <c r="A7" t="s">
        <v>21</v>
      </c>
      <c r="B7" s="2">
        <f>SUMIFS('By User'!$D$2:$D$43,'By User'!$A$2:$A$43,Balances!$G7,'By User'!$C$2:$C$43,Balances!B$1)</f>
        <v>343052</v>
      </c>
      <c r="C7" s="2">
        <f>SUMIFS('By User'!$D$2:$D$43,'By User'!$A$2:$A$43,Balances!$G7,'By User'!$C$2:$C$43,Balances!C$1)</f>
        <v>698432</v>
      </c>
      <c r="D7" s="2">
        <f>SUMIFS('By User'!$D$2:$D$43,'By User'!$A$2:$A$43,Balances!$G7,'By User'!$C$2:$C$43,Balances!D$1)</f>
        <v>700448</v>
      </c>
      <c r="E7" s="2"/>
      <c r="F7" s="2">
        <f>SUM(B7:D7)</f>
        <v>1741932</v>
      </c>
      <c r="G7" s="9">
        <v>2018</v>
      </c>
      <c r="H7" s="11">
        <f>F7-F8</f>
        <v>480441</v>
      </c>
      <c r="I7" s="16">
        <f t="shared" ref="I7:I14" si="12">B7-B8</f>
        <v>216252</v>
      </c>
      <c r="J7" s="16">
        <f t="shared" ref="J7:J14" si="13">C7-C8</f>
        <v>146054</v>
      </c>
      <c r="K7" s="16">
        <f t="shared" ref="K7:K14" si="14">D7-D8</f>
        <v>118135</v>
      </c>
      <c r="L7" s="16">
        <f t="shared" si="11"/>
        <v>0</v>
      </c>
    </row>
    <row r="8" spans="1:14" x14ac:dyDescent="0.35">
      <c r="A8" t="s">
        <v>7</v>
      </c>
      <c r="B8" s="2">
        <f>SUMIFS('By User'!$D$2:$D$43,'By User'!$A$2:$A$43,Balances!$G8,'By User'!$C$2:$C$43,Balances!B$1)</f>
        <v>126800</v>
      </c>
      <c r="C8" s="2">
        <f>SUMIFS('By User'!$D$2:$D$43,'By User'!$A$2:$A$43,Balances!$G8,'By User'!$C$2:$C$43,Balances!C$1)</f>
        <v>552378</v>
      </c>
      <c r="D8" s="2">
        <f>SUMIFS('By User'!$D$2:$D$43,'By User'!$A$2:$A$43,Balances!$G8,'By User'!$C$2:$C$43,Balances!D$1)</f>
        <v>582313</v>
      </c>
      <c r="E8" s="2"/>
      <c r="F8" s="2">
        <f>SUM(B8:D8)</f>
        <v>1261491</v>
      </c>
      <c r="G8" s="10">
        <v>2017</v>
      </c>
      <c r="H8" s="11">
        <f t="shared" ref="H8:H14" si="15">F8-F9</f>
        <v>511813</v>
      </c>
      <c r="I8" s="16">
        <f t="shared" si="12"/>
        <v>23750</v>
      </c>
      <c r="J8" s="16">
        <f t="shared" si="13"/>
        <v>437312</v>
      </c>
      <c r="K8" s="16">
        <f t="shared" si="14"/>
        <v>50751</v>
      </c>
      <c r="L8" s="16">
        <f t="shared" si="11"/>
        <v>0</v>
      </c>
    </row>
    <row r="9" spans="1:14" x14ac:dyDescent="0.35">
      <c r="A9" t="s">
        <v>13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115066</v>
      </c>
      <c r="D9" s="2">
        <f>SUMIFS('By User'!$D$2:$D$43,'By User'!$A$2:$A$43,Balances!$G9,'By User'!$C$2:$C$43,Balances!D$1)</f>
        <v>531562</v>
      </c>
      <c r="E9" s="2"/>
      <c r="F9" s="2">
        <f t="shared" ref="F9:F18" si="16">SUM(B9:D9)</f>
        <v>749678</v>
      </c>
      <c r="G9" s="10">
        <v>2016</v>
      </c>
      <c r="H9" s="11">
        <f t="shared" si="15"/>
        <v>37814</v>
      </c>
      <c r="I9" s="16">
        <f t="shared" si="12"/>
        <v>0</v>
      </c>
      <c r="J9" s="16">
        <f t="shared" si="13"/>
        <v>17275</v>
      </c>
      <c r="K9" s="16">
        <f t="shared" si="14"/>
        <v>20539</v>
      </c>
      <c r="L9" s="16">
        <f t="shared" si="11"/>
        <v>0</v>
      </c>
    </row>
    <row r="10" spans="1:14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/>
      <c r="F10" s="2">
        <f t="shared" si="16"/>
        <v>711864</v>
      </c>
      <c r="G10" s="10">
        <v>2015</v>
      </c>
      <c r="H10" s="11">
        <f t="shared" si="15"/>
        <v>-125036</v>
      </c>
      <c r="I10" s="16">
        <f t="shared" si="12"/>
        <v>0</v>
      </c>
      <c r="J10" s="16">
        <f t="shared" si="13"/>
        <v>-71294</v>
      </c>
      <c r="K10" s="16">
        <f t="shared" si="14"/>
        <v>-53742</v>
      </c>
      <c r="L10" s="16">
        <f t="shared" si="11"/>
        <v>0</v>
      </c>
    </row>
    <row r="11" spans="1:14" x14ac:dyDescent="0.35">
      <c r="A11" t="s">
        <v>24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169085</v>
      </c>
      <c r="D11" s="2">
        <f>SUMIFS('By User'!$D$2:$D$43,'By User'!$A$2:$A$43,Balances!$G11,'By User'!$C$2:$C$43,Balances!D$1)</f>
        <v>564765</v>
      </c>
      <c r="E11" s="2"/>
      <c r="F11" s="2">
        <f t="shared" si="16"/>
        <v>836900</v>
      </c>
      <c r="G11" s="10">
        <v>2014</v>
      </c>
      <c r="H11" s="11">
        <f t="shared" si="15"/>
        <v>-281264</v>
      </c>
      <c r="I11" s="16">
        <f t="shared" si="12"/>
        <v>0</v>
      </c>
      <c r="J11" s="16">
        <f t="shared" si="13"/>
        <v>-304978</v>
      </c>
      <c r="K11" s="16">
        <f t="shared" si="14"/>
        <v>23714</v>
      </c>
      <c r="L11" s="16">
        <f t="shared" si="11"/>
        <v>0</v>
      </c>
    </row>
    <row r="12" spans="1:14" x14ac:dyDescent="0.35">
      <c r="A12" t="s">
        <v>25</v>
      </c>
      <c r="B12" s="2">
        <f>SUMIFS('By User'!$D$2:$D$43,'By User'!$A$2:$A$43,Balances!$G12,'By User'!$C$2:$C$43,Balances!B$1)</f>
        <v>103050</v>
      </c>
      <c r="C12" s="2">
        <f>SUMIFS('By User'!$D$2:$D$43,'By User'!$A$2:$A$43,Balances!$G12,'By User'!$C$2:$C$43,Balances!C$1)</f>
        <v>474063</v>
      </c>
      <c r="D12" s="2">
        <f>SUMIFS('By User'!$D$2:$D$43,'By User'!$A$2:$A$43,Balances!$G12,'By User'!$C$2:$C$43,Balances!D$1)</f>
        <v>541051</v>
      </c>
      <c r="E12" s="2"/>
      <c r="F12" s="2">
        <f t="shared" si="16"/>
        <v>1118164</v>
      </c>
      <c r="G12" s="10">
        <v>2013</v>
      </c>
      <c r="H12" s="11">
        <f t="shared" si="15"/>
        <v>-77476</v>
      </c>
      <c r="I12" s="16">
        <f t="shared" si="12"/>
        <v>0</v>
      </c>
      <c r="J12" s="16">
        <f t="shared" si="13"/>
        <v>-105723</v>
      </c>
      <c r="K12" s="16">
        <f t="shared" si="14"/>
        <v>28247</v>
      </c>
      <c r="L12" s="16">
        <f t="shared" si="11"/>
        <v>0</v>
      </c>
    </row>
    <row r="13" spans="1:14" x14ac:dyDescent="0.35">
      <c r="A13" t="s">
        <v>26</v>
      </c>
      <c r="B13" s="2">
        <f>SUMIFS('By User'!$D$2:$D$43,'By User'!$A$2:$A$43,Balances!$G13,'By User'!$C$2:$C$43,Balances!B$1)</f>
        <v>103050</v>
      </c>
      <c r="C13" s="2">
        <f>SUMIFS('By User'!$D$2:$D$43,'By User'!$A$2:$A$43,Balances!$G13,'By User'!$C$2:$C$43,Balances!C$1)</f>
        <v>579786</v>
      </c>
      <c r="D13" s="2">
        <f>SUMIFS('By User'!$D$2:$D$43,'By User'!$A$2:$A$43,Balances!$G13,'By User'!$C$2:$C$43,Balances!D$1)</f>
        <v>512804</v>
      </c>
      <c r="E13" s="2"/>
      <c r="F13" s="2">
        <f t="shared" si="16"/>
        <v>1195640</v>
      </c>
      <c r="G13" s="10">
        <v>2012</v>
      </c>
      <c r="H13" s="11">
        <f t="shared" si="15"/>
        <v>169240</v>
      </c>
      <c r="I13" s="16">
        <f t="shared" si="12"/>
        <v>0</v>
      </c>
      <c r="J13" s="16">
        <f t="shared" si="13"/>
        <v>139108</v>
      </c>
      <c r="K13" s="16">
        <f t="shared" si="14"/>
        <v>30132</v>
      </c>
      <c r="L13" s="16">
        <f t="shared" si="11"/>
        <v>0</v>
      </c>
    </row>
    <row r="14" spans="1:14" x14ac:dyDescent="0.35">
      <c r="A14" t="s">
        <v>27</v>
      </c>
      <c r="B14" s="2">
        <f>SUMIFS('By User'!$D$2:$D$43,'By User'!$A$2:$A$43,Balances!$G14,'By User'!$C$2:$C$43,Balances!B$1)</f>
        <v>103050</v>
      </c>
      <c r="C14" s="2">
        <f>SUMIFS('By User'!$D$2:$D$43,'By User'!$A$2:$A$43,Balances!$G14,'By User'!$C$2:$C$43,Balances!C$1)</f>
        <v>440678</v>
      </c>
      <c r="D14" s="2">
        <f>SUMIFS('By User'!$D$2:$D$43,'By User'!$A$2:$A$43,Balances!$G14,'By User'!$C$2:$C$43,Balances!D$1)</f>
        <v>482672</v>
      </c>
      <c r="E14" s="2"/>
      <c r="F14" s="2">
        <f t="shared" si="16"/>
        <v>1026400</v>
      </c>
      <c r="G14" s="10">
        <v>2011</v>
      </c>
      <c r="H14" s="11">
        <f t="shared" si="15"/>
        <v>211059</v>
      </c>
      <c r="I14" s="16">
        <f t="shared" si="12"/>
        <v>956</v>
      </c>
      <c r="J14" s="16">
        <f t="shared" si="13"/>
        <v>178688</v>
      </c>
      <c r="K14" s="16">
        <f t="shared" si="14"/>
        <v>31415</v>
      </c>
      <c r="L14" s="16">
        <f t="shared" si="11"/>
        <v>0</v>
      </c>
    </row>
    <row r="15" spans="1:14" x14ac:dyDescent="0.35">
      <c r="A15" t="s">
        <v>28</v>
      </c>
      <c r="B15" s="2">
        <f>SUMIFS('By User'!$D$2:$D$43,'By User'!$A$2:$A$43,Balances!$G15,'By User'!$C$2:$C$43,Balances!B$1)</f>
        <v>102094</v>
      </c>
      <c r="C15" s="2">
        <f>SUMIFS('By User'!$D$2:$D$43,'By User'!$A$2:$A$43,Balances!$G15,'By User'!$C$2:$C$43,Balances!C$1)</f>
        <v>261990</v>
      </c>
      <c r="D15" s="2">
        <f>SUMIFS('By User'!$D$2:$D$43,'By User'!$A$2:$A$43,Balances!$G15,'By User'!$C$2:$C$43,Balances!D$1)</f>
        <v>451257</v>
      </c>
      <c r="E15" s="2"/>
      <c r="F15" s="2">
        <f t="shared" si="16"/>
        <v>815341</v>
      </c>
      <c r="G15" s="10">
        <v>2010</v>
      </c>
      <c r="H15" s="11">
        <f t="shared" ref="H15:H18" si="17">F15-F16</f>
        <v>158151</v>
      </c>
      <c r="I15" s="16">
        <f t="shared" ref="I15:I18" si="18">B15-B16</f>
        <v>2094</v>
      </c>
      <c r="J15" s="16">
        <f t="shared" ref="J15:J18" si="19">C15-C16</f>
        <v>104800</v>
      </c>
      <c r="K15" s="16">
        <f t="shared" ref="K15:K18" si="20">D15-D16</f>
        <v>51257</v>
      </c>
      <c r="L15" s="16">
        <f t="shared" si="11"/>
        <v>0</v>
      </c>
    </row>
    <row r="16" spans="1:14" x14ac:dyDescent="0.35">
      <c r="A16" t="s">
        <v>61</v>
      </c>
      <c r="B16" s="2">
        <v>100000</v>
      </c>
      <c r="C16" s="2">
        <f>79790+66000+11400</f>
        <v>157190</v>
      </c>
      <c r="D16" s="2">
        <v>400000</v>
      </c>
      <c r="E16" s="2"/>
      <c r="F16" s="2">
        <f t="shared" si="16"/>
        <v>657190</v>
      </c>
      <c r="G16" s="10">
        <v>2009</v>
      </c>
      <c r="H16" s="11">
        <f t="shared" si="17"/>
        <v>63617</v>
      </c>
      <c r="I16" s="16">
        <f t="shared" si="18"/>
        <v>0</v>
      </c>
      <c r="J16" s="16">
        <f t="shared" si="19"/>
        <v>63617</v>
      </c>
      <c r="K16" s="16">
        <f t="shared" si="20"/>
        <v>0</v>
      </c>
      <c r="L16" s="16">
        <f t="shared" si="11"/>
        <v>0</v>
      </c>
    </row>
    <row r="17" spans="1:12" x14ac:dyDescent="0.35">
      <c r="A17" t="s">
        <v>62</v>
      </c>
      <c r="B17" s="2">
        <v>100000</v>
      </c>
      <c r="C17" s="2">
        <f>27573+66000</f>
        <v>93573</v>
      </c>
      <c r="D17" s="2">
        <v>400000</v>
      </c>
      <c r="E17" s="2"/>
      <c r="F17" s="2">
        <f t="shared" si="16"/>
        <v>593573</v>
      </c>
      <c r="G17" s="10">
        <v>2008</v>
      </c>
      <c r="H17" s="11">
        <f t="shared" si="17"/>
        <v>552175</v>
      </c>
      <c r="I17" s="16">
        <f t="shared" si="18"/>
        <v>100000</v>
      </c>
      <c r="J17" s="16">
        <f t="shared" si="19"/>
        <v>52175</v>
      </c>
      <c r="K17" s="16">
        <f t="shared" si="20"/>
        <v>400000</v>
      </c>
      <c r="L17" s="16">
        <f t="shared" si="11"/>
        <v>0</v>
      </c>
    </row>
    <row r="18" spans="1:12" x14ac:dyDescent="0.35">
      <c r="A18" t="s">
        <v>63</v>
      </c>
      <c r="B18" s="2">
        <v>0</v>
      </c>
      <c r="C18" s="2">
        <v>41398</v>
      </c>
      <c r="D18" s="2">
        <v>0</v>
      </c>
      <c r="E18" s="2"/>
      <c r="F18" s="2">
        <f t="shared" si="16"/>
        <v>41398</v>
      </c>
      <c r="G18" s="10">
        <v>2007</v>
      </c>
      <c r="H18" s="11">
        <f t="shared" si="17"/>
        <v>41398</v>
      </c>
      <c r="I18" s="16">
        <f t="shared" si="18"/>
        <v>0</v>
      </c>
      <c r="J18" s="16">
        <f t="shared" si="19"/>
        <v>41398</v>
      </c>
      <c r="K18" s="16">
        <f t="shared" si="20"/>
        <v>0</v>
      </c>
      <c r="L18" s="16">
        <f t="shared" si="1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48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20" t="s">
        <v>19</v>
      </c>
      <c r="B11" s="20"/>
      <c r="C11" s="20"/>
      <c r="D11" s="20"/>
      <c r="E11" s="20"/>
      <c r="F11" s="20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C2B7-EA8A-46B6-A876-EE2A69C03180}">
  <dimension ref="A1:G14"/>
  <sheetViews>
    <sheetView workbookViewId="0">
      <selection activeCell="H1" sqref="H1:M1048576"/>
    </sheetView>
  </sheetViews>
  <sheetFormatPr defaultRowHeight="14.5" x14ac:dyDescent="0.35"/>
  <cols>
    <col min="2" max="2" width="9.7265625" customWidth="1"/>
    <col min="3" max="3" width="10.1796875" customWidth="1"/>
    <col min="4" max="4" width="9.54296875" customWidth="1"/>
  </cols>
  <sheetData>
    <row r="1" spans="1:7" x14ac:dyDescent="0.35">
      <c r="E1" s="21" t="s">
        <v>43</v>
      </c>
      <c r="F1" s="21"/>
      <c r="G1" s="21"/>
    </row>
    <row r="2" spans="1:7" ht="43.5" x14ac:dyDescent="0.35">
      <c r="A2" s="13" t="s">
        <v>42</v>
      </c>
      <c r="B2" s="13" t="s">
        <v>39</v>
      </c>
      <c r="C2" s="13" t="s">
        <v>41</v>
      </c>
      <c r="D2" s="13" t="s">
        <v>40</v>
      </c>
      <c r="E2" s="13" t="s">
        <v>44</v>
      </c>
      <c r="F2" s="13" t="s">
        <v>45</v>
      </c>
      <c r="G2" s="13" t="s">
        <v>46</v>
      </c>
    </row>
    <row r="3" spans="1:7" x14ac:dyDescent="0.35">
      <c r="A3" s="14">
        <v>1218.5</v>
      </c>
      <c r="B3" s="6"/>
      <c r="C3" s="6"/>
      <c r="D3" s="6"/>
    </row>
    <row r="4" spans="1:7" x14ac:dyDescent="0.35">
      <c r="A4" s="14">
        <v>1190</v>
      </c>
      <c r="B4" s="6"/>
      <c r="C4" s="6"/>
      <c r="D4" s="6"/>
    </row>
    <row r="5" spans="1:7" x14ac:dyDescent="0.35">
      <c r="A5" s="14">
        <v>1150</v>
      </c>
      <c r="B5" s="6"/>
      <c r="C5" s="6"/>
      <c r="D5" s="6"/>
    </row>
    <row r="6" spans="1:7" x14ac:dyDescent="0.35">
      <c r="A6" s="6">
        <v>1091</v>
      </c>
      <c r="B6" s="6"/>
      <c r="C6" s="6"/>
      <c r="D6" s="6"/>
    </row>
    <row r="7" spans="1:7" x14ac:dyDescent="0.35">
      <c r="A7" s="6">
        <v>1090</v>
      </c>
      <c r="B7" s="6">
        <v>192000</v>
      </c>
      <c r="C7" s="6"/>
      <c r="D7" s="6">
        <v>8000</v>
      </c>
      <c r="E7" s="15">
        <f>Balances!B$5/B7</f>
        <v>3.1184479166666668</v>
      </c>
      <c r="F7" s="15"/>
      <c r="G7" s="15">
        <f>Balances!D$5/D7</f>
        <v>108.217625</v>
      </c>
    </row>
    <row r="8" spans="1:7" x14ac:dyDescent="0.35">
      <c r="A8" s="6">
        <v>1075</v>
      </c>
      <c r="B8" s="6">
        <v>512000</v>
      </c>
      <c r="C8" s="6"/>
      <c r="D8" s="6">
        <v>21000</v>
      </c>
      <c r="E8" s="15">
        <f>Balances!B$5/B8</f>
        <v>1.1694179687499999</v>
      </c>
      <c r="F8" s="15"/>
      <c r="G8" s="15">
        <f>Balances!D$5/D8</f>
        <v>41.225761904761903</v>
      </c>
    </row>
    <row r="9" spans="1:7" x14ac:dyDescent="0.35">
      <c r="A9" s="6">
        <v>1050</v>
      </c>
      <c r="B9" s="6">
        <v>592000</v>
      </c>
      <c r="C9" s="6"/>
      <c r="D9" s="6">
        <v>25000</v>
      </c>
      <c r="E9" s="15">
        <f>Balances!B$5/B9</f>
        <v>1.0113885135135134</v>
      </c>
      <c r="F9" s="15"/>
      <c r="G9" s="15">
        <f>Balances!D$5/D9</f>
        <v>34.629640000000002</v>
      </c>
    </row>
    <row r="10" spans="1:7" x14ac:dyDescent="0.35">
      <c r="A10" s="6">
        <v>1045</v>
      </c>
      <c r="B10" s="6">
        <v>640000</v>
      </c>
      <c r="C10" s="6">
        <v>200000</v>
      </c>
      <c r="D10" s="6">
        <v>27000</v>
      </c>
      <c r="E10" s="15">
        <f>Balances!B$5/B10</f>
        <v>0.93553437500000003</v>
      </c>
      <c r="F10" s="15">
        <f>Balances!C$5/C10</f>
        <v>6.8793550000000003</v>
      </c>
      <c r="G10" s="15">
        <f>Balances!D$5/D10</f>
        <v>32.064481481481479</v>
      </c>
    </row>
    <row r="11" spans="1:7" x14ac:dyDescent="0.35">
      <c r="A11" s="6">
        <v>1040</v>
      </c>
      <c r="B11" s="6">
        <v>640000</v>
      </c>
      <c r="C11" s="6">
        <v>250000</v>
      </c>
      <c r="D11" s="6">
        <v>27000</v>
      </c>
      <c r="E11" s="15">
        <f>Balances!B$5/B11</f>
        <v>0.93553437500000003</v>
      </c>
      <c r="F11" s="15">
        <f>Balances!C$5/C11</f>
        <v>5.5034840000000003</v>
      </c>
      <c r="G11" s="15">
        <f>Balances!D$5/D11</f>
        <v>32.064481481481479</v>
      </c>
    </row>
    <row r="12" spans="1:7" x14ac:dyDescent="0.35">
      <c r="A12" s="6">
        <v>1035</v>
      </c>
      <c r="B12" s="6">
        <v>640000</v>
      </c>
      <c r="C12" s="6">
        <v>300000</v>
      </c>
      <c r="D12" s="6">
        <v>27000</v>
      </c>
      <c r="E12" s="15">
        <f>Balances!B$5/B12</f>
        <v>0.93553437500000003</v>
      </c>
      <c r="F12" s="15">
        <f>Balances!C$5/C12</f>
        <v>4.5862366666666663</v>
      </c>
      <c r="G12" s="15">
        <f>Balances!D$5/D12</f>
        <v>32.064481481481479</v>
      </c>
    </row>
    <row r="13" spans="1:7" x14ac:dyDescent="0.35">
      <c r="A13" s="6">
        <v>1030</v>
      </c>
      <c r="B13" s="6">
        <v>640000</v>
      </c>
      <c r="C13" s="6">
        <v>350000</v>
      </c>
      <c r="D13" s="6">
        <v>27000</v>
      </c>
      <c r="E13" s="15">
        <f>Balances!B$5/B13</f>
        <v>0.93553437500000003</v>
      </c>
      <c r="F13" s="15">
        <f>Balances!C$5/C13</f>
        <v>3.93106</v>
      </c>
      <c r="G13" s="15">
        <f>Balances!D$5/D13</f>
        <v>32.064481481481479</v>
      </c>
    </row>
    <row r="14" spans="1:7" x14ac:dyDescent="0.35">
      <c r="A14" s="6">
        <v>1025</v>
      </c>
      <c r="B14" s="6">
        <v>720000</v>
      </c>
      <c r="C14" s="6">
        <v>350000</v>
      </c>
      <c r="D14" s="6">
        <v>30000</v>
      </c>
      <c r="E14" s="15">
        <f>Balances!B$5/B14</f>
        <v>0.83158611111111114</v>
      </c>
      <c r="F14" s="15">
        <f>Balances!C$5/C14</f>
        <v>3.93106</v>
      </c>
      <c r="G14" s="15">
        <f>Balances!D$5/D14</f>
        <v>28.858033333333335</v>
      </c>
    </row>
  </sheetData>
  <mergeCells count="1"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2:I7"/>
  <sheetViews>
    <sheetView topLeftCell="C1" zoomScale="200" zoomScaleNormal="200" workbookViewId="0">
      <selection activeCell="F8" sqref="F8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0.1796875" bestFit="1" customWidth="1"/>
    <col min="7" max="8" width="11.1796875" bestFit="1" customWidth="1"/>
    <col min="9" max="9" width="10.1796875" bestFit="1" customWidth="1"/>
  </cols>
  <sheetData>
    <row r="2" spans="1:9" x14ac:dyDescent="0.35">
      <c r="A2" t="s">
        <v>30</v>
      </c>
      <c r="B2" t="s">
        <v>29</v>
      </c>
      <c r="C2" t="s">
        <v>23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</row>
    <row r="3" spans="1:9" x14ac:dyDescent="0.35">
      <c r="A3" t="s">
        <v>3</v>
      </c>
      <c r="B3" t="s">
        <v>56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7" spans="1:9" x14ac:dyDescent="0.35">
      <c r="F7" s="11">
        <f>SUM(F3:F5)</f>
        <v>55434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Balances</vt:lpstr>
      <vt:lpstr>Capacities</vt:lpstr>
      <vt:lpstr>ICStoDCP</vt:lpstr>
      <vt:lpstr>DCPLogs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2024-06-20T22:38:01Z</dcterms:modified>
</cp:coreProperties>
</file>