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7183ED5B-496D-4089-943E-F970DF143FBD}" xr6:coauthVersionLast="47" xr6:coauthVersionMax="47" xr10:uidLastSave="{00000000-0000-0000-0000-000000000000}"/>
  <bookViews>
    <workbookView xWindow="-57720" yWindow="-1800" windowWidth="29040" windowHeight="17520" firstSheet="3" activeTab="9" xr2:uid="{00000000-000D-0000-FFFF-FFFF00000000}"/>
  </bookViews>
  <sheets>
    <sheet name="ReadMe" sheetId="6" r:id="rId1"/>
    <sheet name="Balances" sheetId="1" r:id="rId2"/>
    <sheet name="Deposits" sheetId="7" r:id="rId3"/>
    <sheet name="TotalDepositsCredits" sheetId="10" r:id="rId4"/>
    <sheet name="Capacities" sheetId="5" r:id="rId5"/>
    <sheet name="Example1-Credit" sheetId="8" r:id="rId6"/>
    <sheet name="Example2-Debit" sheetId="9" r:id="rId7"/>
    <sheet name="BasinConservationProgram" sheetId="11" r:id="rId8"/>
    <sheet name="ICStoDCP" sheetId="3" r:id="rId9"/>
    <sheet name="DCPLogs" sheetId="4" r:id="rId10"/>
    <sheet name="By User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0" l="1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B8" i="10" l="1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F7" i="4"/>
  <c r="F15" i="1" l="1"/>
  <c r="H4" i="4" l="1"/>
  <c r="I4" i="4" s="1"/>
  <c r="H5" i="4"/>
  <c r="I5" i="4" s="1"/>
  <c r="H3" i="4"/>
  <c r="I3" i="4" s="1"/>
  <c r="B3" i="7" l="1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G13" i="3" l="1"/>
  <c r="G8" i="3"/>
  <c r="G14" i="3"/>
  <c r="G7" i="3"/>
  <c r="G9" i="3"/>
  <c r="G10" i="3"/>
  <c r="G11" i="3"/>
  <c r="G12" i="3"/>
  <c r="E14" i="3"/>
  <c r="E11" i="3"/>
  <c r="E8" i="3"/>
  <c r="E9" i="3"/>
  <c r="E13" i="3"/>
  <c r="E12" i="3"/>
  <c r="E7" i="3"/>
  <c r="E10" i="3"/>
  <c r="F12" i="3"/>
  <c r="F11" i="3"/>
  <c r="F13" i="3"/>
  <c r="F14" i="3"/>
  <c r="F10" i="3"/>
  <c r="B13" i="7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<sst xmlns="http://schemas.openxmlformats.org/spreadsheetml/2006/main" count="226" uniqueCount="109">
  <si>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</si>
  <si>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</si>
  <si>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</si>
  <si>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</si>
  <si>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</si>
  <si>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</si>
  <si>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</si>
  <si>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</si>
  <si>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</si>
  <si>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</si>
  <si>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</si>
  <si>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</si>
  <si>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</si>
  <si>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</si>
  <si>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</si>
  <si>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</si>
  <si>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</si>
  <si>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</si>
  <si>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</si>
  <si>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</si>
  <si>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</si>
  <si>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</si>
  <si>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</si>
  <si>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</si>
  <si>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</si>
  <si>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</si>
  <si>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</si>
  <si>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</si>
  <si>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</si>
  <si>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</si>
  <si>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</si>
  <si>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</si>
  <si>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</si>
  <si>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</si>
  <si>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</si>
  <si>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</si>
  <si>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</si>
  <si>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</si>
  <si>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</si>
  <si>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DCP-AZ Reduction (ac-ft)</t>
  </si>
  <si>
    <t>DCP-NV Reduction (ac-ft)</t>
  </si>
  <si>
    <t>DCP-CA Reduction (ac-ft)</t>
  </si>
  <si>
    <t>Mead Elevation (ft)</t>
  </si>
  <si>
    <t>Years ICS can convert to DCP</t>
  </si>
  <si>
    <t>AZ</t>
  </si>
  <si>
    <t>CA</t>
  </si>
  <si>
    <t>NV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</si>
  <si>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</si>
  <si>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</si>
  <si>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</si>
  <si>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</si>
  <si>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</si>
  <si>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</si>
  <si>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</si>
  <si>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</si>
  <si>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</si>
  <si>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</si>
  <si>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</si>
  <si>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</si>
  <si>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</si>
  <si>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</si>
  <si>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</si>
  <si>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</si>
  <si>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</si>
  <si>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</si>
  <si>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</si>
  <si>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1. Balances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</si>
  <si>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</si>
  <si>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</si>
  <si>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</si>
  <si>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Number of years state can use ICS balance to meet drought contingency plan (DCP) required conservation</t>
  </si>
  <si>
    <t>2. Deposits</t>
  </si>
  <si>
    <t>Annual deposits and withdraws calculated as the year to year difference in balances.</t>
  </si>
  <si>
    <t>3. Capacities</t>
  </si>
  <si>
    <t>4. ICStoDPC</t>
  </si>
  <si>
    <t>5. DCPLogs</t>
  </si>
  <si>
    <t>6. ByUser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</si>
  <si>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</si>
  <si>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</si>
  <si>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</si>
  <si>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</si>
  <si>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</si>
  <si>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</si>
  <si>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</si>
  <si>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</si>
  <si>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</si>
  <si>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</si>
  <si>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</si>
  <si>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</si>
  <si>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</si>
  <si>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</si>
  <si>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</si>
  <si>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</si>
  <si>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</si>
  <si>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</si>
  <si>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</si>
  <si>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</si>
  <si>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</si>
  <si>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</si>
  <si>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</si>
  <si>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2007 to present</t>
  </si>
  <si>
    <t>None</t>
  </si>
  <si>
    <t>Volume conserved (million acre-feet)</t>
  </si>
  <si>
    <t>System Conservation Pilot Program</t>
  </si>
  <si>
    <t>2015 to 2019</t>
  </si>
  <si>
    <t>500+ Plan</t>
  </si>
  <si>
    <t>2021 to 2022</t>
  </si>
  <si>
    <t>$77 to $240</t>
  </si>
  <si>
    <t>Mandatory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</si>
</sst>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4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B14"/>
  <sheetViews>
    <sheetView zoomScale="170" zoomScaleNormal="170" workbookViewId="0">
      <selection activeCell="B15" sqref="B15"/>
    </sheetView>
  </sheetViews>
  <sheetFormatPr defaultRowHeight="14.5" x14ac:dyDescent="0.35"/>
  <cols>
    <col min="1" max="1" width="12.453125" customWidth="1"/>
    <col min="2" max="2" width="46.81640625" customWidth="1"/>
  </cols>
  <sheetData>
    <row r="1" spans="1:2" s="1" customFormat="1" x14ac:dyDescent="0.35">
      <c r="A1" s="1" t="s">
        <v>63</v>
      </c>
    </row>
    <row r="2" spans="1:2" s="1" customFormat="1" x14ac:dyDescent="0.35"/>
    <row r="3" spans="1:2" x14ac:dyDescent="0.35">
      <c r="A3" s="1" t="s">
        <v>0</v>
      </c>
    </row>
    <row r="4" spans="1:2" x14ac:dyDescent="0.35">
      <c r="B4" t="s">
        <v>1</v>
      </c>
    </row>
    <row r="5" spans="1:2" x14ac:dyDescent="0.35">
      <c r="B5" t="s">
        <v>12</v>
      </c>
    </row>
    <row r="8" spans="1:2" x14ac:dyDescent="0.35">
      <c r="A8" s="19" t="s">
        <v>64</v>
      </c>
      <c r="B8" s="19" t="s">
        <v>65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73</v>
      </c>
      <c r="B11" t="s">
        <v>68</v>
      </c>
    </row>
    <row r="12" spans="1:2" x14ac:dyDescent="0.35">
      <c r="A12" t="s">
        <v>74</v>
      </c>
      <c r="B12" t="s">
        <v>70</v>
      </c>
    </row>
    <row r="13" spans="1:2" x14ac:dyDescent="0.35">
      <c r="A13" t="s">
        <v>75</v>
      </c>
      <c r="B13" t="s">
        <v>69</v>
      </c>
    </row>
    <row r="14" spans="1:2" x14ac:dyDescent="0.35">
      <c r="A14" t="s">
        <v>76</v>
      </c>
      <c r="B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  <c r="G1" s="1" t="s">
        <v>23</v>
      </c>
      <c r="H1" s="1" t="s">
        <v>56</v>
      </c>
    </row>
    <row r="2" spans="1:8" s="1" customFormat="1" x14ac:dyDescent="0.35">
      <c r="A2" t="s">
        <v>62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61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60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47</v>
      </c>
      <c r="B15" s="16">
        <v>598742</v>
      </c>
      <c r="C15" s="16">
        <v>1375871</v>
      </c>
      <c r="D15" s="16">
        <v>865741</v>
      </c>
      <c r="E15" s="16">
        <f>E14+41000</f>
        <v>173975</v>
      </c>
      <c r="F15" s="2">
        <f t="shared" si="1"/>
        <v>2840354</v>
      </c>
      <c r="G15" s="17">
        <v>2020</v>
      </c>
      <c r="H15" s="11">
        <f>SUM(E15:F15)</f>
        <v>3014329</v>
      </c>
    </row>
    <row r="16" spans="1:8" x14ac:dyDescent="0.35">
      <c r="A16" t="s">
        <v>57</v>
      </c>
      <c r="B16" s="16">
        <v>684201</v>
      </c>
      <c r="C16" s="16">
        <v>1357085</v>
      </c>
      <c r="D16" s="16">
        <v>949658</v>
      </c>
      <c r="E16" s="16">
        <f>E15+41000</f>
        <v>214975</v>
      </c>
      <c r="F16" s="2">
        <f t="shared" si="1"/>
        <v>2990944</v>
      </c>
      <c r="G16" s="17">
        <v>2021</v>
      </c>
      <c r="H16" s="11">
        <f>SUM(E16:F16)</f>
        <v>3205919</v>
      </c>
    </row>
    <row r="17" spans="1:8" x14ac:dyDescent="0.35">
      <c r="A17" t="s">
        <v>58</v>
      </c>
      <c r="B17" s="16">
        <v>753423</v>
      </c>
      <c r="C17" s="16">
        <v>1245693</v>
      </c>
      <c r="D17" s="16">
        <v>1038765</v>
      </c>
      <c r="E17" s="16">
        <f>30000+E16</f>
        <v>244975</v>
      </c>
      <c r="F17" s="2">
        <f t="shared" si="1"/>
        <v>3037881</v>
      </c>
      <c r="G17" s="17">
        <v>2022</v>
      </c>
      <c r="H17" s="11">
        <f>SUM(E17:F17)</f>
        <v>3282856</v>
      </c>
    </row>
    <row r="18" spans="1:8" x14ac:dyDescent="0.35">
      <c r="A18" t="s">
        <v>59</v>
      </c>
      <c r="B18" s="21">
        <v>710589</v>
      </c>
      <c r="C18" s="21">
        <v>1661832</v>
      </c>
      <c r="D18" s="21">
        <v>955543</v>
      </c>
      <c r="E18" s="18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20" t="str" cm="1">
        <f t="array" ref="A1">Balances!G1:G1</f>
        <v>Year</v>
      </c>
      <c r="B1" s="20" t="s">
        <v>6</v>
      </c>
      <c r="C1" s="20" t="s">
        <v>3</v>
      </c>
      <c r="D1" s="20" t="s">
        <v>4</v>
      </c>
      <c r="E1" s="20" t="s">
        <v>5</v>
      </c>
      <c r="F1" s="20" t="s">
        <v>48</v>
      </c>
    </row>
    <row r="2" spans="1:6" x14ac:dyDescent="0.35">
      <c r="A2" s="12">
        <f>Balances!G2</f>
        <v>2007</v>
      </c>
      <c r="B2" s="16">
        <f>SUM(C2:F2)</f>
        <v>41398</v>
      </c>
      <c r="C2" s="16">
        <f>Balances!B2</f>
        <v>0</v>
      </c>
      <c r="D2" s="16">
        <f>Balances!C2</f>
        <v>41398</v>
      </c>
      <c r="E2" s="16">
        <f>Balances!D2</f>
        <v>0</v>
      </c>
      <c r="F2" s="16">
        <f>Balances!E3-Balances!E2</f>
        <v>0</v>
      </c>
    </row>
    <row r="3" spans="1:6" x14ac:dyDescent="0.35">
      <c r="A3" s="12">
        <f>Balances!G3</f>
        <v>2008</v>
      </c>
      <c r="B3" s="16">
        <f t="shared" ref="B3:B18" si="0">SUM(C3:F3)</f>
        <v>552175</v>
      </c>
      <c r="C3" s="16">
        <f>Balances!B3-Balances!B2</f>
        <v>100000</v>
      </c>
      <c r="D3" s="16">
        <f>Balances!C3-Balances!C2</f>
        <v>52175</v>
      </c>
      <c r="E3" s="16">
        <f>Balances!D3-Balances!D2</f>
        <v>400000</v>
      </c>
      <c r="F3" s="16">
        <f>Balances!E3-Balances!E2</f>
        <v>0</v>
      </c>
    </row>
    <row r="4" spans="1:6" x14ac:dyDescent="0.35">
      <c r="A4" s="12">
        <f>Balances!G4</f>
        <v>2009</v>
      </c>
      <c r="B4" s="16">
        <f t="shared" si="0"/>
        <v>63617</v>
      </c>
      <c r="C4" s="16">
        <f>Balances!B4-Balances!B3</f>
        <v>0</v>
      </c>
      <c r="D4" s="16">
        <f>Balances!C4-Balances!C3</f>
        <v>63617</v>
      </c>
      <c r="E4" s="16">
        <f>Balances!D4-Balances!D3</f>
        <v>0</v>
      </c>
      <c r="F4" s="16">
        <f>Balances!E4-Balances!E3</f>
        <v>0</v>
      </c>
    </row>
    <row r="5" spans="1:6" x14ac:dyDescent="0.35">
      <c r="A5" s="12">
        <f>Balances!G5</f>
        <v>2010</v>
      </c>
      <c r="B5" s="16">
        <f t="shared" si="0"/>
        <v>158151</v>
      </c>
      <c r="C5" s="16">
        <f>Balances!B5-Balances!B4</f>
        <v>2094</v>
      </c>
      <c r="D5" s="16">
        <f>Balances!C5-Balances!C4</f>
        <v>104800</v>
      </c>
      <c r="E5" s="16">
        <f>Balances!D5-Balances!D4</f>
        <v>51257</v>
      </c>
      <c r="F5" s="16">
        <f>Balances!E5-Balances!E4</f>
        <v>0</v>
      </c>
    </row>
    <row r="6" spans="1:6" x14ac:dyDescent="0.35">
      <c r="A6" s="12">
        <f>Balances!G6</f>
        <v>2011</v>
      </c>
      <c r="B6" s="16">
        <f t="shared" si="0"/>
        <v>211059</v>
      </c>
      <c r="C6" s="16">
        <f>Balances!B6-Balances!B5</f>
        <v>956</v>
      </c>
      <c r="D6" s="16">
        <f>Balances!C6-Balances!C5</f>
        <v>178688</v>
      </c>
      <c r="E6" s="16">
        <f>Balances!D6-Balances!D5</f>
        <v>31415</v>
      </c>
      <c r="F6" s="16">
        <f>Balances!E6-Balances!E5</f>
        <v>0</v>
      </c>
    </row>
    <row r="7" spans="1:6" x14ac:dyDescent="0.35">
      <c r="A7" s="12">
        <f>Balances!G7</f>
        <v>2012</v>
      </c>
      <c r="B7" s="16">
        <f t="shared" si="0"/>
        <v>169240</v>
      </c>
      <c r="C7" s="16">
        <f>Balances!B7-Balances!B6</f>
        <v>0</v>
      </c>
      <c r="D7" s="16">
        <f>Balances!C7-Balances!C6</f>
        <v>139108</v>
      </c>
      <c r="E7" s="16">
        <f>Balances!D7-Balances!D6</f>
        <v>30132</v>
      </c>
      <c r="F7" s="16">
        <f>Balances!E7-Balances!E6</f>
        <v>0</v>
      </c>
    </row>
    <row r="8" spans="1:6" x14ac:dyDescent="0.35">
      <c r="A8" s="12">
        <f>Balances!G8</f>
        <v>2013</v>
      </c>
      <c r="B8" s="16">
        <f t="shared" si="0"/>
        <v>-77476</v>
      </c>
      <c r="C8" s="16">
        <f>Balances!B8-Balances!B7</f>
        <v>0</v>
      </c>
      <c r="D8" s="16">
        <f>Balances!C8-Balances!C7</f>
        <v>-105723</v>
      </c>
      <c r="E8" s="16">
        <f>Balances!D8-Balances!D7</f>
        <v>28247</v>
      </c>
      <c r="F8" s="16">
        <f>Balances!E8-Balances!E7</f>
        <v>0</v>
      </c>
    </row>
    <row r="9" spans="1:6" x14ac:dyDescent="0.35">
      <c r="A9" s="12">
        <f>Balances!G9</f>
        <v>2014</v>
      </c>
      <c r="B9" s="16">
        <f t="shared" si="0"/>
        <v>-281264</v>
      </c>
      <c r="C9" s="16">
        <f>Balances!B9-Balances!B8</f>
        <v>0</v>
      </c>
      <c r="D9" s="16">
        <f>Balances!C9-Balances!C8</f>
        <v>-304978</v>
      </c>
      <c r="E9" s="16">
        <f>Balances!D9-Balances!D8</f>
        <v>23714</v>
      </c>
      <c r="F9" s="16">
        <f>Balances!E9-Balances!E8</f>
        <v>0</v>
      </c>
    </row>
    <row r="10" spans="1:6" x14ac:dyDescent="0.35">
      <c r="A10" s="12">
        <f>Balances!G10</f>
        <v>2015</v>
      </c>
      <c r="B10" s="16">
        <f t="shared" si="0"/>
        <v>-125036</v>
      </c>
      <c r="C10" s="16">
        <f>Balances!B10-Balances!B9</f>
        <v>0</v>
      </c>
      <c r="D10" s="16">
        <f>Balances!C10-Balances!C9</f>
        <v>-71294</v>
      </c>
      <c r="E10" s="16">
        <f>Balances!D10-Balances!D9</f>
        <v>-53742</v>
      </c>
      <c r="F10" s="16">
        <f>Balances!E10-Balances!E9</f>
        <v>0</v>
      </c>
    </row>
    <row r="11" spans="1:6" x14ac:dyDescent="0.35">
      <c r="A11" s="12">
        <f>Balances!G11</f>
        <v>2016</v>
      </c>
      <c r="B11" s="16">
        <f t="shared" si="0"/>
        <v>37814</v>
      </c>
      <c r="C11" s="16">
        <f>Balances!B11-Balances!B10</f>
        <v>0</v>
      </c>
      <c r="D11" s="16">
        <f>Balances!C11-Balances!C10</f>
        <v>17275</v>
      </c>
      <c r="E11" s="16">
        <f>Balances!D11-Balances!D10</f>
        <v>20539</v>
      </c>
      <c r="F11" s="16">
        <f>Balances!E11-Balances!E10</f>
        <v>0</v>
      </c>
    </row>
    <row r="12" spans="1:6" x14ac:dyDescent="0.35">
      <c r="A12" s="12">
        <f>Balances!G12</f>
        <v>2017</v>
      </c>
      <c r="B12" s="16">
        <f t="shared" si="0"/>
        <v>511813</v>
      </c>
      <c r="C12" s="16">
        <f>Balances!B12-Balances!B11</f>
        <v>23750</v>
      </c>
      <c r="D12" s="16">
        <f>Balances!C12-Balances!C11</f>
        <v>437312</v>
      </c>
      <c r="E12" s="16">
        <f>Balances!D12-Balances!D11</f>
        <v>50751</v>
      </c>
      <c r="F12" s="16">
        <f>Balances!E12-Balances!E11</f>
        <v>0</v>
      </c>
    </row>
    <row r="13" spans="1:6" x14ac:dyDescent="0.35">
      <c r="A13" s="12">
        <f>Balances!G13</f>
        <v>2018</v>
      </c>
      <c r="B13" s="16">
        <f t="shared" si="0"/>
        <v>480441</v>
      </c>
      <c r="C13" s="16">
        <f>Balances!B13-Balances!B12</f>
        <v>216252</v>
      </c>
      <c r="D13" s="16">
        <f>Balances!C13-Balances!C12</f>
        <v>146054</v>
      </c>
      <c r="E13" s="16">
        <f>Balances!D13-Balances!D12</f>
        <v>118135</v>
      </c>
      <c r="F13" s="16">
        <f>Balances!E13-Balances!E12</f>
        <v>0</v>
      </c>
    </row>
    <row r="14" spans="1:6" x14ac:dyDescent="0.35">
      <c r="A14" s="12">
        <f>Balances!G14</f>
        <v>2019</v>
      </c>
      <c r="B14" s="16">
        <f t="shared" si="0"/>
        <v>703670</v>
      </c>
      <c r="C14" s="16">
        <f>Balances!B14-Balances!B13</f>
        <v>130452</v>
      </c>
      <c r="D14" s="16">
        <f>Balances!C14-Balances!C13</f>
        <v>354778</v>
      </c>
      <c r="E14" s="16">
        <f>Balances!D14-Balances!D13</f>
        <v>85465</v>
      </c>
      <c r="F14" s="16">
        <f>Balances!E14-Balances!E13</f>
        <v>132975</v>
      </c>
    </row>
    <row r="15" spans="1:6" x14ac:dyDescent="0.35">
      <c r="A15" s="12">
        <f>Balances!G15</f>
        <v>2020</v>
      </c>
      <c r="B15" s="16">
        <f t="shared" si="0"/>
        <v>568727</v>
      </c>
      <c r="C15" s="16">
        <f>Balances!B15-Balances!B14</f>
        <v>125238</v>
      </c>
      <c r="D15" s="16">
        <f>Balances!C15-Balances!C14</f>
        <v>322661</v>
      </c>
      <c r="E15" s="16">
        <f>Balances!D15-Balances!D14</f>
        <v>79828</v>
      </c>
      <c r="F15" s="16">
        <f>Balances!E15-Balances!E14</f>
        <v>41000</v>
      </c>
    </row>
    <row r="16" spans="1:6" x14ac:dyDescent="0.35">
      <c r="A16" s="12">
        <f>Balances!G16</f>
        <v>2021</v>
      </c>
      <c r="B16" s="16">
        <f t="shared" si="0"/>
        <v>191590</v>
      </c>
      <c r="C16" s="16">
        <f>Balances!B16-Balances!B15</f>
        <v>85459</v>
      </c>
      <c r="D16" s="16">
        <f>Balances!C16-Balances!C15</f>
        <v>-18786</v>
      </c>
      <c r="E16" s="16">
        <f>Balances!D16-Balances!D15</f>
        <v>83917</v>
      </c>
      <c r="F16" s="16">
        <f>Balances!E16-Balances!E15</f>
        <v>41000</v>
      </c>
    </row>
    <row r="17" spans="1:6" x14ac:dyDescent="0.35">
      <c r="A17" s="12">
        <f>Balances!G17</f>
        <v>2022</v>
      </c>
      <c r="B17" s="16">
        <f t="shared" si="0"/>
        <v>76937</v>
      </c>
      <c r="C17" s="16">
        <f>Balances!B17-Balances!B16</f>
        <v>69222</v>
      </c>
      <c r="D17" s="16">
        <f>Balances!C17-Balances!C16</f>
        <v>-111392</v>
      </c>
      <c r="E17" s="16">
        <f>Balances!D17-Balances!D16</f>
        <v>89107</v>
      </c>
      <c r="F17" s="16">
        <f>Balances!E17-Balances!E16</f>
        <v>30000</v>
      </c>
    </row>
    <row r="18" spans="1:6" x14ac:dyDescent="0.35">
      <c r="A18" s="12">
        <f>Balances!G18</f>
        <v>2023</v>
      </c>
      <c r="B18" s="16">
        <f t="shared" si="0"/>
        <v>256083</v>
      </c>
      <c r="C18" s="16">
        <f>Balances!B18-Balances!B17</f>
        <v>-42834</v>
      </c>
      <c r="D18" s="16">
        <f>Balances!C18-Balances!C17</f>
        <v>416139</v>
      </c>
      <c r="E18" s="16">
        <f>Balances!D18-Balances!D17</f>
        <v>-83222</v>
      </c>
      <c r="F18" s="16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20" t="s">
        <v>93</v>
      </c>
      <c r="C3" s="20" t="s">
        <v>94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35" t="s">
        <v>19</v>
      </c>
      <c r="B11" s="35"/>
      <c r="C11" s="35"/>
      <c r="D11" s="35"/>
      <c r="E11" s="35"/>
      <c r="F11" s="35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4"/>
      <c r="B1" s="25" t="s">
        <v>82</v>
      </c>
      <c r="C1" s="24"/>
    </row>
    <row r="2" spans="1:3" ht="15.5" x14ac:dyDescent="0.35">
      <c r="A2" s="24"/>
      <c r="B2" s="24"/>
      <c r="C2" s="24"/>
    </row>
    <row r="3" spans="1:3" ht="15.5" x14ac:dyDescent="0.35">
      <c r="A3" s="24"/>
      <c r="B3" s="24"/>
      <c r="C3" s="24"/>
    </row>
    <row r="4" spans="1:3" ht="30.5" x14ac:dyDescent="0.35">
      <c r="A4" s="36" t="s">
        <v>2</v>
      </c>
      <c r="B4" s="36"/>
      <c r="C4" s="29" t="s">
        <v>78</v>
      </c>
    </row>
    <row r="5" spans="1:3" ht="15.5" x14ac:dyDescent="0.35">
      <c r="A5" s="30" t="s">
        <v>83</v>
      </c>
      <c r="B5" s="31" t="s">
        <v>80</v>
      </c>
      <c r="C5" s="26">
        <v>2700000</v>
      </c>
    </row>
    <row r="6" spans="1:3" s="23" customFormat="1" ht="47.5" customHeight="1" x14ac:dyDescent="0.35">
      <c r="A6" s="32" t="s">
        <v>84</v>
      </c>
      <c r="B6" s="33" t="s">
        <v>81</v>
      </c>
      <c r="C6" s="27">
        <f>Balances!B12</f>
        <v>126800</v>
      </c>
    </row>
    <row r="7" spans="1:3" ht="15.5" x14ac:dyDescent="0.35">
      <c r="A7" s="30" t="s">
        <v>85</v>
      </c>
      <c r="B7" s="31" t="s">
        <v>79</v>
      </c>
      <c r="C7" s="26">
        <f>C5-C8</f>
        <v>2483748</v>
      </c>
    </row>
    <row r="8" spans="1:3" ht="15.5" x14ac:dyDescent="0.35">
      <c r="A8" s="30" t="s">
        <v>86</v>
      </c>
      <c r="B8" s="31" t="s">
        <v>88</v>
      </c>
      <c r="C8" s="26">
        <f>Deposits!C13</f>
        <v>216252</v>
      </c>
    </row>
    <row r="9" spans="1:3" ht="15.5" x14ac:dyDescent="0.35">
      <c r="A9" s="30" t="s">
        <v>87</v>
      </c>
      <c r="B9" s="31" t="s">
        <v>89</v>
      </c>
      <c r="C9" s="28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5" t="s">
        <v>90</v>
      </c>
      <c r="C1" s="24"/>
    </row>
    <row r="2" spans="1:3" ht="15.5" x14ac:dyDescent="0.35">
      <c r="A2" s="24"/>
      <c r="B2" s="24"/>
      <c r="C2" s="24"/>
    </row>
    <row r="3" spans="1:3" ht="15.5" x14ac:dyDescent="0.35">
      <c r="A3" s="24"/>
      <c r="B3" s="24"/>
      <c r="C3" s="24"/>
    </row>
    <row r="4" spans="1:3" ht="30.5" x14ac:dyDescent="0.35">
      <c r="A4" s="36" t="s">
        <v>2</v>
      </c>
      <c r="B4" s="36"/>
      <c r="C4" s="29" t="s">
        <v>78</v>
      </c>
    </row>
    <row r="5" spans="1:3" ht="15.5" x14ac:dyDescent="0.35">
      <c r="A5" s="30" t="s">
        <v>83</v>
      </c>
      <c r="B5" s="31" t="s">
        <v>80</v>
      </c>
      <c r="C5" s="26">
        <v>4400000</v>
      </c>
    </row>
    <row r="6" spans="1:3" s="23" customFormat="1" ht="47.5" customHeight="1" x14ac:dyDescent="0.35">
      <c r="A6" s="32" t="s">
        <v>84</v>
      </c>
      <c r="B6" s="33" t="s">
        <v>81</v>
      </c>
      <c r="C6" s="27">
        <f>Balances!C16</f>
        <v>1357085</v>
      </c>
    </row>
    <row r="7" spans="1:3" ht="15.5" x14ac:dyDescent="0.35">
      <c r="A7" s="30" t="s">
        <v>85</v>
      </c>
      <c r="B7" s="31" t="s">
        <v>79</v>
      </c>
      <c r="C7" s="26">
        <f>C5 + ABS(Deposits!D17)</f>
        <v>4511392</v>
      </c>
    </row>
    <row r="8" spans="1:3" ht="15.5" x14ac:dyDescent="0.35">
      <c r="A8" s="30" t="s">
        <v>86</v>
      </c>
      <c r="B8" s="31" t="s">
        <v>91</v>
      </c>
      <c r="C8" s="26">
        <f>C7-C5</f>
        <v>111392</v>
      </c>
    </row>
    <row r="9" spans="1:3" ht="15.5" x14ac:dyDescent="0.35">
      <c r="A9" s="30" t="s">
        <v>87</v>
      </c>
      <c r="B9" s="31" t="s">
        <v>92</v>
      </c>
      <c r="C9" s="28">
        <f>C6-C8</f>
        <v>1245693</v>
      </c>
    </row>
    <row r="10" spans="1:3" ht="15.5" x14ac:dyDescent="0.35">
      <c r="A10" s="34"/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D8"/>
  <sheetViews>
    <sheetView zoomScale="160" zoomScaleNormal="160" workbookViewId="0">
      <selection activeCell="D12" sqref="D12"/>
    </sheetView>
  </sheetViews>
  <sheetFormatPr defaultRowHeight="14.5" x14ac:dyDescent="0.35"/>
  <cols>
    <col min="1" max="1" width="33.26953125" customWidth="1"/>
    <col min="2" max="3" width="13.36328125" customWidth="1"/>
    <col min="4" max="4" width="16.54296875" customWidth="1"/>
  </cols>
  <sheetData>
    <row r="1" spans="1:4" x14ac:dyDescent="0.35">
      <c r="A1" t="s">
        <v>96</v>
      </c>
    </row>
    <row r="2" spans="1:4" x14ac:dyDescent="0.35">
      <c r="A2" t="s">
        <v>95</v>
      </c>
    </row>
    <row r="3" spans="1:4" ht="43.5" customHeight="1" x14ac:dyDescent="0.35">
      <c r="A3" s="38" t="s">
        <v>95</v>
      </c>
      <c r="B3" s="39" t="s">
        <v>97</v>
      </c>
      <c r="C3" s="39" t="s">
        <v>98</v>
      </c>
      <c r="D3" s="39" t="s">
        <v>102</v>
      </c>
    </row>
    <row r="4" spans="1:4" x14ac:dyDescent="0.35">
      <c r="A4" s="5" t="s">
        <v>99</v>
      </c>
      <c r="B4" s="22" t="s">
        <v>100</v>
      </c>
      <c r="C4" s="22" t="s">
        <v>101</v>
      </c>
      <c r="D4" s="40">
        <v>4.0999999999999996</v>
      </c>
    </row>
    <row r="5" spans="1:4" x14ac:dyDescent="0.35">
      <c r="A5" s="5" t="s">
        <v>103</v>
      </c>
      <c r="B5" s="22" t="s">
        <v>104</v>
      </c>
      <c r="C5" s="22" t="s">
        <v>107</v>
      </c>
      <c r="D5" s="40">
        <v>0.17499999999999999</v>
      </c>
    </row>
    <row r="6" spans="1:4" x14ac:dyDescent="0.35">
      <c r="A6" s="5" t="s">
        <v>105</v>
      </c>
      <c r="B6" s="22" t="s">
        <v>106</v>
      </c>
      <c r="C6" s="41">
        <v>200</v>
      </c>
      <c r="D6" s="40">
        <v>1</v>
      </c>
    </row>
    <row r="7" spans="1:4" x14ac:dyDescent="0.35">
      <c r="A7" s="5" t="s">
        <v>103</v>
      </c>
      <c r="B7" s="22">
        <v>2023</v>
      </c>
      <c r="C7" s="22"/>
      <c r="D7" s="40">
        <v>4.2999999999999997E-2</v>
      </c>
    </row>
    <row r="8" spans="1:4" x14ac:dyDescent="0.35">
      <c r="A8" s="5" t="s">
        <v>108</v>
      </c>
      <c r="B8" s="5"/>
      <c r="C8" s="22"/>
      <c r="D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2B7-EA8A-46B6-A876-EE2A69C03180}">
  <dimension ref="A1:G14"/>
  <sheetViews>
    <sheetView workbookViewId="0">
      <selection activeCell="H1" sqref="H1:M1048576"/>
    </sheetView>
  </sheetViews>
  <sheetFormatPr defaultRowHeight="14.5" x14ac:dyDescent="0.35"/>
  <cols>
    <col min="2" max="2" width="9.7265625" customWidth="1"/>
    <col min="3" max="3" width="10.1796875" customWidth="1"/>
    <col min="4" max="4" width="9.54296875" customWidth="1"/>
  </cols>
  <sheetData>
    <row r="1" spans="1:7" x14ac:dyDescent="0.35">
      <c r="E1" s="37" t="s">
        <v>43</v>
      </c>
      <c r="F1" s="37"/>
      <c r="G1" s="37"/>
    </row>
    <row r="2" spans="1:7" ht="43.5" x14ac:dyDescent="0.35">
      <c r="A2" s="13" t="s">
        <v>42</v>
      </c>
      <c r="B2" s="13" t="s">
        <v>39</v>
      </c>
      <c r="C2" s="13" t="s">
        <v>41</v>
      </c>
      <c r="D2" s="13" t="s">
        <v>40</v>
      </c>
      <c r="E2" s="13" t="s">
        <v>44</v>
      </c>
      <c r="F2" s="13" t="s">
        <v>45</v>
      </c>
      <c r="G2" s="13" t="s">
        <v>46</v>
      </c>
    </row>
    <row r="3" spans="1:7" x14ac:dyDescent="0.35">
      <c r="A3" s="14">
        <v>1218.5</v>
      </c>
      <c r="B3" s="6"/>
      <c r="C3" s="6"/>
      <c r="D3" s="6"/>
    </row>
    <row r="4" spans="1:7" x14ac:dyDescent="0.35">
      <c r="A4" s="14">
        <v>1190</v>
      </c>
      <c r="B4" s="6"/>
      <c r="C4" s="6"/>
      <c r="D4" s="6"/>
    </row>
    <row r="5" spans="1:7" x14ac:dyDescent="0.35">
      <c r="A5" s="14">
        <v>1150</v>
      </c>
      <c r="B5" s="6"/>
      <c r="C5" s="6"/>
      <c r="D5" s="6"/>
    </row>
    <row r="6" spans="1:7" x14ac:dyDescent="0.35">
      <c r="A6" s="6">
        <v>1091</v>
      </c>
      <c r="B6" s="6"/>
      <c r="C6" s="6"/>
      <c r="D6" s="6"/>
    </row>
    <row r="7" spans="1:7" x14ac:dyDescent="0.35">
      <c r="A7" s="6">
        <v>1090</v>
      </c>
      <c r="B7" s="6">
        <v>192000</v>
      </c>
      <c r="C7" s="6"/>
      <c r="D7" s="6">
        <v>8000</v>
      </c>
      <c r="E7" s="15">
        <f>Balances!B$5/B7</f>
        <v>0.53173958333333338</v>
      </c>
      <c r="F7" s="15"/>
      <c r="G7" s="15">
        <f>Balances!D$5/D7</f>
        <v>56.407125000000001</v>
      </c>
    </row>
    <row r="8" spans="1:7" x14ac:dyDescent="0.35">
      <c r="A8" s="6">
        <v>1075</v>
      </c>
      <c r="B8" s="6">
        <v>512000</v>
      </c>
      <c r="C8" s="6"/>
      <c r="D8" s="6">
        <v>21000</v>
      </c>
      <c r="E8" s="15">
        <f>Balances!B$5/B8</f>
        <v>0.19940234374999999</v>
      </c>
      <c r="F8" s="15"/>
      <c r="G8" s="15">
        <f>Balances!D$5/D8</f>
        <v>21.488428571428571</v>
      </c>
    </row>
    <row r="9" spans="1:7" x14ac:dyDescent="0.35">
      <c r="A9" s="6">
        <v>1050</v>
      </c>
      <c r="B9" s="6">
        <v>592000</v>
      </c>
      <c r="C9" s="6"/>
      <c r="D9" s="6">
        <v>25000</v>
      </c>
      <c r="E9" s="15">
        <f>Balances!B$5/B9</f>
        <v>0.17245608108108107</v>
      </c>
      <c r="F9" s="15"/>
      <c r="G9" s="15">
        <f>Balances!D$5/D9</f>
        <v>18.050280000000001</v>
      </c>
    </row>
    <row r="10" spans="1:7" x14ac:dyDescent="0.35">
      <c r="A10" s="6">
        <v>1045</v>
      </c>
      <c r="B10" s="6">
        <v>640000</v>
      </c>
      <c r="C10" s="6">
        <v>200000</v>
      </c>
      <c r="D10" s="6">
        <v>27000</v>
      </c>
      <c r="E10" s="15">
        <f>Balances!B$5/B10</f>
        <v>0.15952187500000001</v>
      </c>
      <c r="F10" s="15">
        <f>Balances!C$5/C10</f>
        <v>1.3099499999999999</v>
      </c>
      <c r="G10" s="15">
        <f>Balances!D$5/D10</f>
        <v>16.713222222222221</v>
      </c>
    </row>
    <row r="11" spans="1:7" x14ac:dyDescent="0.35">
      <c r="A11" s="6">
        <v>1040</v>
      </c>
      <c r="B11" s="6">
        <v>640000</v>
      </c>
      <c r="C11" s="6">
        <v>250000</v>
      </c>
      <c r="D11" s="6">
        <v>27000</v>
      </c>
      <c r="E11" s="15">
        <f>Balances!B$5/B11</f>
        <v>0.15952187500000001</v>
      </c>
      <c r="F11" s="15">
        <f>Balances!C$5/C11</f>
        <v>1.04796</v>
      </c>
      <c r="G11" s="15">
        <f>Balances!D$5/D11</f>
        <v>16.713222222222221</v>
      </c>
    </row>
    <row r="12" spans="1:7" x14ac:dyDescent="0.35">
      <c r="A12" s="6">
        <v>1035</v>
      </c>
      <c r="B12" s="6">
        <v>640000</v>
      </c>
      <c r="C12" s="6">
        <v>300000</v>
      </c>
      <c r="D12" s="6">
        <v>27000</v>
      </c>
      <c r="E12" s="15">
        <f>Balances!B$5/B12</f>
        <v>0.15952187500000001</v>
      </c>
      <c r="F12" s="15">
        <f>Balances!C$5/C12</f>
        <v>0.87329999999999997</v>
      </c>
      <c r="G12" s="15">
        <f>Balances!D$5/D12</f>
        <v>16.713222222222221</v>
      </c>
    </row>
    <row r="13" spans="1:7" x14ac:dyDescent="0.35">
      <c r="A13" s="6">
        <v>1030</v>
      </c>
      <c r="B13" s="6">
        <v>640000</v>
      </c>
      <c r="C13" s="6">
        <v>350000</v>
      </c>
      <c r="D13" s="6">
        <v>27000</v>
      </c>
      <c r="E13" s="15">
        <f>Balances!B$5/B13</f>
        <v>0.15952187500000001</v>
      </c>
      <c r="F13" s="15">
        <f>Balances!C$5/C13</f>
        <v>0.74854285714285718</v>
      </c>
      <c r="G13" s="15">
        <f>Balances!D$5/D13</f>
        <v>16.713222222222221</v>
      </c>
    </row>
    <row r="14" spans="1:7" x14ac:dyDescent="0.35">
      <c r="A14" s="6">
        <v>1025</v>
      </c>
      <c r="B14" s="6">
        <v>720000</v>
      </c>
      <c r="C14" s="6">
        <v>350000</v>
      </c>
      <c r="D14" s="6">
        <v>30000</v>
      </c>
      <c r="E14" s="15">
        <f>Balances!B$5/B14</f>
        <v>0.14179722222222221</v>
      </c>
      <c r="F14" s="15">
        <f>Balances!C$5/C14</f>
        <v>0.74854285714285718</v>
      </c>
      <c r="G14" s="15">
        <f>Balances!D$5/D14</f>
        <v>15.0419</v>
      </c>
    </row>
  </sheetData>
  <mergeCells count="1"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2:I8"/>
  <sheetViews>
    <sheetView tabSelected="1" zoomScale="200" zoomScaleNormal="200" workbookViewId="0">
      <selection activeCell="H8" sqref="H8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0.1796875" bestFit="1" customWidth="1"/>
    <col min="7" max="8" width="11.1796875" bestFit="1" customWidth="1"/>
    <col min="9" max="9" width="10.1796875" bestFit="1" customWidth="1"/>
  </cols>
  <sheetData>
    <row r="2" spans="1:9" x14ac:dyDescent="0.35">
      <c r="A2" t="s">
        <v>30</v>
      </c>
      <c r="B2" t="s">
        <v>29</v>
      </c>
      <c r="C2" t="s">
        <v>23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9" x14ac:dyDescent="0.35">
      <c r="A3" t="s">
        <v>3</v>
      </c>
      <c r="B3" t="s">
        <v>55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55</v>
      </c>
      <c r="C6">
        <v>2021</v>
      </c>
      <c r="D6" s="2">
        <v>203392</v>
      </c>
    </row>
    <row r="7" spans="1:9" x14ac:dyDescent="0.35">
      <c r="A7" t="s">
        <v>4</v>
      </c>
      <c r="C7">
        <v>2021</v>
      </c>
      <c r="D7" s="2"/>
      <c r="F7" s="11">
        <f>SUM(F3:F5)</f>
        <v>55434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Balances</vt:lpstr>
      <vt:lpstr>Deposits</vt:lpstr>
      <vt:lpstr>TotalDepositsCredits</vt:lpstr>
      <vt:lpstr>Capacities</vt:lpstr>
      <vt:lpstr>Example1-Credit</vt:lpstr>
      <vt:lpstr>Example2-Debit</vt:lpstr>
      <vt:lpstr>BasinConservationProgram</vt:lpstr>
      <vt:lpstr>ICStoDCP</vt:lpstr>
      <vt:lpstr>DCPLogs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2024-08-02T21:59:27Z</dcterms:modified>
</cp:coreProperties>
</file>