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LakeMeadStorageICS\"/>
    </mc:Choice>
  </mc:AlternateContent>
  <xr:revisionPtr revIDLastSave="0" documentId="13_ncr:1_{1329A473-69B9-47FD-8A1C-F5930698B24F}" xr6:coauthVersionLast="47" xr6:coauthVersionMax="47" xr10:uidLastSave="{00000000-0000-0000-0000-000000000000}"/>
  <bookViews>
    <workbookView xWindow="-57720" yWindow="-1800" windowWidth="29040" windowHeight="17520" activeTab="1" xr2:uid="{00000000-000D-0000-FFFF-FFFF00000000}"/>
  </bookViews>
  <sheets>
    <sheet name="Sheet1" sheetId="1" r:id="rId1"/>
    <sheet name="Capacities" sheetId="5" r:id="rId2"/>
    <sheet name="ICStoDCP" sheetId="3" r:id="rId3"/>
    <sheet name="DCPLogs" sheetId="4" r:id="rId4"/>
    <sheet name="By Us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B7" i="5"/>
  <c r="D10" i="5"/>
  <c r="C10" i="5"/>
  <c r="B10" i="5"/>
  <c r="F9" i="5"/>
  <c r="F8" i="5"/>
  <c r="F4" i="5"/>
  <c r="F3" i="5"/>
  <c r="F2" i="5"/>
  <c r="I7" i="1"/>
  <c r="J7" i="1"/>
  <c r="K7" i="1"/>
  <c r="H7" i="1"/>
  <c r="F7" i="1"/>
  <c r="F8" i="1"/>
  <c r="I8" i="1"/>
  <c r="J8" i="1"/>
  <c r="K8" i="1"/>
  <c r="F9" i="1"/>
  <c r="I9" i="1"/>
  <c r="J9" i="1"/>
  <c r="K9" i="1"/>
  <c r="E14" i="3"/>
  <c r="F10" i="5" l="1"/>
  <c r="H8" i="1"/>
  <c r="F7" i="4"/>
  <c r="F10" i="1" l="1"/>
  <c r="H9" i="1" s="1"/>
  <c r="E11" i="3" l="1"/>
  <c r="F11" i="3"/>
  <c r="E12" i="3"/>
  <c r="F12" i="3"/>
  <c r="E13" i="3"/>
  <c r="F13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E10" i="1"/>
  <c r="N10" i="1" l="1"/>
  <c r="E9" i="1"/>
  <c r="L10" i="1"/>
  <c r="H4" i="4"/>
  <c r="I4" i="4" s="1"/>
  <c r="H5" i="4"/>
  <c r="I5" i="4" s="1"/>
  <c r="H3" i="4"/>
  <c r="I3" i="4" s="1"/>
  <c r="L9" i="1" l="1"/>
  <c r="E8" i="1"/>
  <c r="E7" i="1" s="1"/>
  <c r="L7" i="1" s="1"/>
  <c r="N9" i="1"/>
  <c r="K8" i="3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L8" i="1" l="1"/>
  <c r="N8" i="1"/>
  <c r="C20" i="1"/>
  <c r="B20" i="1"/>
  <c r="D18" i="1"/>
  <c r="C18" i="1"/>
  <c r="D17" i="1"/>
  <c r="C17" i="1"/>
  <c r="D16" i="1"/>
  <c r="B16" i="1"/>
  <c r="D15" i="1"/>
  <c r="C15" i="1"/>
  <c r="B15" i="1"/>
  <c r="D14" i="1"/>
  <c r="D13" i="1"/>
  <c r="C13" i="1"/>
  <c r="B13" i="1"/>
  <c r="D12" i="1"/>
  <c r="C12" i="1"/>
  <c r="B12" i="1"/>
  <c r="D11" i="1"/>
  <c r="K10" i="1" s="1"/>
  <c r="C11" i="1"/>
  <c r="J10" i="1" s="1"/>
  <c r="B11" i="1"/>
  <c r="I10" i="1" s="1"/>
  <c r="D27" i="2"/>
  <c r="C14" i="1" s="1"/>
  <c r="D26" i="2"/>
  <c r="B14" i="1" s="1"/>
  <c r="D23" i="2"/>
  <c r="D22" i="2"/>
  <c r="D19" i="2"/>
  <c r="C16" i="1" s="1"/>
  <c r="D18" i="2"/>
  <c r="D17" i="2"/>
  <c r="D15" i="2"/>
  <c r="D14" i="2"/>
  <c r="B17" i="1" s="1"/>
  <c r="D13" i="2"/>
  <c r="D11" i="2"/>
  <c r="D10" i="2"/>
  <c r="B18" i="1" s="1"/>
  <c r="D9" i="2"/>
  <c r="D20" i="1" s="1"/>
  <c r="D7" i="2"/>
  <c r="D6" i="2"/>
  <c r="D4" i="2"/>
  <c r="D3" i="2"/>
  <c r="C19" i="1" s="1"/>
  <c r="D2" i="2"/>
  <c r="B19" i="1" s="1"/>
  <c r="D5" i="2"/>
  <c r="D19" i="1" s="1"/>
  <c r="I18" i="1" l="1"/>
  <c r="K15" i="1"/>
  <c r="K12" i="1"/>
  <c r="I14" i="1"/>
  <c r="J19" i="1"/>
  <c r="J18" i="1"/>
  <c r="J15" i="1"/>
  <c r="I13" i="1"/>
  <c r="K16" i="1"/>
  <c r="J13" i="1"/>
  <c r="J17" i="1"/>
  <c r="K14" i="1"/>
  <c r="F18" i="1"/>
  <c r="K18" i="1"/>
  <c r="F16" i="1"/>
  <c r="I16" i="1"/>
  <c r="F11" i="1"/>
  <c r="H10" i="1" s="1"/>
  <c r="I11" i="1"/>
  <c r="K13" i="1"/>
  <c r="J16" i="1"/>
  <c r="I19" i="1"/>
  <c r="J11" i="1"/>
  <c r="F12" i="1"/>
  <c r="I12" i="1"/>
  <c r="K11" i="1"/>
  <c r="J14" i="1"/>
  <c r="I17" i="1"/>
  <c r="K19" i="1"/>
  <c r="F20" i="1"/>
  <c r="J12" i="1"/>
  <c r="I15" i="1"/>
  <c r="K17" i="1"/>
  <c r="F17" i="1"/>
  <c r="F19" i="1"/>
  <c r="H17" i="1" l="1"/>
  <c r="H16" i="1"/>
  <c r="H19" i="1"/>
  <c r="H11" i="1"/>
  <c r="N11" i="1" s="1"/>
  <c r="H18" i="1"/>
  <c r="H11" i="3" l="1"/>
  <c r="H8" i="3"/>
  <c r="H9" i="3"/>
  <c r="H12" i="3"/>
  <c r="H10" i="3"/>
  <c r="H7" i="3"/>
  <c r="H13" i="3"/>
  <c r="H14" i="3"/>
  <c r="J10" i="3"/>
  <c r="J13" i="3"/>
  <c r="J8" i="3"/>
  <c r="J11" i="3"/>
  <c r="J9" i="3"/>
  <c r="J7" i="3"/>
  <c r="J12" i="3"/>
  <c r="J14" i="3"/>
  <c r="I13" i="3"/>
  <c r="I11" i="3"/>
  <c r="I14" i="3"/>
  <c r="I12" i="3"/>
  <c r="I10" i="3"/>
  <c r="F14" i="1"/>
  <c r="F15" i="1"/>
  <c r="F13" i="1"/>
  <c r="H14" i="1" l="1"/>
  <c r="H13" i="1"/>
  <c r="H12" i="1"/>
  <c r="H15" i="1"/>
</calcChain>
</file>

<file path=xl/sharedStrings.xml><?xml version="1.0" encoding="utf-8"?>
<sst xmlns="http://schemas.openxmlformats.org/spreadsheetml/2006/main" count="169" uniqueCount="65">
  <si>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</si>
  <si>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</si>
  <si>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</si>
  <si>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</si>
  <si>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</si>
  <si>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</si>
  <si>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</si>
  <si>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</si>
  <si>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</si>
  <si>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</si>
  <si>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</si>
  <si>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</si>
  <si>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</si>
  <si>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</si>
  <si>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</si>
  <si>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</si>
  <si>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</si>
  <si>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</si>
  <si>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</si>
  <si>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</si>
  <si>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</si>
  <si>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</si>
  <si>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</si>
  <si>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</si>
  <si>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</si>
  <si>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</si>
  <si>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</si>
  <si>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</si>
  <si>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</si>
  <si>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</si>
  <si>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</si>
  <si>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</si>
  <si>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</si>
  <si>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</si>
  <si>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</si>
  <si>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</si>
  <si>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</si>
  <si>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</si>
  <si>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</si>
  <si>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</si>
  <si>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</si>
  <si>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</si>
  <si>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</si>
  <si>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</si>
  <si>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</si>
  <si>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</si>
  <si>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</si>
  <si>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</si>
  <si>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</si>
  <si>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</si>
  <si>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</si>
  <si>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</si>
  <si>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</si>
  <si>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</si>
  <si>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</si>
  <si>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</si>
  <si>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</si>
  <si>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</si>
  <si>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</si>
  <si>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</si>
  <si>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</si>
  <si>
    <t>US+MX</t>
  </si>
  <si>
    <t>Balance - Dec 2021 (AF)</t>
  </si>
  <si>
    <t>Balance - Dec 2022 (AF)</t>
  </si>
  <si>
    <t>Balance - Dec 2023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</si>
</sst>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="150" zoomScaleNormal="150" workbookViewId="0">
      <selection activeCell="A21" sqref="A21:XFD21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1.7265625" customWidth="1"/>
    <col min="7" max="7" width="9.1796875" bestFit="1" customWidth="1"/>
    <col min="8" max="8" width="11.81640625" customWidth="1"/>
    <col min="10" max="10" width="9.81640625" customWidth="1"/>
    <col min="14" max="14" width="10.81640625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2" t="s">
        <v>50</v>
      </c>
      <c r="I5" s="22"/>
      <c r="J5" s="22"/>
      <c r="K5" s="22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3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3" t="s">
        <v>53</v>
      </c>
      <c r="N6" s="1" t="s">
        <v>61</v>
      </c>
    </row>
    <row r="7" spans="1:14" s="1" customFormat="1" x14ac:dyDescent="0.35">
      <c r="A7" t="s">
        <v>64</v>
      </c>
      <c r="B7" s="3">
        <v>710589</v>
      </c>
      <c r="C7" s="3">
        <v>1661832</v>
      </c>
      <c r="D7" s="3">
        <v>955543</v>
      </c>
      <c r="E7" s="21">
        <f>E8-34000</f>
        <v>210975</v>
      </c>
      <c r="F7" s="2">
        <f t="shared" ref="F7:F9" si="0">SUM(B7:D7)</f>
        <v>3327964</v>
      </c>
      <c r="G7" s="1">
        <v>2023</v>
      </c>
      <c r="H7" s="11">
        <f>F7-F8</f>
        <v>290083</v>
      </c>
      <c r="I7" s="18">
        <f t="shared" ref="I7" si="1">B7-B8</f>
        <v>-42834</v>
      </c>
      <c r="J7" s="18">
        <f t="shared" ref="J7" si="2">C7-C8</f>
        <v>416139</v>
      </c>
      <c r="K7" s="18">
        <f t="shared" ref="K7" si="3">D7-D8</f>
        <v>-83222</v>
      </c>
      <c r="L7" s="18">
        <f t="shared" ref="L7" si="4">E7-E8</f>
        <v>-34000</v>
      </c>
    </row>
    <row r="8" spans="1:14" x14ac:dyDescent="0.35">
      <c r="A8" t="s">
        <v>63</v>
      </c>
      <c r="B8" s="12">
        <v>753423</v>
      </c>
      <c r="C8" s="12">
        <v>1245693</v>
      </c>
      <c r="D8" s="12">
        <v>1038765</v>
      </c>
      <c r="E8" s="19">
        <f>30000+E9</f>
        <v>244975</v>
      </c>
      <c r="F8" s="2">
        <f t="shared" si="0"/>
        <v>3037881</v>
      </c>
      <c r="G8" s="20">
        <v>2022</v>
      </c>
      <c r="H8" s="11">
        <f>F8-F9</f>
        <v>46937</v>
      </c>
      <c r="I8" s="18">
        <f t="shared" ref="I8:I9" si="5">B8-B9</f>
        <v>69222</v>
      </c>
      <c r="J8" s="18">
        <f t="shared" ref="J8:J9" si="6">C8-C9</f>
        <v>-111392</v>
      </c>
      <c r="K8" s="18">
        <f t="shared" ref="K8:K9" si="7">D8-D9</f>
        <v>89107</v>
      </c>
      <c r="L8" s="18">
        <f t="shared" ref="L8:L9" si="8">E8-E9</f>
        <v>30000</v>
      </c>
      <c r="N8" s="11">
        <f t="shared" ref="N8:N9" si="9">SUM(E8:F8)</f>
        <v>3282856</v>
      </c>
    </row>
    <row r="9" spans="1:14" x14ac:dyDescent="0.35">
      <c r="A9" t="s">
        <v>62</v>
      </c>
      <c r="B9" s="12">
        <v>684201</v>
      </c>
      <c r="C9" s="12">
        <v>1357085</v>
      </c>
      <c r="D9" s="12">
        <v>949658</v>
      </c>
      <c r="E9" s="19">
        <f>41000+E10</f>
        <v>214975</v>
      </c>
      <c r="F9" s="2">
        <f t="shared" si="0"/>
        <v>2990944</v>
      </c>
      <c r="G9" s="20">
        <v>2021</v>
      </c>
      <c r="H9" s="11">
        <f t="shared" ref="H9" si="10">F9-F10</f>
        <v>150590</v>
      </c>
      <c r="I9" s="18">
        <f t="shared" si="5"/>
        <v>85459</v>
      </c>
      <c r="J9" s="18">
        <f t="shared" si="6"/>
        <v>-18786</v>
      </c>
      <c r="K9" s="18">
        <f t="shared" si="7"/>
        <v>83917</v>
      </c>
      <c r="L9" s="18">
        <f t="shared" si="8"/>
        <v>41000</v>
      </c>
      <c r="N9" s="11">
        <f t="shared" si="9"/>
        <v>3205919</v>
      </c>
    </row>
    <row r="10" spans="1:14" x14ac:dyDescent="0.35">
      <c r="A10" t="s">
        <v>51</v>
      </c>
      <c r="B10" s="19">
        <v>598742</v>
      </c>
      <c r="C10" s="19">
        <v>1375871</v>
      </c>
      <c r="D10" s="19">
        <v>865741</v>
      </c>
      <c r="E10" s="19">
        <f>41000+E11</f>
        <v>173975</v>
      </c>
      <c r="F10" s="2">
        <f>SUM(B10:D10)</f>
        <v>2840354</v>
      </c>
      <c r="G10" s="20">
        <v>2020</v>
      </c>
      <c r="H10" s="11">
        <f>F10-F11</f>
        <v>527727</v>
      </c>
      <c r="I10" s="18">
        <f t="shared" ref="I10:L11" si="11">B10-B11</f>
        <v>125238</v>
      </c>
      <c r="J10" s="18">
        <f t="shared" si="11"/>
        <v>322661</v>
      </c>
      <c r="K10" s="18">
        <f t="shared" si="11"/>
        <v>79828</v>
      </c>
      <c r="L10" s="18">
        <f t="shared" si="11"/>
        <v>41000</v>
      </c>
      <c r="N10" s="11">
        <f>SUM(E10:F10)</f>
        <v>3014329</v>
      </c>
    </row>
    <row r="11" spans="1:14" s="1" customFormat="1" x14ac:dyDescent="0.35">
      <c r="A11" t="s">
        <v>39</v>
      </c>
      <c r="B11" s="2">
        <f>SUMIFS('By User'!$D$2:$D$43,'By User'!$A$2:$A$43,Sheet1!$G11,'By User'!$C$2:$C$43,Sheet1!B$6)</f>
        <v>473504</v>
      </c>
      <c r="C11" s="2">
        <f>SUMIFS('By User'!$D$2:$D$43,'By User'!$A$2:$A$43,Sheet1!$G11,'By User'!$C$2:$C$43,Sheet1!C$6)</f>
        <v>1053210</v>
      </c>
      <c r="D11" s="2">
        <f>SUMIFS('By User'!$D$2:$D$43,'By User'!$A$2:$A$43,Sheet1!$G11,'By User'!$C$2:$C$43,Sheet1!D$6)</f>
        <v>785913</v>
      </c>
      <c r="E11" s="2">
        <v>132975</v>
      </c>
      <c r="F11" s="2">
        <f>SUM(B11:D11)</f>
        <v>2312627</v>
      </c>
      <c r="G11" s="12">
        <v>2019</v>
      </c>
      <c r="H11" s="11">
        <f>F11-F12</f>
        <v>570695</v>
      </c>
      <c r="I11" s="18">
        <f t="shared" si="11"/>
        <v>130452</v>
      </c>
      <c r="J11" s="18">
        <f t="shared" si="11"/>
        <v>354778</v>
      </c>
      <c r="K11" s="18">
        <f t="shared" si="11"/>
        <v>85465</v>
      </c>
      <c r="M11" s="18"/>
      <c r="N11" s="18">
        <f>H11-H10</f>
        <v>42968</v>
      </c>
    </row>
    <row r="12" spans="1:14" s="1" customFormat="1" x14ac:dyDescent="0.35">
      <c r="A12" t="s">
        <v>22</v>
      </c>
      <c r="B12" s="2">
        <f>SUMIFS('By User'!$D$2:$D$43,'By User'!$A$2:$A$43,Sheet1!$G12,'By User'!$C$2:$C$43,Sheet1!B$6)</f>
        <v>343052</v>
      </c>
      <c r="C12" s="2">
        <f>SUMIFS('By User'!$D$2:$D$43,'By User'!$A$2:$A$43,Sheet1!$G12,'By User'!$C$2:$C$43,Sheet1!C$6)</f>
        <v>698432</v>
      </c>
      <c r="D12" s="2">
        <f>SUMIFS('By User'!$D$2:$D$43,'By User'!$A$2:$A$43,Sheet1!$G12,'By User'!$C$2:$C$43,Sheet1!D$6)</f>
        <v>700448</v>
      </c>
      <c r="E12" s="2"/>
      <c r="F12" s="2">
        <f>SUM(B12:D12)</f>
        <v>1741932</v>
      </c>
      <c r="G12" s="9">
        <v>2018</v>
      </c>
      <c r="H12" s="11">
        <f>F12-F13</f>
        <v>480441</v>
      </c>
      <c r="I12" s="18">
        <f t="shared" ref="I12:I19" si="12">B12-B13</f>
        <v>216252</v>
      </c>
      <c r="J12" s="18">
        <f t="shared" ref="J12:J19" si="13">C12-C13</f>
        <v>146054</v>
      </c>
      <c r="K12" s="18">
        <f t="shared" ref="K12:K19" si="14">D12-D13</f>
        <v>118135</v>
      </c>
    </row>
    <row r="13" spans="1:14" x14ac:dyDescent="0.35">
      <c r="A13" t="s">
        <v>7</v>
      </c>
      <c r="B13" s="2">
        <f>SUMIFS('By User'!$D$2:$D$43,'By User'!$A$2:$A$43,Sheet1!$G13,'By User'!$C$2:$C$43,Sheet1!B$6)</f>
        <v>126800</v>
      </c>
      <c r="C13" s="2">
        <f>SUMIFS('By User'!$D$2:$D$43,'By User'!$A$2:$A$43,Sheet1!$G13,'By User'!$C$2:$C$43,Sheet1!C$6)</f>
        <v>552378</v>
      </c>
      <c r="D13" s="2">
        <f>SUMIFS('By User'!$D$2:$D$43,'By User'!$A$2:$A$43,Sheet1!$G13,'By User'!$C$2:$C$43,Sheet1!D$6)</f>
        <v>582313</v>
      </c>
      <c r="E13" s="2"/>
      <c r="F13" s="2">
        <f>SUM(B13:D13)</f>
        <v>1261491</v>
      </c>
      <c r="G13" s="10">
        <v>2017</v>
      </c>
      <c r="H13" s="11">
        <f t="shared" ref="H13:H19" si="15">F13-F14</f>
        <v>511813</v>
      </c>
      <c r="I13" s="18">
        <f t="shared" si="12"/>
        <v>23750</v>
      </c>
      <c r="J13" s="18">
        <f t="shared" si="13"/>
        <v>437312</v>
      </c>
      <c r="K13" s="18">
        <f t="shared" si="14"/>
        <v>50751</v>
      </c>
    </row>
    <row r="14" spans="1:14" x14ac:dyDescent="0.35">
      <c r="A14" t="s">
        <v>13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115066</v>
      </c>
      <c r="D14" s="2">
        <f>SUMIFS('By User'!$D$2:$D$43,'By User'!$A$2:$A$43,Sheet1!$G14,'By User'!$C$2:$C$43,Sheet1!D$6)</f>
        <v>531562</v>
      </c>
      <c r="E14" s="2"/>
      <c r="F14" s="2">
        <f t="shared" ref="F14:F20" si="16">SUM(B14:D14)</f>
        <v>749678</v>
      </c>
      <c r="G14" s="10">
        <v>2016</v>
      </c>
      <c r="H14" s="11">
        <f t="shared" si="15"/>
        <v>37814</v>
      </c>
      <c r="I14" s="18">
        <f t="shared" si="12"/>
        <v>0</v>
      </c>
      <c r="J14" s="18">
        <f t="shared" si="13"/>
        <v>17275</v>
      </c>
      <c r="K14" s="18">
        <f t="shared" si="14"/>
        <v>20539</v>
      </c>
    </row>
    <row r="15" spans="1:14" x14ac:dyDescent="0.35">
      <c r="A15" t="s">
        <v>14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97791</v>
      </c>
      <c r="D15" s="2">
        <f>SUMIFS('By User'!$D$2:$D$43,'By User'!$A$2:$A$43,Sheet1!$G15,'By User'!$C$2:$C$43,Sheet1!D$6)</f>
        <v>511023</v>
      </c>
      <c r="E15" s="2"/>
      <c r="F15" s="2">
        <f t="shared" si="16"/>
        <v>711864</v>
      </c>
      <c r="G15" s="10">
        <v>2015</v>
      </c>
      <c r="H15" s="11">
        <f t="shared" si="15"/>
        <v>-125036</v>
      </c>
      <c r="I15" s="18">
        <f t="shared" si="12"/>
        <v>0</v>
      </c>
      <c r="J15" s="18">
        <f t="shared" si="13"/>
        <v>-71294</v>
      </c>
      <c r="K15" s="18">
        <f t="shared" si="14"/>
        <v>-53742</v>
      </c>
    </row>
    <row r="16" spans="1:14" x14ac:dyDescent="0.35">
      <c r="A16" t="s">
        <v>25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169085</v>
      </c>
      <c r="D16" s="2">
        <f>SUMIFS('By User'!$D$2:$D$43,'By User'!$A$2:$A$43,Sheet1!$G16,'By User'!$C$2:$C$43,Sheet1!D$6)</f>
        <v>564765</v>
      </c>
      <c r="E16" s="2"/>
      <c r="F16" s="2">
        <f t="shared" si="16"/>
        <v>836900</v>
      </c>
      <c r="G16" s="10">
        <v>2014</v>
      </c>
      <c r="H16" s="11">
        <f t="shared" si="15"/>
        <v>-281264</v>
      </c>
      <c r="I16" s="18">
        <f t="shared" si="12"/>
        <v>0</v>
      </c>
      <c r="J16" s="18">
        <f t="shared" si="13"/>
        <v>-304978</v>
      </c>
      <c r="K16" s="18">
        <f t="shared" si="14"/>
        <v>23714</v>
      </c>
    </row>
    <row r="17" spans="1:11" x14ac:dyDescent="0.35">
      <c r="A17" t="s">
        <v>26</v>
      </c>
      <c r="B17" s="2">
        <f>SUMIFS('By User'!$D$2:$D$43,'By User'!$A$2:$A$43,Sheet1!$G17,'By User'!$C$2:$C$43,Sheet1!B$6)</f>
        <v>103050</v>
      </c>
      <c r="C17" s="2">
        <f>SUMIFS('By User'!$D$2:$D$43,'By User'!$A$2:$A$43,Sheet1!$G17,'By User'!$C$2:$C$43,Sheet1!C$6)</f>
        <v>474063</v>
      </c>
      <c r="D17" s="2">
        <f>SUMIFS('By User'!$D$2:$D$43,'By User'!$A$2:$A$43,Sheet1!$G17,'By User'!$C$2:$C$43,Sheet1!D$6)</f>
        <v>541051</v>
      </c>
      <c r="E17" s="2"/>
      <c r="F17" s="2">
        <f t="shared" si="16"/>
        <v>1118164</v>
      </c>
      <c r="G17" s="10">
        <v>2013</v>
      </c>
      <c r="H17" s="11">
        <f t="shared" si="15"/>
        <v>-77476</v>
      </c>
      <c r="I17" s="18">
        <f t="shared" si="12"/>
        <v>0</v>
      </c>
      <c r="J17" s="18">
        <f t="shared" si="13"/>
        <v>-105723</v>
      </c>
      <c r="K17" s="18">
        <f t="shared" si="14"/>
        <v>28247</v>
      </c>
    </row>
    <row r="18" spans="1:11" x14ac:dyDescent="0.35">
      <c r="A18" t="s">
        <v>27</v>
      </c>
      <c r="B18" s="2">
        <f>SUMIFS('By User'!$D$2:$D$43,'By User'!$A$2:$A$43,Sheet1!$G18,'By User'!$C$2:$C$43,Sheet1!B$6)</f>
        <v>103050</v>
      </c>
      <c r="C18" s="2">
        <f>SUMIFS('By User'!$D$2:$D$43,'By User'!$A$2:$A$43,Sheet1!$G18,'By User'!$C$2:$C$43,Sheet1!C$6)</f>
        <v>579786</v>
      </c>
      <c r="D18" s="2">
        <f>SUMIFS('By User'!$D$2:$D$43,'By User'!$A$2:$A$43,Sheet1!$G18,'By User'!$C$2:$C$43,Sheet1!D$6)</f>
        <v>512804</v>
      </c>
      <c r="E18" s="2"/>
      <c r="F18" s="2">
        <f t="shared" si="16"/>
        <v>1195640</v>
      </c>
      <c r="G18" s="10">
        <v>2012</v>
      </c>
      <c r="H18" s="11">
        <f t="shared" si="15"/>
        <v>169240</v>
      </c>
      <c r="I18" s="18">
        <f t="shared" si="12"/>
        <v>0</v>
      </c>
      <c r="J18" s="18">
        <f t="shared" si="13"/>
        <v>139108</v>
      </c>
      <c r="K18" s="18">
        <f t="shared" si="14"/>
        <v>30132</v>
      </c>
    </row>
    <row r="19" spans="1:11" x14ac:dyDescent="0.35">
      <c r="A19" t="s">
        <v>28</v>
      </c>
      <c r="B19" s="2">
        <f>SUMIFS('By User'!$D$2:$D$43,'By User'!$A$2:$A$43,Sheet1!$G19,'By User'!$C$2:$C$43,Sheet1!B$6)</f>
        <v>103050</v>
      </c>
      <c r="C19" s="2">
        <f>SUMIFS('By User'!$D$2:$D$43,'By User'!$A$2:$A$43,Sheet1!$G19,'By User'!$C$2:$C$43,Sheet1!C$6)</f>
        <v>440678</v>
      </c>
      <c r="D19" s="2">
        <f>SUMIFS('By User'!$D$2:$D$43,'By User'!$A$2:$A$43,Sheet1!$G19,'By User'!$C$2:$C$43,Sheet1!D$6)</f>
        <v>482672</v>
      </c>
      <c r="E19" s="2"/>
      <c r="F19" s="2">
        <f t="shared" si="16"/>
        <v>1026400</v>
      </c>
      <c r="G19" s="10">
        <v>2011</v>
      </c>
      <c r="H19" s="11">
        <f t="shared" si="15"/>
        <v>211059</v>
      </c>
      <c r="I19" s="18">
        <f t="shared" si="12"/>
        <v>956</v>
      </c>
      <c r="J19" s="18">
        <f t="shared" si="13"/>
        <v>178688</v>
      </c>
      <c r="K19" s="18">
        <f t="shared" si="14"/>
        <v>31415</v>
      </c>
    </row>
    <row r="20" spans="1:11" x14ac:dyDescent="0.35">
      <c r="A20" t="s">
        <v>29</v>
      </c>
      <c r="B20" s="2">
        <f>SUMIFS('By User'!$D$2:$D$43,'By User'!$A$2:$A$43,Sheet1!$G20,'By User'!$C$2:$C$43,Sheet1!B$6)</f>
        <v>102094</v>
      </c>
      <c r="C20" s="2">
        <f>SUMIFS('By User'!$D$2:$D$43,'By User'!$A$2:$A$43,Sheet1!$G20,'By User'!$C$2:$C$43,Sheet1!C$6)</f>
        <v>261990</v>
      </c>
      <c r="D20" s="2">
        <f>SUMIFS('By User'!$D$2:$D$43,'By User'!$A$2:$A$43,Sheet1!$G20,'By User'!$C$2:$C$43,Sheet1!D$6)</f>
        <v>451257</v>
      </c>
      <c r="E20" s="2"/>
      <c r="F20" s="2">
        <f t="shared" si="16"/>
        <v>815341</v>
      </c>
      <c r="G20" s="10">
        <v>2010</v>
      </c>
      <c r="H20" s="11"/>
    </row>
  </sheetData>
  <mergeCells count="1"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09D6-2BEE-4EAC-9C47-48919B4DAC3E}">
  <dimension ref="A1:F16"/>
  <sheetViews>
    <sheetView tabSelected="1" zoomScale="150" zoomScaleNormal="150" workbookViewId="0">
      <selection activeCell="B7" sqref="B7:F7"/>
    </sheetView>
  </sheetViews>
  <sheetFormatPr defaultRowHeight="14.5" x14ac:dyDescent="0.35"/>
  <cols>
    <col min="1" max="1" width="20.7265625" customWidth="1"/>
    <col min="3" max="3" width="10" customWidth="1"/>
    <col min="6" max="6" width="10.36328125" customWidth="1"/>
  </cols>
  <sheetData>
    <row r="1" spans="1:6" x14ac:dyDescent="0.35">
      <c r="A1" s="1" t="s">
        <v>2</v>
      </c>
      <c r="B1" s="3" t="s">
        <v>3</v>
      </c>
      <c r="C1" s="3" t="s">
        <v>4</v>
      </c>
      <c r="D1" s="3" t="s">
        <v>5</v>
      </c>
      <c r="E1" s="3" t="s">
        <v>52</v>
      </c>
      <c r="F1" s="3" t="s">
        <v>6</v>
      </c>
    </row>
    <row r="2" spans="1:6" x14ac:dyDescent="0.35">
      <c r="A2" t="s">
        <v>8</v>
      </c>
      <c r="B2" s="2">
        <v>100000</v>
      </c>
      <c r="C2" s="2">
        <v>400000</v>
      </c>
      <c r="D2" s="2">
        <v>125000</v>
      </c>
      <c r="E2" s="2"/>
      <c r="F2" s="2">
        <f t="shared" ref="F2:F4" si="0">SUM(B2:D2)</f>
        <v>625000</v>
      </c>
    </row>
    <row r="3" spans="1:6" x14ac:dyDescent="0.35">
      <c r="A3" t="s">
        <v>9</v>
      </c>
      <c r="B3" s="2">
        <v>300000</v>
      </c>
      <c r="C3" s="2">
        <v>1500000</v>
      </c>
      <c r="D3" s="2">
        <v>300000</v>
      </c>
      <c r="E3" s="2"/>
      <c r="F3" s="2">
        <f t="shared" si="0"/>
        <v>2100000</v>
      </c>
    </row>
    <row r="4" spans="1:6" x14ac:dyDescent="0.35">
      <c r="A4" t="s">
        <v>10</v>
      </c>
      <c r="B4" s="2">
        <v>300000</v>
      </c>
      <c r="C4" s="2">
        <v>400000</v>
      </c>
      <c r="D4" s="2">
        <v>300000</v>
      </c>
      <c r="E4" s="2"/>
      <c r="F4" s="2">
        <f t="shared" si="0"/>
        <v>1000000</v>
      </c>
    </row>
    <row r="5" spans="1:6" x14ac:dyDescent="0.35">
      <c r="A5" t="s">
        <v>19</v>
      </c>
      <c r="B5" s="2"/>
      <c r="C5" s="2"/>
      <c r="D5" s="2"/>
      <c r="E5" s="2"/>
      <c r="F5" s="2"/>
    </row>
    <row r="6" spans="1:6" x14ac:dyDescent="0.35">
      <c r="B6" s="2"/>
      <c r="C6" s="2"/>
      <c r="D6" s="2"/>
      <c r="E6" s="2"/>
      <c r="F6" s="2"/>
    </row>
    <row r="7" spans="1:6" x14ac:dyDescent="0.35">
      <c r="A7" s="7" t="s">
        <v>21</v>
      </c>
      <c r="B7" s="8" t="str">
        <f>B1</f>
        <v>Arizona</v>
      </c>
      <c r="C7" s="8" t="str">
        <f t="shared" ref="C7:F7" si="1">C1</f>
        <v>California</v>
      </c>
      <c r="D7" s="8" t="str">
        <f t="shared" si="1"/>
        <v>Nevada</v>
      </c>
      <c r="E7" s="8" t="str">
        <f t="shared" si="1"/>
        <v>Mexico</v>
      </c>
      <c r="F7" s="8" t="str">
        <f t="shared" si="1"/>
        <v>Total</v>
      </c>
    </row>
    <row r="8" spans="1:6" x14ac:dyDescent="0.35">
      <c r="A8" s="5" t="s">
        <v>8</v>
      </c>
      <c r="B8" s="6">
        <v>100000</v>
      </c>
      <c r="C8" s="6">
        <v>400000</v>
      </c>
      <c r="D8" s="6">
        <v>125000</v>
      </c>
      <c r="E8" s="6"/>
      <c r="F8" s="6">
        <f t="shared" ref="F8:F10" si="2">SUM(B8:D8)</f>
        <v>625000</v>
      </c>
    </row>
    <row r="9" spans="1:6" x14ac:dyDescent="0.35">
      <c r="A9" s="5" t="s">
        <v>23</v>
      </c>
      <c r="B9" s="6">
        <v>500000</v>
      </c>
      <c r="C9" s="6">
        <v>1700000</v>
      </c>
      <c r="D9" s="6">
        <v>500000</v>
      </c>
      <c r="E9" s="6"/>
      <c r="F9" s="6">
        <f t="shared" si="2"/>
        <v>2700000</v>
      </c>
    </row>
    <row r="10" spans="1:6" x14ac:dyDescent="0.35">
      <c r="A10" s="5" t="s">
        <v>10</v>
      </c>
      <c r="B10" s="6">
        <f>B4</f>
        <v>300000</v>
      </c>
      <c r="C10" s="6">
        <f t="shared" ref="C10:D10" si="3">C4</f>
        <v>400000</v>
      </c>
      <c r="D10" s="6">
        <f t="shared" si="3"/>
        <v>300000</v>
      </c>
      <c r="E10" s="6"/>
      <c r="F10" s="6">
        <f t="shared" si="2"/>
        <v>1000000</v>
      </c>
    </row>
    <row r="11" spans="1:6" x14ac:dyDescent="0.35">
      <c r="A11" s="23" t="s">
        <v>20</v>
      </c>
      <c r="B11" s="23"/>
      <c r="C11" s="23"/>
      <c r="D11" s="23"/>
      <c r="E11" s="23"/>
      <c r="F11" s="23"/>
    </row>
    <row r="12" spans="1:6" x14ac:dyDescent="0.35">
      <c r="A12" t="s">
        <v>18</v>
      </c>
      <c r="B12" s="2"/>
      <c r="C12" s="2"/>
      <c r="D12" s="2"/>
      <c r="E12" s="2"/>
      <c r="F12" s="2"/>
    </row>
    <row r="13" spans="1:6" x14ac:dyDescent="0.35">
      <c r="B13" s="2"/>
      <c r="C13" s="2"/>
      <c r="D13" s="2"/>
      <c r="E13" s="2"/>
      <c r="F13" s="2"/>
    </row>
    <row r="14" spans="1:6" x14ac:dyDescent="0.35">
      <c r="A14" s="1" t="s">
        <v>16</v>
      </c>
    </row>
    <row r="15" spans="1:6" x14ac:dyDescent="0.35">
      <c r="A15" t="s">
        <v>11</v>
      </c>
      <c r="B15" s="4">
        <v>0.05</v>
      </c>
      <c r="C15" s="4">
        <v>0.05</v>
      </c>
      <c r="D15" s="4">
        <v>0.05</v>
      </c>
      <c r="E15" s="4"/>
    </row>
    <row r="16" spans="1:6" x14ac:dyDescent="0.35">
      <c r="A16" t="s">
        <v>17</v>
      </c>
      <c r="B16" s="4">
        <v>0.03</v>
      </c>
      <c r="C16" s="4">
        <v>0.03</v>
      </c>
      <c r="D16" s="4">
        <v>0.03</v>
      </c>
      <c r="E16" s="4"/>
    </row>
  </sheetData>
  <mergeCells count="1"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workbookViewId="0">
      <selection activeCell="E15" sqref="E15"/>
    </sheetView>
  </sheetViews>
  <sheetFormatPr defaultRowHeight="14.5" x14ac:dyDescent="0.35"/>
  <cols>
    <col min="2" max="2" width="9.7265625" customWidth="1"/>
    <col min="3" max="3" width="10.1796875" customWidth="1"/>
    <col min="4" max="4" width="9.54296875" customWidth="1"/>
  </cols>
  <sheetData>
    <row r="1" spans="1:13" x14ac:dyDescent="0.35">
      <c r="E1" s="24" t="s">
        <v>44</v>
      </c>
      <c r="F1" s="24"/>
      <c r="G1" s="24"/>
      <c r="H1" t="s">
        <v>48</v>
      </c>
      <c r="K1" t="s">
        <v>49</v>
      </c>
    </row>
    <row r="2" spans="1:13" ht="43.5" x14ac:dyDescent="0.35">
      <c r="A2" s="13" t="s">
        <v>43</v>
      </c>
      <c r="B2" s="13" t="s">
        <v>40</v>
      </c>
      <c r="C2" s="13" t="s">
        <v>42</v>
      </c>
      <c r="D2" s="13" t="s">
        <v>41</v>
      </c>
      <c r="E2" s="13" t="s">
        <v>45</v>
      </c>
      <c r="F2" s="13" t="s">
        <v>46</v>
      </c>
      <c r="G2" s="13" t="s">
        <v>47</v>
      </c>
      <c r="H2" s="13" t="s">
        <v>45</v>
      </c>
      <c r="I2" s="13" t="s">
        <v>46</v>
      </c>
      <c r="J2" s="13" t="s">
        <v>47</v>
      </c>
      <c r="K2" s="13" t="s">
        <v>45</v>
      </c>
      <c r="L2" s="13" t="s">
        <v>46</v>
      </c>
      <c r="M2" s="13" t="s">
        <v>47</v>
      </c>
    </row>
    <row r="3" spans="1:13" x14ac:dyDescent="0.35">
      <c r="A3" s="14">
        <v>1218.5</v>
      </c>
      <c r="B3" s="6"/>
      <c r="C3" s="6"/>
      <c r="D3" s="6"/>
    </row>
    <row r="4" spans="1:13" x14ac:dyDescent="0.35">
      <c r="A4" s="14">
        <v>1190</v>
      </c>
      <c r="B4" s="6"/>
      <c r="C4" s="6"/>
      <c r="D4" s="6"/>
    </row>
    <row r="5" spans="1:13" x14ac:dyDescent="0.35">
      <c r="A5" s="14">
        <v>1150</v>
      </c>
      <c r="B5" s="6"/>
      <c r="C5" s="6"/>
      <c r="D5" s="6"/>
    </row>
    <row r="6" spans="1:13" x14ac:dyDescent="0.35">
      <c r="A6" s="6">
        <v>1091</v>
      </c>
      <c r="B6" s="6"/>
      <c r="C6" s="6"/>
      <c r="D6" s="6"/>
    </row>
    <row r="7" spans="1:13" x14ac:dyDescent="0.35">
      <c r="A7" s="6">
        <v>1090</v>
      </c>
      <c r="B7" s="6">
        <v>192000</v>
      </c>
      <c r="C7" s="6"/>
      <c r="D7" s="6">
        <v>8000</v>
      </c>
      <c r="E7" s="15">
        <f>Sheet1!B$10/B7</f>
        <v>3.1184479166666668</v>
      </c>
      <c r="F7" s="15"/>
      <c r="G7" s="15">
        <f>Sheet1!D$10/D7</f>
        <v>108.217625</v>
      </c>
      <c r="H7" s="17" t="e">
        <f>Sheet1!#REF!/ICStoDCP!B7</f>
        <v>#REF!</v>
      </c>
      <c r="I7" s="17"/>
      <c r="J7" s="17" t="e">
        <f>Sheet1!#REF!/ICStoDCP!D7</f>
        <v>#REF!</v>
      </c>
      <c r="K7" s="16" t="e">
        <f>Sheet1!#REF!/ICStoDCP!B7</f>
        <v>#REF!</v>
      </c>
      <c r="L7" s="16"/>
      <c r="M7" s="16" t="e">
        <f>Sheet1!#REF!/ICStoDCP!D7</f>
        <v>#REF!</v>
      </c>
    </row>
    <row r="8" spans="1:13" x14ac:dyDescent="0.35">
      <c r="A8" s="6">
        <v>1075</v>
      </c>
      <c r="B8" s="6">
        <v>512000</v>
      </c>
      <c r="C8" s="6"/>
      <c r="D8" s="6">
        <v>21000</v>
      </c>
      <c r="E8" s="15">
        <f>Sheet1!B$10/B8</f>
        <v>1.1694179687499999</v>
      </c>
      <c r="F8" s="15"/>
      <c r="G8" s="15">
        <f>Sheet1!D$10/D8</f>
        <v>41.225761904761903</v>
      </c>
      <c r="H8" s="17" t="e">
        <f>Sheet1!#REF!/ICStoDCP!B8</f>
        <v>#REF!</v>
      </c>
      <c r="I8" s="17"/>
      <c r="J8" s="17" t="e">
        <f>Sheet1!#REF!/ICStoDCP!D8</f>
        <v>#REF!</v>
      </c>
      <c r="K8" s="16" t="e">
        <f>Sheet1!#REF!/ICStoDCP!B8</f>
        <v>#REF!</v>
      </c>
      <c r="L8" s="16"/>
      <c r="M8" s="16" t="e">
        <f>Sheet1!#REF!/ICStoDCP!D8</f>
        <v>#REF!</v>
      </c>
    </row>
    <row r="9" spans="1:13" x14ac:dyDescent="0.35">
      <c r="A9" s="6">
        <v>1050</v>
      </c>
      <c r="B9" s="6">
        <v>592000</v>
      </c>
      <c r="C9" s="6"/>
      <c r="D9" s="6">
        <v>25000</v>
      </c>
      <c r="E9" s="15">
        <f>Sheet1!B$10/B9</f>
        <v>1.0113885135135134</v>
      </c>
      <c r="F9" s="15"/>
      <c r="G9" s="15">
        <f>Sheet1!D$10/D9</f>
        <v>34.629640000000002</v>
      </c>
      <c r="H9" s="17" t="e">
        <f>Sheet1!#REF!/ICStoDCP!B9</f>
        <v>#REF!</v>
      </c>
      <c r="I9" s="17"/>
      <c r="J9" s="17" t="e">
        <f>Sheet1!#REF!/ICStoDCP!D9</f>
        <v>#REF!</v>
      </c>
      <c r="K9" s="16" t="e">
        <f>Sheet1!#REF!/ICStoDCP!B9</f>
        <v>#REF!</v>
      </c>
      <c r="L9" s="16"/>
      <c r="M9" s="16" t="e">
        <f>Sheet1!#REF!/ICStoDCP!D9</f>
        <v>#REF!</v>
      </c>
    </row>
    <row r="10" spans="1:13" x14ac:dyDescent="0.35">
      <c r="A10" s="6">
        <v>1045</v>
      </c>
      <c r="B10" s="6">
        <v>640000</v>
      </c>
      <c r="C10" s="6">
        <v>200000</v>
      </c>
      <c r="D10" s="6">
        <v>27000</v>
      </c>
      <c r="E10" s="15">
        <f>Sheet1!B$10/B10</f>
        <v>0.93553437500000003</v>
      </c>
      <c r="F10" s="15">
        <f>Sheet1!C$10/C10</f>
        <v>6.8793550000000003</v>
      </c>
      <c r="G10" s="15">
        <f>Sheet1!D$10/D10</f>
        <v>32.064481481481479</v>
      </c>
      <c r="H10" s="17" t="e">
        <f>Sheet1!#REF!/ICStoDCP!B10</f>
        <v>#REF!</v>
      </c>
      <c r="I10" s="17" t="e">
        <f>Sheet1!#REF!/ICStoDCP!C10</f>
        <v>#REF!</v>
      </c>
      <c r="J10" s="17" t="e">
        <f>Sheet1!#REF!/ICStoDCP!D10</f>
        <v>#REF!</v>
      </c>
      <c r="K10" s="16" t="e">
        <f>Sheet1!#REF!/ICStoDCP!B10</f>
        <v>#REF!</v>
      </c>
      <c r="L10" s="16" t="e">
        <f>Sheet1!#REF!/ICStoDCP!C10</f>
        <v>#REF!</v>
      </c>
      <c r="M10" s="16" t="e">
        <f>Sheet1!#REF!/ICStoDCP!D10</f>
        <v>#REF!</v>
      </c>
    </row>
    <row r="11" spans="1:13" x14ac:dyDescent="0.35">
      <c r="A11" s="6">
        <v>1040</v>
      </c>
      <c r="B11" s="6">
        <v>640000</v>
      </c>
      <c r="C11" s="6">
        <v>250000</v>
      </c>
      <c r="D11" s="6">
        <v>27000</v>
      </c>
      <c r="E11" s="15">
        <f>Sheet1!B$10/B11</f>
        <v>0.93553437500000003</v>
      </c>
      <c r="F11" s="15">
        <f>Sheet1!C$10/C11</f>
        <v>5.5034840000000003</v>
      </c>
      <c r="G11" s="15">
        <f>Sheet1!D$10/D11</f>
        <v>32.064481481481479</v>
      </c>
      <c r="H11" s="17" t="e">
        <f>Sheet1!#REF!/ICStoDCP!B11</f>
        <v>#REF!</v>
      </c>
      <c r="I11" s="17" t="e">
        <f>Sheet1!#REF!/ICStoDCP!C11</f>
        <v>#REF!</v>
      </c>
      <c r="J11" s="17" t="e">
        <f>Sheet1!#REF!/ICStoDCP!D11</f>
        <v>#REF!</v>
      </c>
      <c r="K11" s="16" t="e">
        <f>Sheet1!#REF!/ICStoDCP!B11</f>
        <v>#REF!</v>
      </c>
      <c r="L11" s="16" t="e">
        <f>Sheet1!#REF!/ICStoDCP!C11</f>
        <v>#REF!</v>
      </c>
      <c r="M11" s="16" t="e">
        <f>Sheet1!#REF!/ICStoDCP!D11</f>
        <v>#REF!</v>
      </c>
    </row>
    <row r="12" spans="1:13" x14ac:dyDescent="0.35">
      <c r="A12" s="6">
        <v>1035</v>
      </c>
      <c r="B12" s="6">
        <v>640000</v>
      </c>
      <c r="C12" s="6">
        <v>300000</v>
      </c>
      <c r="D12" s="6">
        <v>27000</v>
      </c>
      <c r="E12" s="15">
        <f>Sheet1!B$10/B12</f>
        <v>0.93553437500000003</v>
      </c>
      <c r="F12" s="15">
        <f>Sheet1!C$10/C12</f>
        <v>4.5862366666666663</v>
      </c>
      <c r="G12" s="15">
        <f>Sheet1!D$10/D12</f>
        <v>32.064481481481479</v>
      </c>
      <c r="H12" s="17" t="e">
        <f>Sheet1!#REF!/ICStoDCP!B12</f>
        <v>#REF!</v>
      </c>
      <c r="I12" s="17" t="e">
        <f>Sheet1!#REF!/ICStoDCP!C12</f>
        <v>#REF!</v>
      </c>
      <c r="J12" s="17" t="e">
        <f>Sheet1!#REF!/ICStoDCP!D12</f>
        <v>#REF!</v>
      </c>
      <c r="K12" s="16" t="e">
        <f>Sheet1!#REF!/ICStoDCP!B12</f>
        <v>#REF!</v>
      </c>
      <c r="L12" s="16" t="e">
        <f>Sheet1!#REF!/ICStoDCP!C12</f>
        <v>#REF!</v>
      </c>
      <c r="M12" s="16" t="e">
        <f>Sheet1!#REF!/ICStoDCP!D12</f>
        <v>#REF!</v>
      </c>
    </row>
    <row r="13" spans="1:13" x14ac:dyDescent="0.35">
      <c r="A13" s="6">
        <v>1030</v>
      </c>
      <c r="B13" s="6">
        <v>640000</v>
      </c>
      <c r="C13" s="6">
        <v>350000</v>
      </c>
      <c r="D13" s="6">
        <v>27000</v>
      </c>
      <c r="E13" s="15">
        <f>Sheet1!B$10/B13</f>
        <v>0.93553437500000003</v>
      </c>
      <c r="F13" s="15">
        <f>Sheet1!C$10/C13</f>
        <v>3.93106</v>
      </c>
      <c r="G13" s="15">
        <f>Sheet1!D$10/D13</f>
        <v>32.064481481481479</v>
      </c>
      <c r="H13" s="17" t="e">
        <f>Sheet1!#REF!/ICStoDCP!B13</f>
        <v>#REF!</v>
      </c>
      <c r="I13" s="17" t="e">
        <f>Sheet1!#REF!/ICStoDCP!C13</f>
        <v>#REF!</v>
      </c>
      <c r="J13" s="17" t="e">
        <f>Sheet1!#REF!/ICStoDCP!D13</f>
        <v>#REF!</v>
      </c>
      <c r="K13" s="16" t="e">
        <f>Sheet1!#REF!/ICStoDCP!B13</f>
        <v>#REF!</v>
      </c>
      <c r="L13" s="16" t="e">
        <f>Sheet1!#REF!/ICStoDCP!C13</f>
        <v>#REF!</v>
      </c>
      <c r="M13" s="16" t="e">
        <f>Sheet1!#REF!/ICStoDCP!D13</f>
        <v>#REF!</v>
      </c>
    </row>
    <row r="14" spans="1:13" x14ac:dyDescent="0.35">
      <c r="A14" s="6">
        <v>1025</v>
      </c>
      <c r="B14" s="6">
        <v>720000</v>
      </c>
      <c r="C14" s="6">
        <v>350000</v>
      </c>
      <c r="D14" s="6">
        <v>30000</v>
      </c>
      <c r="E14" s="15">
        <f>Sheet1!B$10/B14</f>
        <v>0.83158611111111114</v>
      </c>
      <c r="F14" s="15">
        <f>Sheet1!C$10/C14</f>
        <v>3.93106</v>
      </c>
      <c r="G14" s="15">
        <f>Sheet1!D$10/D14</f>
        <v>28.858033333333335</v>
      </c>
      <c r="H14" s="17" t="e">
        <f>Sheet1!#REF!/ICStoDCP!B14</f>
        <v>#REF!</v>
      </c>
      <c r="I14" s="17" t="e">
        <f>Sheet1!#REF!/ICStoDCP!C14</f>
        <v>#REF!</v>
      </c>
      <c r="J14" s="17" t="e">
        <f>Sheet1!#REF!/ICStoDCP!D14</f>
        <v>#REF!</v>
      </c>
      <c r="K14" s="16" t="e">
        <f>Sheet1!#REF!/ICStoDCP!B14</f>
        <v>#REF!</v>
      </c>
      <c r="L14" s="16" t="e">
        <f>Sheet1!#REF!/ICStoDCP!C14</f>
        <v>#REF!</v>
      </c>
      <c r="M14" s="16" t="e">
        <f>Sheet1!#REF!/ICStoDCP!D14</f>
        <v>#REF!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7"/>
  <sheetViews>
    <sheetView topLeftCell="C1" zoomScale="200" zoomScaleNormal="200" workbookViewId="0">
      <selection activeCell="F8" sqref="F8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  <row r="7" spans="1:9" x14ac:dyDescent="0.35">
      <c r="F7" s="11">
        <f>SUM(F3:F5)</f>
        <v>55434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20" workbookViewId="0">
      <selection activeCell="A42" sqref="A42:D42"/>
    </sheetView>
  </sheetViews>
  <sheetFormatPr defaultRowHeight="14.5" x14ac:dyDescent="0.35"/>
  <cols>
    <col min="4" max="4" width="11.17968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1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1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Capacities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 Rosenberg</cp:lastModifiedBy>
  <dcterms:created xsi:type="dcterms:W3CDTF">2019-03-14T05:28:40Z</dcterms:created>
  <dcterms:modified xsi:type="dcterms:W3CDTF">2024-06-13T20:59:47Z</dcterms:modified>
</cp:coreProperties>
</file>