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8D686836-0836-AD47-9313-B3C6C8012390}" xr6:coauthVersionLast="47" xr6:coauthVersionMax="47" xr10:uidLastSave="{00000000-0000-0000-0000-000000000000}"/>
  <bookViews>
    <workbookView xWindow="0" yWindow="500" windowWidth="28800" windowHeight="1574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47" l="1"/>
  <c r="F134" i="47"/>
  <c r="G134" i="47"/>
  <c r="E135" i="47"/>
  <c r="F135" i="47"/>
  <c r="G135" i="47"/>
  <c r="E136" i="47"/>
  <c r="F136" i="47"/>
  <c r="G136" i="47"/>
  <c r="E137" i="47"/>
  <c r="F137" i="47"/>
  <c r="G137" i="47"/>
  <c r="E138" i="47"/>
  <c r="F138" i="47"/>
  <c r="G138"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<sst xmlns="http://schemas.openxmlformats.org/spreadsheetml/2006/main" count="675" uniqueCount="474">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</sst>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6" zoomScale="81" zoomScaleNormal="17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48" t="s">
        <v>296</v>
      </c>
      <c r="B1" s="348"/>
      <c r="C1" s="348"/>
      <c r="D1" s="348"/>
      <c r="E1" s="348"/>
      <c r="F1" s="348"/>
      <c r="G1" s="348"/>
      <c r="H1" s="348"/>
      <c r="I1" s="348"/>
      <c r="J1" s="348"/>
      <c r="K1" s="348"/>
      <c r="L1" s="348"/>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49" t="s">
        <v>297</v>
      </c>
      <c r="B4" s="350"/>
      <c r="C4" s="350"/>
      <c r="D4" s="350"/>
      <c r="E4" s="350"/>
      <c r="F4" s="350"/>
      <c r="G4" s="350"/>
      <c r="H4" s="350"/>
      <c r="I4" s="350"/>
      <c r="J4" s="350"/>
      <c r="K4" s="350"/>
      <c r="L4" s="351"/>
      <c r="N4" s="352"/>
      <c r="O4" s="352"/>
      <c r="P4" s="352"/>
      <c r="Q4" s="352"/>
      <c r="R4" s="352"/>
    </row>
    <row r="5" spans="1:18" s="52" customFormat="1" ht="35" customHeight="1" x14ac:dyDescent="0.2">
      <c r="A5" s="353" t="s">
        <v>281</v>
      </c>
      <c r="B5" s="354"/>
      <c r="C5" s="354"/>
      <c r="D5" s="354"/>
      <c r="E5" s="354"/>
      <c r="F5" s="354"/>
      <c r="G5" s="354"/>
      <c r="H5" s="354"/>
      <c r="I5" s="354"/>
      <c r="J5" s="354"/>
      <c r="K5" s="354"/>
      <c r="L5" s="355"/>
      <c r="N5" s="110"/>
      <c r="O5" s="110"/>
      <c r="P5" s="110"/>
      <c r="Q5" s="110"/>
      <c r="R5" s="110"/>
    </row>
    <row r="6" spans="1:18" s="52" customFormat="1" ht="14" customHeight="1" x14ac:dyDescent="0.2">
      <c r="A6" s="353" t="s">
        <v>298</v>
      </c>
      <c r="B6" s="354"/>
      <c r="C6" s="354"/>
      <c r="D6" s="354"/>
      <c r="E6" s="354"/>
      <c r="F6" s="354"/>
      <c r="G6" s="354"/>
      <c r="H6" s="354"/>
      <c r="I6" s="354"/>
      <c r="J6" s="354"/>
      <c r="K6" s="354"/>
      <c r="L6" s="355"/>
      <c r="N6" s="110"/>
      <c r="O6" s="110"/>
      <c r="P6" s="110"/>
      <c r="Q6" s="110"/>
      <c r="R6" s="110"/>
    </row>
    <row r="7" spans="1:18" s="52" customFormat="1" ht="14" customHeight="1" x14ac:dyDescent="0.2">
      <c r="A7" s="214"/>
      <c r="B7" s="354" t="s">
        <v>299</v>
      </c>
      <c r="C7" s="354"/>
      <c r="D7" s="354"/>
      <c r="E7" s="354"/>
      <c r="F7" s="354"/>
      <c r="G7" s="354"/>
      <c r="H7" s="354"/>
      <c r="I7" s="354"/>
      <c r="J7" s="354"/>
      <c r="K7" s="354"/>
      <c r="L7" s="355"/>
      <c r="N7" s="110"/>
      <c r="O7" s="110"/>
      <c r="P7" s="110"/>
      <c r="Q7" s="110"/>
      <c r="R7" s="110"/>
    </row>
    <row r="8" spans="1:18" s="52" customFormat="1" ht="14" customHeight="1" x14ac:dyDescent="0.2">
      <c r="A8" s="215"/>
      <c r="B8" s="370" t="s">
        <v>300</v>
      </c>
      <c r="C8" s="370"/>
      <c r="D8" s="370"/>
      <c r="E8" s="370"/>
      <c r="F8" s="370"/>
      <c r="G8" s="370"/>
      <c r="H8" s="370"/>
      <c r="I8" s="370"/>
      <c r="J8" s="370"/>
      <c r="K8" s="370"/>
      <c r="L8" s="371"/>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72" t="s">
        <v>335</v>
      </c>
      <c r="B10" s="373"/>
      <c r="C10" s="373"/>
      <c r="D10" s="373"/>
      <c r="E10" s="373"/>
      <c r="F10" s="373"/>
      <c r="G10" s="373"/>
      <c r="H10" s="373"/>
      <c r="I10" s="373"/>
      <c r="J10" s="373"/>
      <c r="K10" s="373"/>
      <c r="L10" s="374"/>
    </row>
    <row r="11" spans="1:18" s="56" customFormat="1" ht="14.5" customHeight="1" x14ac:dyDescent="0.2">
      <c r="A11" s="235" t="s">
        <v>336</v>
      </c>
      <c r="B11" s="375" t="s">
        <v>339</v>
      </c>
      <c r="C11" s="375"/>
      <c r="D11" s="375"/>
      <c r="E11" s="375"/>
      <c r="F11" s="375"/>
      <c r="G11" s="375"/>
      <c r="H11" s="375"/>
      <c r="I11" s="375"/>
      <c r="J11" s="375"/>
      <c r="K11" s="375"/>
      <c r="L11" s="376"/>
    </row>
    <row r="12" spans="1:18" s="57" customFormat="1" ht="161.5" customHeight="1" x14ac:dyDescent="0.2">
      <c r="A12" s="227"/>
      <c r="B12" s="233"/>
      <c r="C12" s="233"/>
      <c r="D12" s="233"/>
      <c r="E12" s="233"/>
      <c r="F12" s="233"/>
      <c r="G12" s="233"/>
      <c r="H12" s="233"/>
      <c r="I12" s="233"/>
      <c r="J12" s="233"/>
      <c r="K12" s="233"/>
      <c r="L12" s="234"/>
    </row>
    <row r="13" spans="1:18" s="56" customFormat="1" ht="14.5" customHeight="1" x14ac:dyDescent="0.2">
      <c r="A13" s="235" t="s">
        <v>337</v>
      </c>
      <c r="B13" s="375" t="s">
        <v>340</v>
      </c>
      <c r="C13" s="375"/>
      <c r="D13" s="375"/>
      <c r="E13" s="375"/>
      <c r="F13" s="375"/>
      <c r="G13" s="375"/>
      <c r="H13" s="375"/>
      <c r="I13" s="375"/>
      <c r="J13" s="375"/>
      <c r="K13" s="375"/>
      <c r="L13" s="376"/>
    </row>
    <row r="14" spans="1:18" s="57" customFormat="1" ht="90.5" customHeight="1" x14ac:dyDescent="0.2">
      <c r="A14" s="227"/>
      <c r="B14" s="386"/>
      <c r="C14" s="386"/>
      <c r="D14" s="386"/>
      <c r="E14" s="386"/>
      <c r="F14" s="386"/>
      <c r="G14" s="386"/>
      <c r="H14" s="386"/>
      <c r="I14" s="386"/>
      <c r="J14" s="386"/>
      <c r="K14" s="386"/>
      <c r="L14" s="387"/>
    </row>
    <row r="15" spans="1:18" s="56" customFormat="1" ht="29" customHeight="1" x14ac:dyDescent="0.2">
      <c r="A15" s="235" t="s">
        <v>338</v>
      </c>
      <c r="B15" s="375" t="s">
        <v>467</v>
      </c>
      <c r="C15" s="375"/>
      <c r="D15" s="375"/>
      <c r="E15" s="375"/>
      <c r="F15" s="375"/>
      <c r="G15" s="375"/>
      <c r="H15" s="375"/>
      <c r="I15" s="375"/>
      <c r="J15" s="375"/>
      <c r="K15" s="375"/>
      <c r="L15" s="376"/>
    </row>
    <row r="16" spans="1:18" s="57" customFormat="1" ht="269" customHeight="1" x14ac:dyDescent="0.2">
      <c r="A16" s="227"/>
      <c r="B16" s="233"/>
      <c r="C16" s="233"/>
      <c r="D16" s="233"/>
      <c r="E16" s="233"/>
      <c r="F16" s="233"/>
      <c r="G16" s="233"/>
      <c r="H16" s="233"/>
      <c r="I16" s="233"/>
      <c r="J16" s="233"/>
      <c r="K16" s="233"/>
      <c r="L16" s="234"/>
    </row>
    <row r="17" spans="1:14" s="57" customFormat="1" ht="14.5" customHeight="1" x14ac:dyDescent="0.2">
      <c r="A17" s="384" t="s">
        <v>344</v>
      </c>
      <c r="B17" s="385"/>
      <c r="C17" s="385"/>
      <c r="D17" s="385"/>
      <c r="E17" s="232" t="s">
        <v>345</v>
      </c>
      <c r="F17" s="230"/>
      <c r="G17" s="230"/>
      <c r="H17" s="230"/>
      <c r="I17" s="230"/>
      <c r="J17" s="230"/>
      <c r="K17" s="230"/>
      <c r="L17" s="231"/>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56" t="s">
        <v>165</v>
      </c>
      <c r="B19" s="357"/>
      <c r="C19" s="357"/>
      <c r="D19" s="357"/>
      <c r="E19" s="357"/>
      <c r="F19" s="357"/>
      <c r="G19" s="357"/>
      <c r="H19" s="357"/>
      <c r="I19" s="357"/>
      <c r="J19" s="357"/>
      <c r="K19" s="357"/>
      <c r="L19" s="358"/>
    </row>
    <row r="20" spans="1:14" s="57" customFormat="1" ht="14.5" customHeight="1" x14ac:dyDescent="0.2">
      <c r="A20" s="359" t="s">
        <v>282</v>
      </c>
      <c r="B20" s="360"/>
      <c r="C20" s="360"/>
      <c r="D20" s="360"/>
      <c r="E20" s="360"/>
      <c r="F20" s="360"/>
      <c r="G20" s="360"/>
      <c r="H20" s="360"/>
      <c r="I20" s="360"/>
      <c r="J20" s="360"/>
      <c r="K20" s="360"/>
      <c r="L20" s="361"/>
    </row>
    <row r="21" spans="1:14" s="57" customFormat="1" ht="14.5" customHeight="1" x14ac:dyDescent="0.2">
      <c r="A21" s="362" t="s">
        <v>283</v>
      </c>
      <c r="B21" s="342"/>
      <c r="C21" s="342"/>
      <c r="D21" s="342"/>
      <c r="E21" s="342"/>
      <c r="F21" s="342"/>
      <c r="G21" s="342"/>
      <c r="H21" s="342"/>
      <c r="I21" s="342"/>
      <c r="J21" s="342"/>
      <c r="K21" s="342"/>
      <c r="L21" s="363"/>
    </row>
    <row r="22" spans="1:14" s="57" customFormat="1" ht="14.5" customHeight="1" x14ac:dyDescent="0.2">
      <c r="A22" s="362" t="s">
        <v>166</v>
      </c>
      <c r="B22" s="342"/>
      <c r="C22" s="342"/>
      <c r="D22" s="342"/>
      <c r="E22" s="342"/>
      <c r="F22" s="342"/>
      <c r="G22" s="342"/>
      <c r="H22" s="342"/>
      <c r="I22" s="342"/>
      <c r="J22" s="342"/>
      <c r="K22" s="342"/>
      <c r="L22" s="363"/>
    </row>
    <row r="23" spans="1:14" s="57" customFormat="1" ht="14.5" customHeight="1" x14ac:dyDescent="0.2">
      <c r="A23" s="364" t="s">
        <v>284</v>
      </c>
      <c r="B23" s="365"/>
      <c r="C23" s="365"/>
      <c r="D23" s="365"/>
      <c r="E23" s="365"/>
      <c r="F23" s="365"/>
      <c r="G23" s="365"/>
      <c r="H23" s="365"/>
      <c r="I23" s="365"/>
      <c r="J23" s="365"/>
      <c r="K23" s="365"/>
      <c r="L23" s="366"/>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67" t="s">
        <v>280</v>
      </c>
      <c r="B25" s="368"/>
      <c r="C25" s="368"/>
      <c r="D25" s="368"/>
      <c r="E25" s="368"/>
      <c r="F25" s="368"/>
      <c r="G25" s="368"/>
      <c r="H25" s="368"/>
      <c r="I25" s="368"/>
      <c r="J25" s="368"/>
      <c r="K25" s="368"/>
      <c r="L25" s="369"/>
      <c r="N25" s="1"/>
    </row>
    <row r="26" spans="1:14" s="57" customFormat="1" ht="16.5" customHeight="1" x14ac:dyDescent="0.2">
      <c r="A26" s="345" t="s">
        <v>175</v>
      </c>
      <c r="B26" s="346"/>
      <c r="C26" s="346"/>
      <c r="D26" s="346"/>
      <c r="E26" s="346"/>
      <c r="F26" s="346"/>
      <c r="G26" s="346"/>
      <c r="H26" s="346"/>
      <c r="I26" s="346"/>
      <c r="J26" s="346"/>
      <c r="K26" s="346"/>
      <c r="L26" s="347"/>
      <c r="N26" s="1"/>
    </row>
    <row r="27" spans="1:14" s="57" customFormat="1" ht="15" customHeight="1" x14ac:dyDescent="0.2">
      <c r="A27" s="209">
        <v>1</v>
      </c>
      <c r="B27" s="379" t="s">
        <v>174</v>
      </c>
      <c r="C27" s="379"/>
      <c r="D27" s="379"/>
      <c r="E27" s="379"/>
      <c r="F27" s="379"/>
      <c r="G27" s="379"/>
      <c r="H27" s="379"/>
      <c r="I27" s="379"/>
      <c r="J27" s="379"/>
      <c r="K27" s="379"/>
      <c r="L27" s="380"/>
    </row>
    <row r="28" spans="1:14" s="57" customFormat="1" ht="30" customHeight="1" x14ac:dyDescent="0.2">
      <c r="A28" s="209">
        <v>2</v>
      </c>
      <c r="B28" s="379" t="s">
        <v>276</v>
      </c>
      <c r="C28" s="379"/>
      <c r="D28" s="379"/>
      <c r="E28" s="379"/>
      <c r="F28" s="379"/>
      <c r="G28" s="379"/>
      <c r="H28" s="379"/>
      <c r="I28" s="379"/>
      <c r="J28" s="379"/>
      <c r="K28" s="379"/>
      <c r="L28" s="380"/>
      <c r="N28" s="104"/>
    </row>
    <row r="29" spans="1:14" s="57" customFormat="1" ht="15" customHeight="1" x14ac:dyDescent="0.2">
      <c r="A29" s="209">
        <v>3</v>
      </c>
      <c r="B29" s="379" t="s">
        <v>167</v>
      </c>
      <c r="C29" s="379"/>
      <c r="D29" s="379"/>
      <c r="E29" s="379"/>
      <c r="F29" s="379"/>
      <c r="G29" s="379"/>
      <c r="H29" s="379"/>
      <c r="I29" s="379"/>
      <c r="J29" s="379"/>
      <c r="K29" s="379"/>
      <c r="L29" s="380"/>
      <c r="N29" s="104"/>
    </row>
    <row r="30" spans="1:14" s="57" customFormat="1" ht="15" customHeight="1" x14ac:dyDescent="0.2">
      <c r="A30" s="209">
        <v>4</v>
      </c>
      <c r="B30" s="379" t="s">
        <v>285</v>
      </c>
      <c r="C30" s="379"/>
      <c r="D30" s="379"/>
      <c r="E30" s="379"/>
      <c r="F30" s="379"/>
      <c r="G30" s="379"/>
      <c r="H30" s="379"/>
      <c r="I30" s="379"/>
      <c r="J30" s="379"/>
      <c r="K30" s="379"/>
      <c r="L30" s="380"/>
      <c r="N30" s="104"/>
    </row>
    <row r="31" spans="1:14" s="57" customFormat="1" ht="15" customHeight="1" x14ac:dyDescent="0.2">
      <c r="A31" s="209">
        <v>5</v>
      </c>
      <c r="B31" s="379" t="s">
        <v>168</v>
      </c>
      <c r="C31" s="379"/>
      <c r="D31" s="379"/>
      <c r="E31" s="379"/>
      <c r="F31" s="379"/>
      <c r="G31" s="379"/>
      <c r="H31" s="379"/>
      <c r="I31" s="379"/>
      <c r="J31" s="379"/>
      <c r="K31" s="379"/>
      <c r="L31" s="380"/>
      <c r="N31" s="104"/>
    </row>
    <row r="32" spans="1:14" s="57" customFormat="1" ht="15" customHeight="1" x14ac:dyDescent="0.2">
      <c r="A32" s="209"/>
      <c r="B32" s="379" t="s">
        <v>169</v>
      </c>
      <c r="C32" s="379"/>
      <c r="D32" s="379"/>
      <c r="E32" s="379"/>
      <c r="F32" s="379"/>
      <c r="G32" s="379"/>
      <c r="H32" s="379"/>
      <c r="I32" s="379"/>
      <c r="J32" s="379"/>
      <c r="K32" s="379"/>
      <c r="L32" s="380"/>
      <c r="N32" s="104"/>
    </row>
    <row r="33" spans="1:14" s="57" customFormat="1" ht="15" customHeight="1" x14ac:dyDescent="0.2">
      <c r="A33" s="209"/>
      <c r="B33" s="379" t="s">
        <v>170</v>
      </c>
      <c r="C33" s="379"/>
      <c r="D33" s="379"/>
      <c r="E33" s="379"/>
      <c r="F33" s="379"/>
      <c r="G33" s="379"/>
      <c r="H33" s="379"/>
      <c r="I33" s="379"/>
      <c r="J33" s="379"/>
      <c r="K33" s="379"/>
      <c r="L33" s="380"/>
      <c r="N33" s="104"/>
    </row>
    <row r="34" spans="1:14" s="57" customFormat="1" ht="15" customHeight="1" x14ac:dyDescent="0.2">
      <c r="A34" s="381" t="s">
        <v>176</v>
      </c>
      <c r="B34" s="382"/>
      <c r="C34" s="382"/>
      <c r="D34" s="382"/>
      <c r="E34" s="382"/>
      <c r="F34" s="382"/>
      <c r="G34" s="382"/>
      <c r="H34" s="382"/>
      <c r="I34" s="382"/>
      <c r="J34" s="382"/>
      <c r="K34" s="382"/>
      <c r="L34" s="383"/>
      <c r="N34" s="104"/>
    </row>
    <row r="35" spans="1:14" s="57" customFormat="1" ht="15" customHeight="1" x14ac:dyDescent="0.2">
      <c r="A35" s="209">
        <v>1</v>
      </c>
      <c r="B35" s="379" t="s">
        <v>171</v>
      </c>
      <c r="C35" s="379"/>
      <c r="D35" s="379"/>
      <c r="E35" s="379"/>
      <c r="F35" s="379"/>
      <c r="G35" s="379"/>
      <c r="H35" s="379"/>
      <c r="I35" s="379"/>
      <c r="J35" s="379"/>
      <c r="K35" s="379"/>
      <c r="L35" s="380"/>
      <c r="N35" s="104"/>
    </row>
    <row r="36" spans="1:14" s="57" customFormat="1" ht="30.75" customHeight="1" x14ac:dyDescent="0.2">
      <c r="A36" s="209"/>
      <c r="B36" s="377" t="s">
        <v>427</v>
      </c>
      <c r="C36" s="377"/>
      <c r="D36" s="377"/>
      <c r="E36" s="377"/>
      <c r="F36" s="377"/>
      <c r="G36" s="377"/>
      <c r="H36" s="377"/>
      <c r="I36" s="377"/>
      <c r="J36" s="377"/>
      <c r="K36" s="377"/>
      <c r="L36" s="378"/>
      <c r="N36" s="104"/>
    </row>
    <row r="37" spans="1:14" s="57" customFormat="1" ht="29.5" customHeight="1" x14ac:dyDescent="0.2">
      <c r="A37" s="209">
        <v>2</v>
      </c>
      <c r="B37" s="379" t="s">
        <v>279</v>
      </c>
      <c r="C37" s="379"/>
      <c r="D37" s="379"/>
      <c r="E37" s="379"/>
      <c r="F37" s="379"/>
      <c r="G37" s="379"/>
      <c r="H37" s="379"/>
      <c r="I37" s="379"/>
      <c r="J37" s="379"/>
      <c r="K37" s="379"/>
      <c r="L37" s="380"/>
      <c r="N37" s="104"/>
    </row>
    <row r="38" spans="1:14" s="57" customFormat="1" ht="26.5" customHeight="1" x14ac:dyDescent="0.2">
      <c r="A38" s="209">
        <v>3</v>
      </c>
      <c r="B38" s="379" t="s">
        <v>269</v>
      </c>
      <c r="C38" s="379"/>
      <c r="D38" s="379"/>
      <c r="E38" s="379"/>
      <c r="F38" s="379"/>
      <c r="G38" s="379"/>
      <c r="H38" s="379"/>
      <c r="I38" s="379"/>
      <c r="J38" s="379"/>
      <c r="K38" s="379"/>
      <c r="L38" s="380"/>
      <c r="N38" s="104"/>
    </row>
    <row r="39" spans="1:14" s="57" customFormat="1" ht="26.5" customHeight="1" x14ac:dyDescent="0.2">
      <c r="A39" s="209">
        <v>4</v>
      </c>
      <c r="B39" s="379" t="s">
        <v>286</v>
      </c>
      <c r="C39" s="379"/>
      <c r="D39" s="379"/>
      <c r="E39" s="379"/>
      <c r="F39" s="379"/>
      <c r="G39" s="379"/>
      <c r="H39" s="379"/>
      <c r="I39" s="379"/>
      <c r="J39" s="379"/>
      <c r="K39" s="379"/>
      <c r="L39" s="380"/>
      <c r="N39" s="104"/>
    </row>
    <row r="40" spans="1:14" s="57" customFormat="1" ht="15" customHeight="1" x14ac:dyDescent="0.2">
      <c r="A40" s="209">
        <v>5</v>
      </c>
      <c r="B40" s="377" t="s">
        <v>270</v>
      </c>
      <c r="C40" s="377"/>
      <c r="D40" s="377"/>
      <c r="E40" s="377"/>
      <c r="F40" s="377"/>
      <c r="G40" s="377"/>
      <c r="H40" s="377"/>
      <c r="I40" s="377"/>
      <c r="J40" s="377"/>
      <c r="K40" s="377"/>
      <c r="L40" s="378"/>
      <c r="N40" s="104"/>
    </row>
    <row r="41" spans="1:14" s="57" customFormat="1" ht="28.5" customHeight="1" x14ac:dyDescent="0.2">
      <c r="A41" s="209">
        <v>6</v>
      </c>
      <c r="B41" s="377" t="s">
        <v>466</v>
      </c>
      <c r="C41" s="377"/>
      <c r="D41" s="377"/>
      <c r="E41" s="377"/>
      <c r="F41" s="377"/>
      <c r="G41" s="377"/>
      <c r="H41" s="377"/>
      <c r="I41" s="377"/>
      <c r="J41" s="377"/>
      <c r="K41" s="377"/>
      <c r="L41" s="378"/>
      <c r="N41" s="104"/>
    </row>
    <row r="42" spans="1:14" s="57" customFormat="1" ht="16.5" customHeight="1" x14ac:dyDescent="0.2">
      <c r="A42" s="209">
        <v>7</v>
      </c>
      <c r="B42" s="379" t="s">
        <v>271</v>
      </c>
      <c r="C42" s="379"/>
      <c r="D42" s="379"/>
      <c r="E42" s="379"/>
      <c r="F42" s="379"/>
      <c r="G42" s="379"/>
      <c r="H42" s="379"/>
      <c r="I42" s="379"/>
      <c r="J42" s="379"/>
      <c r="K42" s="379"/>
      <c r="L42" s="380"/>
    </row>
    <row r="43" spans="1:14" s="57" customFormat="1" ht="17.5" customHeight="1" x14ac:dyDescent="0.2">
      <c r="A43" s="209"/>
      <c r="B43" s="210"/>
      <c r="C43" s="210"/>
      <c r="D43" s="210"/>
      <c r="E43" s="210"/>
      <c r="F43" s="210"/>
      <c r="G43" s="210"/>
      <c r="H43" s="210"/>
      <c r="I43" s="210"/>
      <c r="J43" s="210"/>
      <c r="K43" s="210"/>
      <c r="L43" s="211"/>
    </row>
    <row r="44" spans="1:14" s="57" customFormat="1" ht="16.5" customHeight="1" x14ac:dyDescent="0.2">
      <c r="A44" s="381" t="s">
        <v>274</v>
      </c>
      <c r="B44" s="382"/>
      <c r="C44" s="382"/>
      <c r="D44" s="382"/>
      <c r="E44" s="382"/>
      <c r="F44" s="382"/>
      <c r="G44" s="382"/>
      <c r="H44" s="382"/>
      <c r="I44" s="382"/>
      <c r="J44" s="382"/>
      <c r="K44" s="382"/>
      <c r="L44" s="383"/>
    </row>
    <row r="45" spans="1:14" s="57" customFormat="1" ht="15" customHeight="1" x14ac:dyDescent="0.2">
      <c r="A45" s="212" t="s">
        <v>272</v>
      </c>
      <c r="B45" s="379" t="s">
        <v>172</v>
      </c>
      <c r="C45" s="379"/>
      <c r="D45" s="379"/>
      <c r="E45" s="379"/>
      <c r="F45" s="379"/>
      <c r="G45" s="379"/>
      <c r="H45" s="379"/>
      <c r="I45" s="379"/>
      <c r="J45" s="379"/>
      <c r="K45" s="379"/>
      <c r="L45" s="380"/>
    </row>
    <row r="46" spans="1:14" s="57" customFormat="1" ht="30.75" customHeight="1" x14ac:dyDescent="0.2">
      <c r="A46" s="213" t="s">
        <v>273</v>
      </c>
      <c r="B46" s="389" t="s">
        <v>275</v>
      </c>
      <c r="C46" s="389"/>
      <c r="D46" s="389"/>
      <c r="E46" s="389"/>
      <c r="F46" s="389"/>
      <c r="G46" s="389"/>
      <c r="H46" s="389"/>
      <c r="I46" s="389"/>
      <c r="J46" s="389"/>
      <c r="K46" s="389"/>
      <c r="L46" s="390"/>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91" t="s">
        <v>200</v>
      </c>
      <c r="B48" s="392"/>
      <c r="C48" s="392"/>
      <c r="D48" s="392"/>
      <c r="E48" s="392"/>
      <c r="F48" s="392"/>
      <c r="G48" s="392"/>
      <c r="H48" s="392"/>
      <c r="I48" s="392"/>
      <c r="J48" s="392"/>
      <c r="K48" s="392"/>
      <c r="L48" s="393"/>
    </row>
    <row r="49" spans="1:12" s="1" customFormat="1" ht="16.5" customHeight="1" x14ac:dyDescent="0.2">
      <c r="A49" s="216"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42" t="s">
        <v>262</v>
      </c>
      <c r="D54" s="342"/>
      <c r="E54" s="342"/>
      <c r="F54" s="342"/>
      <c r="G54" s="342"/>
      <c r="H54" s="342"/>
      <c r="I54" s="342"/>
      <c r="J54" s="342"/>
      <c r="K54" s="342"/>
      <c r="L54" s="363"/>
    </row>
    <row r="55" spans="1:12" s="56" customFormat="1" ht="33.75" customHeight="1" x14ac:dyDescent="0.2">
      <c r="A55" s="164"/>
      <c r="B55" s="165" t="s">
        <v>263</v>
      </c>
      <c r="C55" s="342" t="s">
        <v>264</v>
      </c>
      <c r="D55" s="342"/>
      <c r="E55" s="342"/>
      <c r="F55" s="342"/>
      <c r="G55" s="342"/>
      <c r="H55" s="342"/>
      <c r="I55" s="342"/>
      <c r="J55" s="342"/>
      <c r="K55" s="342"/>
      <c r="L55" s="363"/>
    </row>
    <row r="56" spans="1:12" s="56" customFormat="1" ht="33.75" customHeight="1" x14ac:dyDescent="0.2">
      <c r="A56" s="164"/>
      <c r="B56" s="165" t="s">
        <v>328</v>
      </c>
      <c r="C56" s="342" t="s">
        <v>329</v>
      </c>
      <c r="D56" s="342"/>
      <c r="E56" s="342"/>
      <c r="F56" s="342"/>
      <c r="G56" s="342"/>
      <c r="H56" s="342"/>
      <c r="I56" s="342"/>
      <c r="J56" s="342"/>
      <c r="K56" s="342"/>
      <c r="L56" s="363"/>
    </row>
    <row r="57" spans="1:12" ht="30.75" customHeight="1" x14ac:dyDescent="0.2">
      <c r="A57" s="164"/>
      <c r="B57" s="165" t="s">
        <v>98</v>
      </c>
      <c r="C57" s="342" t="s">
        <v>99</v>
      </c>
      <c r="D57" s="342"/>
      <c r="E57" s="342"/>
      <c r="F57" s="342"/>
      <c r="G57" s="342"/>
      <c r="H57" s="342"/>
      <c r="I57" s="342"/>
      <c r="J57" s="342"/>
      <c r="K57" s="342"/>
      <c r="L57" s="363"/>
    </row>
    <row r="58" spans="1:12" ht="30.75" customHeight="1" x14ac:dyDescent="0.2">
      <c r="A58" s="164"/>
      <c r="B58" s="165" t="s">
        <v>198</v>
      </c>
      <c r="C58" s="342" t="s">
        <v>199</v>
      </c>
      <c r="D58" s="342"/>
      <c r="E58" s="342"/>
      <c r="F58" s="342"/>
      <c r="G58" s="342"/>
      <c r="H58" s="342"/>
      <c r="I58" s="342"/>
      <c r="J58" s="342"/>
      <c r="K58" s="342"/>
      <c r="L58" s="363"/>
    </row>
    <row r="59" spans="1:12" ht="31" customHeight="1" x14ac:dyDescent="0.2">
      <c r="A59" s="164"/>
      <c r="B59" s="165" t="s">
        <v>163</v>
      </c>
      <c r="C59" s="342" t="s">
        <v>468</v>
      </c>
      <c r="D59" s="343"/>
      <c r="E59" s="343"/>
      <c r="F59" s="343"/>
      <c r="G59" s="343"/>
      <c r="H59" s="343"/>
      <c r="I59" s="343"/>
      <c r="J59" s="343"/>
      <c r="K59" s="343"/>
      <c r="L59" s="344"/>
    </row>
    <row r="60" spans="1:12" ht="14.5" customHeight="1" x14ac:dyDescent="0.2">
      <c r="A60" s="164"/>
      <c r="B60" s="165" t="s">
        <v>394</v>
      </c>
      <c r="C60" s="342" t="s">
        <v>395</v>
      </c>
      <c r="D60" s="342"/>
      <c r="E60" s="342"/>
      <c r="F60" s="342"/>
      <c r="G60" s="342"/>
      <c r="H60" s="342"/>
      <c r="I60" s="342"/>
      <c r="J60" s="342"/>
      <c r="K60" s="342"/>
      <c r="L60" s="363"/>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29" t="s">
        <v>341</v>
      </c>
    </row>
    <row r="75" spans="1:1" x14ac:dyDescent="0.2">
      <c r="A75" s="228"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88" t="s">
        <v>398</v>
      </c>
      <c r="B82" s="388"/>
      <c r="C82" s="388"/>
      <c r="D82" s="388"/>
      <c r="E82" s="388"/>
      <c r="F82" s="388"/>
      <c r="G82" s="388"/>
      <c r="H82" s="388"/>
      <c r="I82" s="388"/>
      <c r="J82" s="388"/>
      <c r="K82" s="388"/>
      <c r="L82" s="388"/>
    </row>
    <row r="87" spans="1:12" ht="16" customHeight="1" x14ac:dyDescent="0.2"/>
    <row r="88" spans="1:12" ht="29.25" customHeight="1" x14ac:dyDescent="0.2"/>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8" t="s">
        <v>116</v>
      </c>
      <c r="B3" s="438"/>
      <c r="C3" s="438"/>
      <c r="D3" s="125" t="s">
        <v>115</v>
      </c>
    </row>
    <row r="4" spans="1:4" ht="30" customHeight="1" x14ac:dyDescent="0.2">
      <c r="A4" s="439" t="s">
        <v>112</v>
      </c>
      <c r="B4" s="439"/>
      <c r="C4" s="439"/>
      <c r="D4" s="172" t="s">
        <v>182</v>
      </c>
    </row>
    <row r="5" spans="1:4" ht="48" x14ac:dyDescent="0.2">
      <c r="A5" s="443" t="s">
        <v>183</v>
      </c>
      <c r="B5" s="440"/>
      <c r="C5" s="440"/>
      <c r="D5" s="173" t="s">
        <v>201</v>
      </c>
    </row>
    <row r="6" spans="1:4" ht="57.5" customHeight="1" x14ac:dyDescent="0.2">
      <c r="A6" s="441" t="s">
        <v>184</v>
      </c>
      <c r="B6" s="441"/>
      <c r="C6" s="441"/>
      <c r="D6" s="174" t="s">
        <v>185</v>
      </c>
    </row>
    <row r="7" spans="1:4" ht="32" x14ac:dyDescent="0.2">
      <c r="A7" s="442" t="s">
        <v>21</v>
      </c>
      <c r="B7" s="442"/>
      <c r="C7" s="442"/>
      <c r="D7" s="175" t="s">
        <v>186</v>
      </c>
    </row>
    <row r="11" spans="1:4" x14ac:dyDescent="0.2">
      <c r="A11" s="439" t="s">
        <v>112</v>
      </c>
      <c r="B11" s="439"/>
      <c r="C11" s="439"/>
    </row>
    <row r="12" spans="1:4" x14ac:dyDescent="0.2">
      <c r="A12" s="440" t="s">
        <v>113</v>
      </c>
      <c r="B12" s="440"/>
      <c r="C12" s="440"/>
    </row>
    <row r="13" spans="1:4" x14ac:dyDescent="0.2">
      <c r="A13" s="441" t="s">
        <v>114</v>
      </c>
      <c r="B13" s="441"/>
      <c r="C13" s="441"/>
    </row>
    <row r="14" spans="1:4" x14ac:dyDescent="0.2">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1"/>
    </row>
    <row r="4" spans="1:6" ht="17.5" customHeight="1" x14ac:dyDescent="0.2">
      <c r="A4" s="323" t="s">
        <v>448</v>
      </c>
      <c r="B4" s="322"/>
      <c r="C4" s="322"/>
      <c r="D4" s="322"/>
      <c r="E4" s="322"/>
      <c r="F4" s="321"/>
    </row>
    <row r="5" spans="1:6" ht="17.5" customHeight="1" x14ac:dyDescent="0.2">
      <c r="A5" s="319" t="s">
        <v>456</v>
      </c>
      <c r="B5" s="320"/>
      <c r="C5" s="320"/>
      <c r="D5" s="320"/>
      <c r="E5" s="319"/>
      <c r="F5" s="321"/>
    </row>
    <row r="6" spans="1:6" ht="17.5" customHeight="1" x14ac:dyDescent="0.2">
      <c r="A6" s="37" t="s">
        <v>455</v>
      </c>
      <c r="B6" s="38" t="s">
        <v>454</v>
      </c>
      <c r="C6" s="311">
        <v>0.17499999999999999</v>
      </c>
      <c r="D6" s="38" t="s">
        <v>453</v>
      </c>
      <c r="E6" s="309">
        <v>29.8</v>
      </c>
      <c r="F6" s="321"/>
    </row>
    <row r="7" spans="1:6" ht="17.5" customHeight="1" x14ac:dyDescent="0.2">
      <c r="A7" s="37" t="s">
        <v>451</v>
      </c>
      <c r="B7" s="38">
        <v>2023</v>
      </c>
      <c r="C7" s="311">
        <f>(2517+4633+15091+15571)/1000000</f>
        <v>3.7811999999999998E-2</v>
      </c>
      <c r="D7" s="38" t="s">
        <v>452</v>
      </c>
      <c r="E7" s="309">
        <f>0.992+1.205+5.344+8.335</f>
        <v>15.876000000000001</v>
      </c>
      <c r="F7" s="321"/>
    </row>
    <row r="8" spans="1:6" ht="17.5" customHeight="1" x14ac:dyDescent="0.2">
      <c r="A8" s="37" t="s">
        <v>451</v>
      </c>
      <c r="B8" s="38" t="s">
        <v>450</v>
      </c>
      <c r="C8" s="311">
        <v>2.2116E-2</v>
      </c>
      <c r="D8" s="38" t="s">
        <v>449</v>
      </c>
      <c r="E8" s="309">
        <v>4.5599999999999996</v>
      </c>
      <c r="F8" s="321"/>
    </row>
    <row r="9" spans="1:6" s="57" customFormat="1" x14ac:dyDescent="0.2">
      <c r="A9" s="319" t="s">
        <v>448</v>
      </c>
      <c r="B9" s="320"/>
      <c r="C9" s="320"/>
      <c r="D9" s="320"/>
      <c r="E9" s="319"/>
    </row>
    <row r="10" spans="1:6" s="57" customFormat="1" ht="16" x14ac:dyDescent="0.2">
      <c r="A10" s="37" t="s">
        <v>447</v>
      </c>
      <c r="B10" s="38" t="s">
        <v>446</v>
      </c>
      <c r="C10" s="311">
        <v>4.0999999999999996</v>
      </c>
      <c r="D10" s="38" t="s">
        <v>443</v>
      </c>
      <c r="E10" s="309" t="s">
        <v>443</v>
      </c>
      <c r="F10" s="318"/>
    </row>
    <row r="11" spans="1:6" s="57" customFormat="1" ht="16" x14ac:dyDescent="0.2">
      <c r="A11" s="37" t="s">
        <v>445</v>
      </c>
      <c r="B11" s="38" t="s">
        <v>444</v>
      </c>
      <c r="C11" s="311">
        <v>0.63121000000000005</v>
      </c>
      <c r="D11" s="38" t="s">
        <v>443</v>
      </c>
      <c r="E11" s="309" t="s">
        <v>443</v>
      </c>
      <c r="F11" s="318"/>
    </row>
    <row r="12" spans="1:6" s="56" customFormat="1" ht="16" x14ac:dyDescent="0.2">
      <c r="A12" s="317" t="s">
        <v>442</v>
      </c>
      <c r="B12" s="315"/>
      <c r="C12" s="316"/>
      <c r="D12" s="315"/>
      <c r="E12" s="314"/>
      <c r="F12" s="313"/>
    </row>
    <row r="13" spans="1:6" ht="16" x14ac:dyDescent="0.2">
      <c r="A13" s="37" t="s">
        <v>441</v>
      </c>
      <c r="B13" s="21">
        <v>2021</v>
      </c>
      <c r="C13" s="21" t="s">
        <v>438</v>
      </c>
      <c r="D13" s="38" t="s">
        <v>440</v>
      </c>
      <c r="E13" s="21" t="s">
        <v>438</v>
      </c>
    </row>
    <row r="14" spans="1:6" ht="16" x14ac:dyDescent="0.2">
      <c r="A14" s="37" t="s">
        <v>439</v>
      </c>
      <c r="B14" s="21">
        <v>2021</v>
      </c>
      <c r="C14" s="21" t="s">
        <v>438</v>
      </c>
      <c r="D14" s="312">
        <v>2000</v>
      </c>
      <c r="E14" s="21" t="s">
        <v>438</v>
      </c>
    </row>
    <row r="15" spans="1:6" ht="16" x14ac:dyDescent="0.2">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ColWidth="10.83203125" defaultRowHeight="15" x14ac:dyDescent="0.2"/>
  <cols>
    <col min="1" max="1" width="17.6640625" bestFit="1" customWidth="1"/>
    <col min="3" max="3" width="18.6640625" customWidth="1"/>
  </cols>
  <sheetData>
    <row r="1" spans="1:20" x14ac:dyDescent="0.2">
      <c r="A1" s="1" t="s">
        <v>393</v>
      </c>
    </row>
    <row r="2" spans="1:20" ht="33" customHeight="1" x14ac:dyDescent="0.2">
      <c r="A2" s="444" t="s">
        <v>421</v>
      </c>
      <c r="B2" s="445"/>
      <c r="C2" s="445"/>
      <c r="D2" s="445"/>
      <c r="E2" s="445"/>
      <c r="F2" s="445"/>
      <c r="G2" s="445"/>
      <c r="H2" s="445"/>
      <c r="I2" s="445"/>
      <c r="J2" s="445"/>
      <c r="K2" s="445"/>
      <c r="L2" s="445"/>
      <c r="M2" s="445"/>
      <c r="N2" s="445"/>
      <c r="O2" s="445"/>
      <c r="P2" s="445"/>
      <c r="Q2" s="445"/>
      <c r="R2" s="445"/>
      <c r="S2" s="445"/>
      <c r="T2" s="445"/>
    </row>
    <row r="3" spans="1:20" ht="16" thickBot="1" x14ac:dyDescent="0.25"/>
    <row r="4" spans="1:20" ht="32" x14ac:dyDescent="0.2">
      <c r="A4" s="262" t="s">
        <v>352</v>
      </c>
      <c r="B4" s="263" t="s">
        <v>353</v>
      </c>
      <c r="C4" s="264" t="s">
        <v>420</v>
      </c>
      <c r="D4" s="265" t="s">
        <v>354</v>
      </c>
      <c r="E4" s="265" t="s">
        <v>355</v>
      </c>
      <c r="F4" s="265" t="s">
        <v>356</v>
      </c>
      <c r="G4" s="265" t="s">
        <v>357</v>
      </c>
      <c r="H4" s="265" t="s">
        <v>358</v>
      </c>
      <c r="I4" s="266" t="s">
        <v>359</v>
      </c>
    </row>
    <row r="5" spans="1:20" x14ac:dyDescent="0.2">
      <c r="A5" s="267" t="s">
        <v>360</v>
      </c>
      <c r="B5" s="237">
        <v>64</v>
      </c>
      <c r="C5">
        <v>0</v>
      </c>
      <c r="D5" s="2">
        <v>8</v>
      </c>
      <c r="E5">
        <v>122</v>
      </c>
      <c r="F5">
        <v>0</v>
      </c>
      <c r="G5">
        <v>0</v>
      </c>
      <c r="H5">
        <v>0</v>
      </c>
      <c r="I5" s="238">
        <f t="shared" ref="I5:I26" si="0">AVERAGE(F5:H5)</f>
        <v>0</v>
      </c>
    </row>
    <row r="6" spans="1:20" x14ac:dyDescent="0.2">
      <c r="A6" s="268" t="s">
        <v>361</v>
      </c>
      <c r="B6" s="237">
        <v>112</v>
      </c>
      <c r="C6" s="237">
        <v>11.6</v>
      </c>
      <c r="D6" s="2" t="s">
        <v>362</v>
      </c>
      <c r="E6">
        <v>81</v>
      </c>
      <c r="F6">
        <v>2.8</v>
      </c>
      <c r="G6">
        <v>4.7</v>
      </c>
      <c r="H6">
        <v>4.2</v>
      </c>
      <c r="I6" s="238">
        <f t="shared" si="0"/>
        <v>3.9</v>
      </c>
    </row>
    <row r="7" spans="1:20" x14ac:dyDescent="0.2">
      <c r="A7" s="268" t="s">
        <v>363</v>
      </c>
      <c r="B7" s="237">
        <v>100</v>
      </c>
      <c r="C7">
        <v>14.1</v>
      </c>
      <c r="D7" s="2" t="s">
        <v>362</v>
      </c>
      <c r="E7">
        <v>13</v>
      </c>
      <c r="F7">
        <v>10</v>
      </c>
      <c r="G7">
        <v>-1.3</v>
      </c>
      <c r="H7">
        <v>5.4</v>
      </c>
      <c r="I7" s="238">
        <f t="shared" si="0"/>
        <v>4.7</v>
      </c>
    </row>
    <row r="8" spans="1:20" x14ac:dyDescent="0.2">
      <c r="A8" s="268" t="s">
        <v>364</v>
      </c>
      <c r="B8" s="237">
        <v>97</v>
      </c>
      <c r="C8">
        <v>14.1</v>
      </c>
      <c r="D8" s="2" t="s">
        <v>365</v>
      </c>
      <c r="E8">
        <v>147</v>
      </c>
      <c r="F8">
        <v>3.8</v>
      </c>
      <c r="G8">
        <v>6.3</v>
      </c>
      <c r="H8">
        <v>4</v>
      </c>
      <c r="I8" s="238">
        <f t="shared" si="0"/>
        <v>4.7</v>
      </c>
      <c r="J8" s="270" t="s">
        <v>423</v>
      </c>
    </row>
    <row r="9" spans="1:20" x14ac:dyDescent="0.2">
      <c r="A9" s="268" t="s">
        <v>366</v>
      </c>
      <c r="B9" s="237">
        <v>112</v>
      </c>
      <c r="C9">
        <v>16.5</v>
      </c>
      <c r="D9" s="2" t="s">
        <v>367</v>
      </c>
      <c r="E9">
        <v>103</v>
      </c>
      <c r="F9">
        <v>5.9</v>
      </c>
      <c r="G9">
        <v>5.0999999999999996</v>
      </c>
      <c r="H9">
        <v>5.5</v>
      </c>
      <c r="I9" s="238">
        <f t="shared" si="0"/>
        <v>5.5</v>
      </c>
      <c r="J9" s="270" t="s">
        <v>422</v>
      </c>
    </row>
    <row r="10" spans="1:20" x14ac:dyDescent="0.2">
      <c r="A10" s="268" t="s">
        <v>368</v>
      </c>
      <c r="B10" s="237">
        <v>100</v>
      </c>
      <c r="C10">
        <v>16.600000000000001</v>
      </c>
      <c r="D10" s="2" t="s">
        <v>369</v>
      </c>
      <c r="E10">
        <v>26</v>
      </c>
      <c r="F10">
        <v>5.5</v>
      </c>
      <c r="G10">
        <v>5.5</v>
      </c>
      <c r="H10">
        <v>5.5</v>
      </c>
      <c r="I10" s="238">
        <f t="shared" si="0"/>
        <v>5.5</v>
      </c>
    </row>
    <row r="11" spans="1:20" x14ac:dyDescent="0.2">
      <c r="A11" s="268" t="s">
        <v>370</v>
      </c>
      <c r="B11" s="237">
        <v>112</v>
      </c>
      <c r="C11" s="237">
        <v>16.600000000000001</v>
      </c>
      <c r="D11" s="2" t="s">
        <v>362</v>
      </c>
      <c r="E11">
        <v>81</v>
      </c>
      <c r="F11">
        <v>3.8</v>
      </c>
      <c r="G11">
        <v>6.6</v>
      </c>
      <c r="H11">
        <v>6.1</v>
      </c>
      <c r="I11" s="238">
        <f t="shared" si="0"/>
        <v>5.5</v>
      </c>
      <c r="J11" s="270" t="s">
        <v>422</v>
      </c>
    </row>
    <row r="12" spans="1:20" x14ac:dyDescent="0.2">
      <c r="A12" s="268" t="s">
        <v>371</v>
      </c>
      <c r="B12" s="237">
        <v>100</v>
      </c>
      <c r="C12" s="237">
        <v>17.8</v>
      </c>
      <c r="D12" s="2" t="s">
        <v>372</v>
      </c>
      <c r="E12">
        <v>31</v>
      </c>
      <c r="F12">
        <v>5.9</v>
      </c>
      <c r="G12">
        <v>5.9</v>
      </c>
      <c r="H12">
        <v>5.9</v>
      </c>
      <c r="I12" s="238">
        <f t="shared" si="0"/>
        <v>5.9000000000000012</v>
      </c>
    </row>
    <row r="13" spans="1:20" x14ac:dyDescent="0.2">
      <c r="A13" s="268" t="s">
        <v>373</v>
      </c>
      <c r="B13" s="237">
        <v>100</v>
      </c>
      <c r="C13">
        <v>18</v>
      </c>
      <c r="D13" s="2" t="s">
        <v>374</v>
      </c>
      <c r="E13">
        <v>18</v>
      </c>
      <c r="F13">
        <v>11</v>
      </c>
      <c r="G13">
        <v>5.6</v>
      </c>
      <c r="H13">
        <v>8.1</v>
      </c>
      <c r="I13" s="238">
        <f t="shared" si="0"/>
        <v>8.2333333333333343</v>
      </c>
    </row>
    <row r="14" spans="1:20" x14ac:dyDescent="0.2">
      <c r="A14" s="268" t="s">
        <v>375</v>
      </c>
      <c r="B14" s="237">
        <v>112</v>
      </c>
      <c r="C14" s="237">
        <v>19.3</v>
      </c>
      <c r="D14" s="2" t="s">
        <v>362</v>
      </c>
      <c r="E14">
        <v>81</v>
      </c>
      <c r="F14">
        <v>4.4000000000000004</v>
      </c>
      <c r="G14">
        <v>7.8</v>
      </c>
      <c r="H14">
        <v>7.2</v>
      </c>
      <c r="I14" s="238">
        <f t="shared" si="0"/>
        <v>6.4666666666666659</v>
      </c>
    </row>
    <row r="15" spans="1:20" x14ac:dyDescent="0.2">
      <c r="A15" s="268" t="s">
        <v>376</v>
      </c>
      <c r="B15" s="237">
        <v>100</v>
      </c>
      <c r="C15">
        <v>20.399999999999999</v>
      </c>
      <c r="D15" s="2" t="s">
        <v>377</v>
      </c>
      <c r="E15">
        <v>48</v>
      </c>
      <c r="F15">
        <v>5.9</v>
      </c>
      <c r="G15">
        <v>5.9</v>
      </c>
      <c r="H15">
        <v>8.5</v>
      </c>
      <c r="I15" s="238">
        <f t="shared" si="0"/>
        <v>6.7666666666666666</v>
      </c>
    </row>
    <row r="16" spans="1:20" x14ac:dyDescent="0.2">
      <c r="A16" s="268" t="s">
        <v>378</v>
      </c>
      <c r="B16" s="237">
        <v>100</v>
      </c>
      <c r="C16" s="237">
        <v>20.399999999999999</v>
      </c>
      <c r="D16" s="2" t="s">
        <v>379</v>
      </c>
      <c r="E16">
        <v>45</v>
      </c>
      <c r="F16">
        <v>8.3000000000000007</v>
      </c>
      <c r="G16">
        <v>6.6</v>
      </c>
      <c r="H16">
        <v>5.5</v>
      </c>
      <c r="I16" s="238">
        <f t="shared" si="0"/>
        <v>6.8</v>
      </c>
    </row>
    <row r="17" spans="1:9" x14ac:dyDescent="0.2">
      <c r="A17" s="268" t="s">
        <v>380</v>
      </c>
      <c r="B17" s="237">
        <v>100</v>
      </c>
      <c r="C17" s="237">
        <v>20.5</v>
      </c>
      <c r="D17" s="2" t="s">
        <v>381</v>
      </c>
      <c r="E17">
        <v>2</v>
      </c>
      <c r="F17">
        <v>8.6</v>
      </c>
      <c r="G17">
        <v>5.9</v>
      </c>
      <c r="H17">
        <v>5.9</v>
      </c>
      <c r="I17" s="238">
        <f t="shared" si="0"/>
        <v>6.8</v>
      </c>
    </row>
    <row r="18" spans="1:9" x14ac:dyDescent="0.2">
      <c r="A18" s="268" t="s">
        <v>382</v>
      </c>
      <c r="B18" s="237">
        <v>1</v>
      </c>
      <c r="C18">
        <v>20.9</v>
      </c>
      <c r="D18" s="2" t="s">
        <v>372</v>
      </c>
      <c r="E18">
        <v>430</v>
      </c>
      <c r="F18">
        <v>6.4</v>
      </c>
      <c r="G18">
        <v>8.4</v>
      </c>
      <c r="H18">
        <v>6.1</v>
      </c>
      <c r="I18" s="238">
        <f t="shared" si="0"/>
        <v>6.9666666666666659</v>
      </c>
    </row>
    <row r="19" spans="1:9" x14ac:dyDescent="0.2">
      <c r="A19" s="268" t="s">
        <v>383</v>
      </c>
      <c r="B19" s="237">
        <v>1</v>
      </c>
      <c r="C19">
        <v>20.9</v>
      </c>
      <c r="D19" s="2" t="s">
        <v>372</v>
      </c>
      <c r="E19">
        <v>430</v>
      </c>
      <c r="F19">
        <v>6.4</v>
      </c>
      <c r="G19">
        <v>8.4</v>
      </c>
      <c r="H19">
        <v>6.1</v>
      </c>
      <c r="I19" s="238">
        <f t="shared" si="0"/>
        <v>6.9666666666666659</v>
      </c>
    </row>
    <row r="20" spans="1:9" x14ac:dyDescent="0.2">
      <c r="A20" s="268" t="s">
        <v>384</v>
      </c>
      <c r="B20" s="237">
        <v>112</v>
      </c>
      <c r="C20" s="237">
        <v>21.7</v>
      </c>
      <c r="D20" s="2" t="s">
        <v>362</v>
      </c>
      <c r="E20">
        <v>81</v>
      </c>
      <c r="F20">
        <v>4.9000000000000004</v>
      </c>
      <c r="G20">
        <v>8.6999999999999993</v>
      </c>
      <c r="H20">
        <v>8.1</v>
      </c>
      <c r="I20" s="238">
        <f t="shared" si="0"/>
        <v>7.2333333333333334</v>
      </c>
    </row>
    <row r="21" spans="1:9" x14ac:dyDescent="0.2">
      <c r="A21" s="268" t="s">
        <v>385</v>
      </c>
      <c r="B21" s="237">
        <v>112</v>
      </c>
      <c r="C21" s="237">
        <v>21.8</v>
      </c>
      <c r="D21" s="2" t="s">
        <v>362</v>
      </c>
      <c r="E21">
        <v>81</v>
      </c>
      <c r="F21">
        <v>5</v>
      </c>
      <c r="G21">
        <v>8.6999999999999993</v>
      </c>
      <c r="H21">
        <v>8.1</v>
      </c>
      <c r="I21" s="238">
        <f t="shared" si="0"/>
        <v>7.2666666666666657</v>
      </c>
    </row>
    <row r="22" spans="1:9" x14ac:dyDescent="0.2">
      <c r="A22" s="268" t="s">
        <v>386</v>
      </c>
      <c r="B22" s="237">
        <v>112</v>
      </c>
      <c r="C22" s="237">
        <v>24.2</v>
      </c>
      <c r="D22" s="2" t="s">
        <v>387</v>
      </c>
      <c r="E22">
        <v>80</v>
      </c>
      <c r="F22">
        <v>5.5</v>
      </c>
      <c r="G22">
        <v>9.6999999999999993</v>
      </c>
      <c r="H22">
        <v>9</v>
      </c>
      <c r="I22" s="238">
        <f t="shared" si="0"/>
        <v>8.0666666666666664</v>
      </c>
    </row>
    <row r="23" spans="1:9" x14ac:dyDescent="0.2">
      <c r="A23" s="268" t="s">
        <v>388</v>
      </c>
      <c r="B23" s="237">
        <v>100</v>
      </c>
      <c r="C23" s="237">
        <v>24.8</v>
      </c>
      <c r="D23" s="2" t="s">
        <v>389</v>
      </c>
      <c r="E23">
        <v>5</v>
      </c>
      <c r="F23">
        <v>8.4</v>
      </c>
      <c r="G23">
        <v>5.9</v>
      </c>
      <c r="H23">
        <v>10.5</v>
      </c>
      <c r="I23" s="238">
        <f t="shared" si="0"/>
        <v>8.2666666666666675</v>
      </c>
    </row>
    <row r="24" spans="1:9" x14ac:dyDescent="0.2">
      <c r="A24" s="268" t="s">
        <v>390</v>
      </c>
      <c r="B24" s="237">
        <v>1</v>
      </c>
      <c r="C24" s="237">
        <v>26.1</v>
      </c>
      <c r="D24" s="239" t="s">
        <v>372</v>
      </c>
      <c r="E24" s="237">
        <v>97</v>
      </c>
      <c r="F24" s="237">
        <v>5.9</v>
      </c>
      <c r="G24" s="237">
        <v>10.5</v>
      </c>
      <c r="H24" s="237">
        <v>9.6</v>
      </c>
      <c r="I24" s="238">
        <f t="shared" si="0"/>
        <v>8.6666666666666661</v>
      </c>
    </row>
    <row r="25" spans="1:9" x14ac:dyDescent="0.2">
      <c r="A25" s="268" t="s">
        <v>391</v>
      </c>
      <c r="B25" s="237">
        <v>1</v>
      </c>
      <c r="C25">
        <v>26.1</v>
      </c>
      <c r="D25" s="2" t="s">
        <v>372</v>
      </c>
      <c r="E25">
        <v>72</v>
      </c>
      <c r="F25">
        <v>5.9</v>
      </c>
      <c r="G25">
        <v>10.5</v>
      </c>
      <c r="H25">
        <v>9.6</v>
      </c>
      <c r="I25" s="238">
        <f t="shared" si="0"/>
        <v>8.6666666666666661</v>
      </c>
    </row>
    <row r="26" spans="1:9" ht="16" thickBot="1" x14ac:dyDescent="0.25">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ht="32" x14ac:dyDescent="0.2">
      <c r="A15" s="55">
        <v>45895</v>
      </c>
      <c r="B15" s="146" t="s">
        <v>470</v>
      </c>
      <c r="C15" s="54" t="s">
        <v>471</v>
      </c>
      <c r="D15" s="53">
        <v>0.5</v>
      </c>
      <c r="E15" s="53" t="s">
        <v>240</v>
      </c>
      <c r="F15" s="53"/>
      <c r="G15" s="55"/>
      <c r="I15" s="37"/>
      <c r="J15" s="37"/>
      <c r="K15" s="38"/>
    </row>
    <row r="16" spans="1:11" ht="144" x14ac:dyDescent="0.2">
      <c r="A16" s="55">
        <v>45895</v>
      </c>
      <c r="B16" s="146" t="s">
        <v>472</v>
      </c>
      <c r="C16" s="54" t="s">
        <v>473</v>
      </c>
      <c r="D16" s="53">
        <v>1</v>
      </c>
      <c r="E16" s="53" t="s">
        <v>240</v>
      </c>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topLeftCell="A24" zoomScale="125" zoomScaleNormal="160" workbookViewId="0">
      <selection activeCell="C69" sqref="C69"/>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4" t="str">
        <f>'ReadMe-Directions'!A1</f>
        <v>Immersive Model for Lake Mead based on the Principle of Divide Reservoir Inflow</v>
      </c>
      <c r="B1" s="394"/>
      <c r="C1" s="394"/>
      <c r="D1" s="394"/>
      <c r="E1" s="394"/>
      <c r="F1" s="394"/>
      <c r="G1" s="394"/>
    </row>
    <row r="2" spans="1:14" x14ac:dyDescent="0.2">
      <c r="A2" s="1" t="s">
        <v>178</v>
      </c>
      <c r="B2" s="1"/>
    </row>
    <row r="3" spans="1:14" ht="32.25" customHeight="1" x14ac:dyDescent="0.2">
      <c r="A3" s="402" t="s">
        <v>190</v>
      </c>
      <c r="B3" s="402"/>
      <c r="C3" s="402"/>
      <c r="D3" s="402"/>
      <c r="E3" s="402"/>
      <c r="F3" s="402"/>
      <c r="G3" s="402"/>
      <c r="H3" s="82"/>
      <c r="I3" s="82"/>
      <c r="J3" s="82"/>
      <c r="K3" s="82"/>
      <c r="N3" s="134" t="s">
        <v>156</v>
      </c>
    </row>
    <row r="4" spans="1:14" x14ac:dyDescent="0.2">
      <c r="A4" s="124" t="s">
        <v>258</v>
      </c>
      <c r="B4" s="124" t="s">
        <v>19</v>
      </c>
      <c r="C4" s="403" t="s">
        <v>259</v>
      </c>
      <c r="D4" s="404"/>
      <c r="E4" s="404"/>
      <c r="F4" s="404"/>
      <c r="G4" s="405"/>
      <c r="N4" s="138" t="s">
        <v>330</v>
      </c>
    </row>
    <row r="5" spans="1:14" x14ac:dyDescent="0.2">
      <c r="A5" s="88" t="s">
        <v>238</v>
      </c>
      <c r="B5" s="111"/>
      <c r="C5" s="406"/>
      <c r="D5" s="401"/>
      <c r="E5" s="401"/>
      <c r="F5" s="401"/>
      <c r="G5" s="401"/>
      <c r="N5" s="138"/>
    </row>
    <row r="6" spans="1:14" x14ac:dyDescent="0.2">
      <c r="A6" s="88" t="s">
        <v>202</v>
      </c>
      <c r="B6" s="111"/>
      <c r="C6" s="406"/>
      <c r="D6" s="401"/>
      <c r="E6" s="401"/>
      <c r="F6" s="401"/>
      <c r="G6" s="401"/>
      <c r="N6" s="139"/>
    </row>
    <row r="7" spans="1:14" x14ac:dyDescent="0.2">
      <c r="A7" s="88" t="s">
        <v>203</v>
      </c>
      <c r="B7" s="111"/>
      <c r="C7" s="406"/>
      <c r="D7" s="401"/>
      <c r="E7" s="401"/>
      <c r="F7" s="401"/>
      <c r="G7" s="401"/>
      <c r="N7" s="139"/>
    </row>
    <row r="8" spans="1:14" x14ac:dyDescent="0.2">
      <c r="A8" s="111" t="s">
        <v>204</v>
      </c>
      <c r="B8" s="88"/>
      <c r="C8" s="401"/>
      <c r="D8" s="401"/>
      <c r="E8" s="401"/>
      <c r="F8" s="401"/>
      <c r="G8" s="401"/>
      <c r="N8" s="139"/>
    </row>
    <row r="9" spans="1:14" x14ac:dyDescent="0.2">
      <c r="A9" s="111" t="s">
        <v>18</v>
      </c>
      <c r="B9" s="88"/>
      <c r="C9" s="407"/>
      <c r="D9" s="407"/>
      <c r="E9" s="407"/>
      <c r="F9" s="407"/>
      <c r="G9" s="407"/>
      <c r="N9" s="139"/>
    </row>
    <row r="10" spans="1:14" x14ac:dyDescent="0.2">
      <c r="A10" s="88" t="s">
        <v>278</v>
      </c>
      <c r="B10" s="88"/>
      <c r="C10" s="401"/>
      <c r="D10" s="401"/>
      <c r="E10" s="401"/>
      <c r="F10" s="401"/>
      <c r="G10" s="401"/>
      <c r="N10" s="139"/>
    </row>
    <row r="11" spans="1:14" x14ac:dyDescent="0.2">
      <c r="A11" s="13"/>
      <c r="B11" s="2"/>
      <c r="C11"/>
      <c r="N11" s="139"/>
    </row>
    <row r="12" spans="1:14" x14ac:dyDescent="0.2">
      <c r="A12" s="15" t="s">
        <v>110</v>
      </c>
      <c r="B12" s="408" t="s">
        <v>112</v>
      </c>
      <c r="C12" s="409"/>
      <c r="D12" s="410"/>
      <c r="N12" s="138" t="s">
        <v>129</v>
      </c>
    </row>
    <row r="13" spans="1:14" x14ac:dyDescent="0.2">
      <c r="B13" s="411" t="s">
        <v>189</v>
      </c>
      <c r="C13" s="412"/>
      <c r="D13" s="413"/>
    </row>
    <row r="14" spans="1:14" x14ac:dyDescent="0.2">
      <c r="B14" s="395" t="s">
        <v>184</v>
      </c>
      <c r="C14" s="396"/>
      <c r="D14" s="397"/>
      <c r="N14" s="139"/>
    </row>
    <row r="15" spans="1:14" x14ac:dyDescent="0.2">
      <c r="B15" s="398" t="s">
        <v>21</v>
      </c>
      <c r="C15" s="399"/>
      <c r="D15" s="400"/>
      <c r="N15" s="139"/>
    </row>
    <row r="16" spans="1:14" x14ac:dyDescent="0.2">
      <c r="N16" s="139"/>
    </row>
    <row r="17" spans="1:14" ht="32" x14ac:dyDescent="0.2">
      <c r="A17" s="1" t="s">
        <v>253</v>
      </c>
      <c r="B17" s="208" t="s">
        <v>205</v>
      </c>
      <c r="C17" s="208" t="s">
        <v>206</v>
      </c>
      <c r="N17" s="138" t="s">
        <v>130</v>
      </c>
    </row>
    <row r="18" spans="1:14" x14ac:dyDescent="0.2">
      <c r="A18" t="s">
        <v>254</v>
      </c>
      <c r="B18" s="207">
        <v>6</v>
      </c>
      <c r="D18" s="16"/>
      <c r="N18" s="138" t="s">
        <v>132</v>
      </c>
    </row>
    <row r="19" spans="1:14" x14ac:dyDescent="0.2">
      <c r="A19" t="s">
        <v>255</v>
      </c>
      <c r="B19" s="202">
        <v>1025</v>
      </c>
      <c r="C19" s="32">
        <f>VLOOKUP(B19,'Mead-Elevation-Area'!$A$5:$B$676,2)/1000000</f>
        <v>5.981122</v>
      </c>
      <c r="D19" s="126" t="s">
        <v>349</v>
      </c>
      <c r="F19" s="236"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5.981122</v>
      </c>
      <c r="D21" s="113"/>
      <c r="E21" s="27"/>
      <c r="F21" s="113"/>
      <c r="N21" s="138" t="s">
        <v>288</v>
      </c>
    </row>
    <row r="22" spans="1:14" x14ac:dyDescent="0.2">
      <c r="A22" t="s">
        <v>257</v>
      </c>
      <c r="C22" s="340">
        <v>3.5339999999999998</v>
      </c>
      <c r="D22" s="341" t="s">
        <v>210</v>
      </c>
      <c r="E22" s="27"/>
      <c r="F22" s="27"/>
      <c r="N22" s="138" t="s">
        <v>287</v>
      </c>
    </row>
    <row r="23" spans="1:14" x14ac:dyDescent="0.2">
      <c r="A23" t="s">
        <v>277</v>
      </c>
      <c r="C23" s="12">
        <f>C21-C22</f>
        <v>2.4471220000000002</v>
      </c>
      <c r="D23" s="109"/>
      <c r="E23" s="27"/>
      <c r="N23" s="138" t="s">
        <v>289</v>
      </c>
    </row>
    <row r="24" spans="1:14" x14ac:dyDescent="0.2">
      <c r="A24" t="s">
        <v>305</v>
      </c>
      <c r="B24" s="92">
        <f>TribalWater!H7</f>
        <v>0.16438105840220965</v>
      </c>
      <c r="C24"/>
      <c r="D24" s="109"/>
      <c r="E24" s="27"/>
      <c r="N24" s="138" t="s">
        <v>331</v>
      </c>
    </row>
    <row r="25" spans="1:14" x14ac:dyDescent="0.2">
      <c r="A25" t="s">
        <v>304</v>
      </c>
      <c r="B25" s="217">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2">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2">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2">
      <c r="A38" t="str">
        <f t="shared" si="5"/>
        <v xml:space="preserve">    Arizona Balance</v>
      </c>
      <c r="B38" s="81">
        <f>0.711*IF(C23&gt;0,1,C21/C22)</f>
        <v>0.71099999999999997</v>
      </c>
      <c r="C38" s="79" t="str">
        <f t="shared" ref="C38:C41" si="8">IF(OR(C$28="",$A38=""),"",B38)</f>
        <v/>
      </c>
      <c r="D38" s="32" t="str">
        <f t="shared" ref="D38: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2">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2">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2">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2">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2">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2">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2">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2">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2">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2">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2">
      <c r="A74" s="123" t="str">
        <f>IF(A73="","","   Enter price per acre-foot to Buy(-) or Sell(+)")</f>
        <v xml:space="preserve">   Enter price per acre-foot to Buy(-) or Sell(+)</v>
      </c>
      <c r="C74" s="90"/>
      <c r="D74" s="90"/>
      <c r="E74" s="90"/>
      <c r="F74" s="90"/>
      <c r="G74" s="90"/>
      <c r="H74" s="90"/>
      <c r="I74" s="90"/>
      <c r="J74" s="90"/>
      <c r="K74" s="90"/>
      <c r="L74" s="325"/>
      <c r="M74" s="326"/>
      <c r="N74" s="338" t="s">
        <v>469</v>
      </c>
    </row>
    <row r="75" spans="1:14" x14ac:dyDescent="0.2">
      <c r="A75" t="s">
        <v>465</v>
      </c>
      <c r="C75" s="324" t="str">
        <f>IF(OR(C73="",C74=""),"",IF(C74&gt;0,ABS(C73*C74),C73*C74)
)</f>
        <v/>
      </c>
      <c r="D75" s="324" t="str">
        <f t="shared" ref="D75:G75" si="52">IF(OR(D73="",D74=""),"",IF(D74&gt;0,ABS(D73*D74),D73*D74)
)</f>
        <v/>
      </c>
      <c r="E75" s="324" t="str">
        <f t="shared" si="52"/>
        <v/>
      </c>
      <c r="F75" s="324" t="str">
        <f t="shared" si="52"/>
        <v/>
      </c>
      <c r="G75" s="324" t="str">
        <f t="shared" si="52"/>
        <v/>
      </c>
      <c r="H75" s="90"/>
      <c r="I75" s="90"/>
      <c r="J75" s="90"/>
      <c r="K75" s="90"/>
      <c r="L75" s="90"/>
      <c r="M75" s="330">
        <f>SUM(C75:L75)</f>
        <v>0</v>
      </c>
      <c r="N75" s="142" t="s">
        <v>148</v>
      </c>
    </row>
    <row r="76" spans="1:14" x14ac:dyDescent="0.2">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2">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2">
      <c r="A83" s="123" t="str">
        <f>IF(A82="","","   Enter price per acre-foot to Buy(-) or Sell(+)")</f>
        <v xml:space="preserve">   Enter price per acre-foot to Buy(-) or Sell(+)</v>
      </c>
      <c r="C83" s="90"/>
      <c r="D83" s="90"/>
      <c r="E83" s="90"/>
      <c r="F83" s="90"/>
      <c r="G83" s="90"/>
      <c r="H83" s="90"/>
      <c r="I83" s="90"/>
      <c r="J83" s="90"/>
      <c r="K83" s="90"/>
      <c r="L83" s="325"/>
      <c r="M83" s="326"/>
      <c r="N83" s="338" t="s">
        <v>469</v>
      </c>
    </row>
    <row r="84" spans="1:14" x14ac:dyDescent="0.2">
      <c r="A84" t="s">
        <v>465</v>
      </c>
      <c r="C84" s="324" t="str">
        <f>IF(OR(C82="",C83=""),"",IF(C83&gt;0,ABS(C82*C83),C82*C83)
)</f>
        <v/>
      </c>
      <c r="D84" s="324" t="str">
        <f t="shared" ref="D84:G84" si="58">IF(OR(D82="",D83=""),"",IF(D83&gt;0,ABS(D82*D83),D82*D83)
)</f>
        <v/>
      </c>
      <c r="E84" s="324" t="str">
        <f t="shared" si="58"/>
        <v/>
      </c>
      <c r="F84" s="324" t="str">
        <f t="shared" si="58"/>
        <v/>
      </c>
      <c r="G84" s="324" t="str">
        <f t="shared" si="58"/>
        <v/>
      </c>
      <c r="H84" s="90"/>
      <c r="I84" s="90"/>
      <c r="J84" s="90"/>
      <c r="K84" s="90"/>
      <c r="L84" s="90"/>
      <c r="M84" s="330">
        <f>SUM(C84:L84)</f>
        <v>0</v>
      </c>
      <c r="N84" s="142" t="s">
        <v>148</v>
      </c>
    </row>
    <row r="85" spans="1:14" x14ac:dyDescent="0.2">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2">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2">
      <c r="A92" s="123" t="str">
        <f>IF(A91="","","   Enter price per acre-foot to Buy(-) or Sell(+)")</f>
        <v xml:space="preserve">   Enter price per acre-foot to Buy(-) or Sell(+)</v>
      </c>
      <c r="C92" s="90"/>
      <c r="D92" s="90"/>
      <c r="E92" s="90"/>
      <c r="F92" s="90"/>
      <c r="G92" s="90"/>
      <c r="H92" s="90"/>
      <c r="I92" s="90"/>
      <c r="J92" s="90"/>
      <c r="K92" s="90"/>
      <c r="L92" s="325"/>
      <c r="M92" s="326"/>
      <c r="N92" s="338" t="s">
        <v>469</v>
      </c>
    </row>
    <row r="93" spans="1:14" x14ac:dyDescent="0.2">
      <c r="A93" t="s">
        <v>465</v>
      </c>
      <c r="C93" s="324" t="str">
        <f>IF(OR(C91="",C92=""),"",IF(C92&gt;0,ABS(C91*C92),C91*C92)
)</f>
        <v/>
      </c>
      <c r="D93" s="324" t="str">
        <f t="shared" ref="D93:G93" si="64">IF(OR(D91="",D92=""),"",IF(D92&gt;0,ABS(D91*D92),D91*D92)
)</f>
        <v/>
      </c>
      <c r="E93" s="324" t="str">
        <f t="shared" si="64"/>
        <v/>
      </c>
      <c r="F93" s="324" t="str">
        <f t="shared" si="64"/>
        <v/>
      </c>
      <c r="G93" s="324" t="str">
        <f t="shared" si="64"/>
        <v/>
      </c>
      <c r="H93" s="90"/>
      <c r="I93" s="90"/>
      <c r="J93" s="90"/>
      <c r="K93" s="90"/>
      <c r="L93" s="90"/>
      <c r="M93" s="330">
        <f>SUM(C93:L93)</f>
        <v>0</v>
      </c>
      <c r="N93" s="142" t="s">
        <v>148</v>
      </c>
    </row>
    <row r="94" spans="1:14" x14ac:dyDescent="0.2">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2">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7"/>
      <c r="C100" s="89"/>
      <c r="D100" s="89"/>
      <c r="E100" s="89"/>
      <c r="F100" s="89"/>
      <c r="G100" s="89"/>
      <c r="H100" s="331">
        <v>0</v>
      </c>
      <c r="I100" s="89"/>
      <c r="J100" s="89"/>
      <c r="K100" s="89"/>
      <c r="L100" s="89"/>
      <c r="M100" s="329">
        <f>SUM(C100:L100)</f>
        <v>0</v>
      </c>
      <c r="N100" s="141" t="s">
        <v>147</v>
      </c>
    </row>
    <row r="101" spans="1:14" x14ac:dyDescent="0.2">
      <c r="A101" s="123" t="s">
        <v>464</v>
      </c>
      <c r="B101" s="237"/>
      <c r="C101" s="90"/>
      <c r="D101" s="90"/>
      <c r="E101" s="90"/>
      <c r="F101" s="90"/>
      <c r="G101" s="90"/>
      <c r="H101" s="332"/>
      <c r="I101" s="90"/>
      <c r="J101" s="90"/>
      <c r="K101" s="90"/>
      <c r="L101" s="90"/>
      <c r="M101" s="326"/>
      <c r="N101" s="338" t="s">
        <v>469</v>
      </c>
    </row>
    <row r="102" spans="1:14" x14ac:dyDescent="0.2">
      <c r="A102" t="s">
        <v>465</v>
      </c>
      <c r="B102" s="237"/>
      <c r="C102" s="324" t="str">
        <f>IF(OR(C100="",C101=""),"",IF(C101&gt;0,ABS(C100*C101),C100*C101)
)</f>
        <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0</v>
      </c>
      <c r="N102" s="142" t="s">
        <v>148</v>
      </c>
    </row>
    <row r="103" spans="1:14" x14ac:dyDescent="0.2">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2">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7"/>
      <c r="C109" s="89"/>
      <c r="D109" s="89"/>
      <c r="E109" s="89"/>
      <c r="F109" s="89"/>
      <c r="G109" s="89"/>
      <c r="H109" s="331">
        <v>0</v>
      </c>
      <c r="I109" s="89"/>
      <c r="J109" s="89"/>
      <c r="K109" s="89"/>
      <c r="L109" s="89"/>
      <c r="M109" s="329">
        <f>SUM(C109:L109)</f>
        <v>0</v>
      </c>
      <c r="N109" s="141" t="s">
        <v>147</v>
      </c>
    </row>
    <row r="110" spans="1:14" x14ac:dyDescent="0.2">
      <c r="A110" s="123" t="s">
        <v>464</v>
      </c>
      <c r="B110" s="237"/>
      <c r="C110" s="90"/>
      <c r="D110" s="90"/>
      <c r="E110" s="90"/>
      <c r="F110" s="90"/>
      <c r="G110" s="90"/>
      <c r="H110" s="332"/>
      <c r="I110" s="90"/>
      <c r="J110" s="90"/>
      <c r="K110" s="90"/>
      <c r="L110" s="90"/>
      <c r="M110" s="326"/>
      <c r="N110" s="338" t="s">
        <v>469</v>
      </c>
    </row>
    <row r="111" spans="1:14" x14ac:dyDescent="0.2">
      <c r="A111" t="s">
        <v>465</v>
      </c>
      <c r="B111" s="237"/>
      <c r="C111" s="324" t="str">
        <f>IF(OR(C109="",C110=""),"",IF(C110&gt;0,ABS(C109*C110),C109*C110)
)</f>
        <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0</v>
      </c>
      <c r="N111" s="142" t="s">
        <v>148</v>
      </c>
    </row>
    <row r="112" spans="1:14" x14ac:dyDescent="0.2">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2">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2">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2">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2">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2">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2">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2">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2">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2">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2">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2">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2">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2">
      <c r="A133" s="1" t="s">
        <v>252</v>
      </c>
      <c r="B133" s="1"/>
      <c r="C133" s="17"/>
      <c r="D133" s="2"/>
      <c r="E133" s="2"/>
      <c r="F133" s="2"/>
      <c r="G133" s="2"/>
      <c r="H133" s="2"/>
      <c r="I133" s="2"/>
      <c r="J133" s="2"/>
      <c r="K133" s="2"/>
      <c r="L133" s="2"/>
      <c r="N133" s="139"/>
    </row>
    <row r="134" spans="1:14" x14ac:dyDescent="0.2">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2">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2">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2">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2">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2">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2">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2">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2">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v-net-trade-volume-all-participants" xr:uid="{3E7AF6CA-1278-4129-B9E4-725FD18D820D}"/>
    <hyperlink ref="N68" r:id="rId19" location="v-available-water" xr:uid="{4566CC8F-1D0F-43BA-BAD8-C66179151606}"/>
    <hyperlink ref="N69" r:id="rId20" location="vi-enter-withdraw-within-available-water" xr:uid="{FA435611-F017-4A4C-84C0-3BC240C90BC3}"/>
    <hyperlink ref="N70" r:id="rId21" location="vi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3" r:id="rId31" location="i-buy-or-sell-water-from-other-participantss" xr:uid="{E7375CF2-EC0F-401A-8AFE-0454313662AF}"/>
    <hyperlink ref="N81" r:id="rId32" location="step-5-participant-dashboards--conserve-consume-and-trade" xr:uid="{A70DB134-907F-477F-AB0B-5659C9C11813}"/>
    <hyperlink ref="N82" r:id="rId33" location="i-buy-or-sell-water-from-other-participantss" xr:uid="{BA50878C-D141-4CB0-B547-DD4E0AB28999}"/>
    <hyperlink ref="N90" r:id="rId34" location="step-5-participant-dashboards--conserve-consume-and-trade" xr:uid="{39EC330A-C201-45C3-99B6-B424E8A32D15}"/>
    <hyperlink ref="N91" r:id="rId35" location="i-buy-or-sell-water-from-other-participantss" xr:uid="{A5C5B388-17B6-437D-A672-71973A49D5E7}"/>
    <hyperlink ref="N99" r:id="rId36" location="step-5-participant-dashboards--conserve-consume-and-trade" xr:uid="{9D4E2F1A-09BE-48C9-9068-C731FDB7E63B}"/>
    <hyperlink ref="N100" r:id="rId37" location="i-buy-or-sell-water-from-other-participantss" xr:uid="{FAB9FF44-F4B9-4203-BBC6-8852F3D9A20B}"/>
    <hyperlink ref="N108" r:id="rId38" location="step-5-participant-dashboards--conserve-consume-and-trade" xr:uid="{E770BD7B-95C0-4128-95DC-F80C83C66E2B}"/>
    <hyperlink ref="N109" r:id="rId39" location="i-buy-or-sell-water-from-other-participantss" xr:uid="{0294E6B9-5E30-4F0F-A0BF-7C0B7042CF51}"/>
    <hyperlink ref="N65" r:id="rId40" location="ii-pricing" xr:uid="{07F90C0C-4BE8-9F47-949C-5E40835C4203}"/>
    <hyperlink ref="N66" r:id="rId41" location="iii-compensation" xr:uid="{8188F256-8CFE-A148-B33A-F63FA498AE19}"/>
    <hyperlink ref="N74" r:id="rId42" location="ii-pricing" xr:uid="{6862140C-DB0B-094D-94CA-31C03E1C1278}"/>
    <hyperlink ref="N83" r:id="rId43" location="ii-pricing" xr:uid="{4B1B7631-30FB-3C41-B91E-30EEFE05555F}"/>
    <hyperlink ref="N92" r:id="rId44" location="ii-pricing" xr:uid="{8AD6D0C6-AB1B-2446-9C13-FF7F035146C7}"/>
    <hyperlink ref="N101" r:id="rId45" location="ii-pricing" xr:uid="{A2F97124-4E15-E84A-B300-7F30089983C5}"/>
    <hyperlink ref="N110" r:id="rId46" location="ii-pricing" xr:uid="{CFFD471B-7401-A243-B9C4-DA53B683C616}"/>
    <hyperlink ref="N76" r:id="rId47" location="iv-net-trade-volume-all-participants" xr:uid="{9C7E75E9-E826-41E4-9184-7E4B309FDD50}"/>
    <hyperlink ref="N77" r:id="rId48" location="v-available-water" xr:uid="{1ACBE56A-5F8C-4E90-8D96-05CE9EED1A47}"/>
    <hyperlink ref="N78" r:id="rId49" location="vi-enter-withdraw-within-available-water" xr:uid="{EEA3AF55-9690-48AE-8079-B8C38467C08C}"/>
    <hyperlink ref="N79" r:id="rId50" location="vii-end-of-year-balance" xr:uid="{9781E9F6-28AD-4063-9862-8B90327890EF}"/>
    <hyperlink ref="N75" r:id="rId51" location="iii-compensation" xr:uid="{52757B67-D7E7-427B-B986-BE1C5FBEF153}"/>
    <hyperlink ref="N85" r:id="rId52" location="iv-net-trade-volume-all-participants" xr:uid="{DE4656C6-F8D3-4778-9F58-85135DFD0DC9}"/>
    <hyperlink ref="N86" r:id="rId53" location="v-available-water" xr:uid="{B5BB6540-A792-4536-8BDD-31B82F4BC44E}"/>
    <hyperlink ref="N87" r:id="rId54" location="vi-enter-withdraw-within-available-water" xr:uid="{8E1C6B64-6501-4BD7-B714-96738EA53634}"/>
    <hyperlink ref="N88" r:id="rId55" location="vii-end-of-year-balance" xr:uid="{199D1EB7-C4D3-4F33-8CD5-BECC43948EBA}"/>
    <hyperlink ref="N84" r:id="rId56" location="iii-compensation" xr:uid="{D71B7D4E-F1EF-4758-A6D6-E33D1033BF50}"/>
    <hyperlink ref="N94" r:id="rId57" location="iv-net-trade-volume-all-participants" xr:uid="{5378746B-C8BF-4736-89DF-5CDB6132BB8A}"/>
    <hyperlink ref="N95" r:id="rId58" location="v-available-water" xr:uid="{5045D881-74F4-4520-B448-704355E086CB}"/>
    <hyperlink ref="N96" r:id="rId59" location="vi-enter-withdraw-within-available-water" xr:uid="{61B46E76-E06C-491C-A6BC-73882FDA0E3B}"/>
    <hyperlink ref="N97" r:id="rId60" location="vii-end-of-year-balance" xr:uid="{71605A13-8231-4022-B245-AB73B97294E5}"/>
    <hyperlink ref="N93" r:id="rId61" location="iii-compensation" xr:uid="{4DE6BC54-CCE1-4F1E-A73F-37C962B178D3}"/>
    <hyperlink ref="N103" r:id="rId62" location="iv-net-trade-volume-all-participants" xr:uid="{D151D099-7F24-4E5B-B915-E71028B99DDB}"/>
    <hyperlink ref="N104" r:id="rId63" location="v-available-water" xr:uid="{A02489D6-06F1-4BE5-B127-9EB1146F9197}"/>
    <hyperlink ref="N105" r:id="rId64" location="vi-enter-withdraw-within-available-water" xr:uid="{CD1F609E-AF5E-487D-ACD3-EE1AA919A04D}"/>
    <hyperlink ref="N106" r:id="rId65" location="vii-end-of-year-balance" xr:uid="{978F6615-2034-4DC8-B778-E814A16C0267}"/>
    <hyperlink ref="N102" r:id="rId66" location="iii-compensation" xr:uid="{4AFAFA30-C835-4BD5-A293-40D476BF0557}"/>
    <hyperlink ref="N112" r:id="rId67" location="iv-net-trade-volume-all-participants" xr:uid="{99311102-6A54-4518-A868-1F7FA4895582}"/>
    <hyperlink ref="N113" r:id="rId68" location="v-available-water" xr:uid="{3515A232-E9F6-41D1-B871-0686FE9F4596}"/>
    <hyperlink ref="N114" r:id="rId69" location="vi-enter-withdraw-within-available-water" xr:uid="{132A2B10-B938-4360-82D8-102FBC746DD3}"/>
    <hyperlink ref="N115" r:id="rId70" location="vii-end-of-year-balance" xr:uid="{6373F7C3-B3A6-416C-82DB-9500DD0F1880}"/>
    <hyperlink ref="N111" r:id="rId71" location="iii-compensation" xr:uid="{163553D7-6621-48AB-8F90-EB07CB02482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5" t="s">
        <v>217</v>
      </c>
      <c r="C5" s="185" t="s">
        <v>203</v>
      </c>
      <c r="D5" s="185" t="s">
        <v>204</v>
      </c>
      <c r="E5" s="185" t="s">
        <v>202</v>
      </c>
      <c r="F5" s="185" t="s">
        <v>18</v>
      </c>
      <c r="G5" s="185" t="s">
        <v>25</v>
      </c>
      <c r="I5" s="422" t="s">
        <v>424</v>
      </c>
      <c r="J5" s="423"/>
      <c r="K5" s="423"/>
      <c r="L5" s="423"/>
      <c r="M5" s="423"/>
      <c r="N5" s="423"/>
      <c r="O5" s="423"/>
      <c r="P5" s="423"/>
      <c r="Q5" s="423"/>
      <c r="R5" s="423"/>
      <c r="S5" s="423"/>
      <c r="T5" s="423"/>
      <c r="U5" s="423"/>
      <c r="V5" s="423"/>
      <c r="W5" s="424"/>
      <c r="Y5" s="192"/>
      <c r="Z5" s="192"/>
      <c r="AA5" s="192"/>
      <c r="AB5" s="334"/>
    </row>
    <row r="6" spans="1:53" s="184" customFormat="1" ht="27.5" customHeight="1" x14ac:dyDescent="0.15">
      <c r="B6" s="414" t="s">
        <v>228</v>
      </c>
      <c r="C6" s="415"/>
      <c r="D6" s="415"/>
      <c r="E6" s="415"/>
      <c r="F6" s="415"/>
      <c r="G6" s="416"/>
      <c r="I6" s="425" t="s">
        <v>13</v>
      </c>
      <c r="J6" s="427" t="s">
        <v>410</v>
      </c>
      <c r="K6" s="427" t="s">
        <v>409</v>
      </c>
      <c r="L6" s="428" t="s">
        <v>215</v>
      </c>
      <c r="M6" s="429"/>
      <c r="N6" s="429"/>
      <c r="O6" s="429"/>
      <c r="P6" s="429"/>
      <c r="Q6" s="430"/>
      <c r="R6" s="431" t="s">
        <v>216</v>
      </c>
      <c r="S6" s="432"/>
      <c r="T6" s="432"/>
      <c r="U6" s="432"/>
      <c r="V6" s="432"/>
      <c r="W6" s="433"/>
      <c r="Y6" s="307"/>
      <c r="Z6" s="307"/>
      <c r="AA6" s="307"/>
      <c r="AB6" s="335"/>
    </row>
    <row r="7" spans="1:53" s="184" customFormat="1" ht="44" customHeight="1" x14ac:dyDescent="0.15">
      <c r="B7" s="193">
        <v>0</v>
      </c>
      <c r="C7" s="194">
        <v>0</v>
      </c>
      <c r="D7" s="194">
        <v>0</v>
      </c>
      <c r="E7" s="194">
        <v>0</v>
      </c>
      <c r="F7" s="194">
        <v>0</v>
      </c>
      <c r="G7" s="194">
        <f>SUM(C7:F7)</f>
        <v>0</v>
      </c>
      <c r="I7" s="426"/>
      <c r="J7" s="426"/>
      <c r="K7" s="426"/>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x14ac:dyDescent="0.15">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15">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15">
      <c r="B10" s="417" t="s">
        <v>237</v>
      </c>
      <c r="C10" s="417"/>
      <c r="D10" s="417"/>
      <c r="E10" s="417"/>
      <c r="F10" s="417"/>
      <c r="G10" s="417"/>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15">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15">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15">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15">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15">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15">
      <c r="B16" s="193" t="s">
        <v>234</v>
      </c>
      <c r="C16" s="418" t="s">
        <v>235</v>
      </c>
      <c r="D16" s="419"/>
      <c r="E16" s="419"/>
      <c r="F16" s="419"/>
      <c r="G16" s="420"/>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15">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15"/>
    <row r="19" spans="2:58" s="192" customFormat="1" ht="19" customHeight="1" x14ac:dyDescent="0.15">
      <c r="I19" s="421" t="s">
        <v>425</v>
      </c>
      <c r="J19" s="421"/>
      <c r="K19" s="421"/>
      <c r="L19" s="421"/>
      <c r="M19" s="421"/>
      <c r="N19" s="421"/>
      <c r="O19" s="421"/>
      <c r="P19" s="421"/>
      <c r="Q19" s="421"/>
      <c r="R19" s="421"/>
      <c r="S19" s="421"/>
      <c r="T19" s="421"/>
      <c r="U19" s="421"/>
      <c r="Z19" s="250"/>
      <c r="AA19" s="250"/>
      <c r="AB19" s="250"/>
      <c r="AC19" s="250"/>
    </row>
    <row r="20" spans="2:58" s="192" customFormat="1" ht="27" customHeight="1" x14ac:dyDescent="0.15">
      <c r="I20" s="427" t="s">
        <v>13</v>
      </c>
      <c r="J20" s="427" t="s">
        <v>213</v>
      </c>
      <c r="K20" s="427" t="s">
        <v>214</v>
      </c>
      <c r="L20" s="414" t="s">
        <v>215</v>
      </c>
      <c r="M20" s="415"/>
      <c r="N20" s="415"/>
      <c r="O20" s="415"/>
      <c r="P20" s="416"/>
      <c r="Q20" s="431" t="s">
        <v>216</v>
      </c>
      <c r="R20" s="432"/>
      <c r="S20" s="432"/>
      <c r="T20" s="432"/>
      <c r="U20" s="433"/>
      <c r="Z20" s="254"/>
      <c r="AA20" s="254"/>
      <c r="AB20" s="254"/>
      <c r="AC20" s="254"/>
    </row>
    <row r="21" spans="2:58" s="192" customFormat="1" ht="35" customHeight="1" x14ac:dyDescent="0.15">
      <c r="I21" s="434"/>
      <c r="J21" s="434"/>
      <c r="K21" s="434"/>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15">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15">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15">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15">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15">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15">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15">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15">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15">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15">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15">
      <c r="C32" s="287"/>
      <c r="D32" s="287"/>
      <c r="E32" s="287"/>
      <c r="F32" s="287"/>
      <c r="G32" s="287"/>
      <c r="V32" s="279"/>
      <c r="W32" s="256"/>
      <c r="BC32" s="285"/>
      <c r="BD32" s="285"/>
      <c r="BE32" s="285"/>
      <c r="BF32" s="285"/>
    </row>
    <row r="33" spans="1:39" x14ac:dyDescent="0.2">
      <c r="V33" s="279"/>
      <c r="W33" s="256"/>
    </row>
    <row r="36" spans="1:39" x14ac:dyDescent="0.2">
      <c r="AB36" s="113"/>
      <c r="AC36" s="113"/>
      <c r="AD36" s="113"/>
      <c r="AF36" s="113"/>
      <c r="AG36" s="113"/>
    </row>
    <row r="37" spans="1:39" ht="14" customHeight="1" x14ac:dyDescent="0.2">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2">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2">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2">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2">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2">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2">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2">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2">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2">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2">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2">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2">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2">
      <c r="A50" s="250"/>
      <c r="B50" s="192"/>
      <c r="C50" s="192"/>
      <c r="D50" s="192"/>
      <c r="E50" s="192"/>
      <c r="F50" s="192"/>
      <c r="G50" s="192"/>
    </row>
    <row r="51" spans="1:39" x14ac:dyDescent="0.2">
      <c r="B51" s="250"/>
      <c r="C51" s="192"/>
      <c r="D51" s="192"/>
      <c r="E51" s="192"/>
      <c r="F51" s="192"/>
      <c r="G51" s="192"/>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18" t="s">
        <v>308</v>
      </c>
      <c r="B4" s="218" t="s">
        <v>309</v>
      </c>
      <c r="C4" s="219" t="s">
        <v>310</v>
      </c>
      <c r="D4" s="219" t="s">
        <v>311</v>
      </c>
      <c r="F4" s="219" t="s">
        <v>309</v>
      </c>
      <c r="G4" s="219" t="s">
        <v>318</v>
      </c>
      <c r="H4" s="219" t="s">
        <v>319</v>
      </c>
    </row>
    <row r="5" spans="1:14" x14ac:dyDescent="0.2">
      <c r="A5" s="22" t="s">
        <v>312</v>
      </c>
      <c r="B5" s="22" t="s">
        <v>204</v>
      </c>
      <c r="C5" s="23">
        <v>12534</v>
      </c>
      <c r="D5" s="23"/>
      <c r="F5" s="21" t="s">
        <v>204</v>
      </c>
      <c r="G5" s="30">
        <f>SUMIFS($C$5:$C$13,$B$5:$B$13,F5)</f>
        <v>12534</v>
      </c>
      <c r="H5" s="222">
        <f>G5/G$8</f>
        <v>1.3163339249519528E-2</v>
      </c>
    </row>
    <row r="6" spans="1:14" x14ac:dyDescent="0.2">
      <c r="A6" s="22" t="s">
        <v>312</v>
      </c>
      <c r="B6" s="22" t="s">
        <v>203</v>
      </c>
      <c r="C6" s="23">
        <v>103535</v>
      </c>
      <c r="D6" s="23"/>
      <c r="F6" s="21" t="s">
        <v>203</v>
      </c>
      <c r="G6" s="30">
        <f t="shared" ref="G6:G7" si="0">SUMIFS($C$5:$C$13,$B$5:$B$13,F6)</f>
        <v>783134</v>
      </c>
      <c r="H6" s="222">
        <f t="shared" ref="H6:H8" si="1">G6/G$8</f>
        <v>0.82245560234827086</v>
      </c>
    </row>
    <row r="7" spans="1:14" x14ac:dyDescent="0.2">
      <c r="A7" s="22" t="s">
        <v>312</v>
      </c>
      <c r="B7" s="22" t="s">
        <v>202</v>
      </c>
      <c r="C7" s="23">
        <v>16720</v>
      </c>
      <c r="D7" s="23"/>
      <c r="F7" s="21" t="s">
        <v>202</v>
      </c>
      <c r="G7" s="30">
        <f t="shared" si="0"/>
        <v>156522</v>
      </c>
      <c r="H7" s="222">
        <f t="shared" si="1"/>
        <v>0.16438105840220965</v>
      </c>
    </row>
    <row r="8" spans="1:14" x14ac:dyDescent="0.2">
      <c r="A8" s="22" t="s">
        <v>314</v>
      </c>
      <c r="B8" s="22" t="s">
        <v>202</v>
      </c>
      <c r="C8" s="23">
        <v>11340</v>
      </c>
      <c r="D8" s="23"/>
      <c r="F8" s="225" t="s">
        <v>25</v>
      </c>
      <c r="G8" s="223">
        <f>SUM(G5:G7)</f>
        <v>952190</v>
      </c>
      <c r="H8" s="224">
        <f t="shared" si="1"/>
        <v>1</v>
      </c>
    </row>
    <row r="9" spans="1:14" x14ac:dyDescent="0.2">
      <c r="A9" s="22" t="s">
        <v>315</v>
      </c>
      <c r="B9" s="22" t="s">
        <v>203</v>
      </c>
      <c r="C9" s="23">
        <v>662402</v>
      </c>
      <c r="D9" s="23"/>
    </row>
    <row r="10" spans="1:14" x14ac:dyDescent="0.2">
      <c r="A10" s="22" t="s">
        <v>315</v>
      </c>
      <c r="B10" s="22" t="s">
        <v>202</v>
      </c>
      <c r="C10" s="23">
        <v>56846</v>
      </c>
      <c r="D10" s="23"/>
      <c r="G10" s="248"/>
    </row>
    <row r="11" spans="1:14" x14ac:dyDescent="0.2">
      <c r="A11" s="22" t="s">
        <v>316</v>
      </c>
      <c r="B11" s="22" t="s">
        <v>203</v>
      </c>
      <c r="C11" s="23">
        <v>6350</v>
      </c>
      <c r="D11" s="23"/>
    </row>
    <row r="12" spans="1:14" x14ac:dyDescent="0.2">
      <c r="A12" s="22" t="s">
        <v>316</v>
      </c>
      <c r="B12" s="22" t="s">
        <v>202</v>
      </c>
      <c r="C12" s="23">
        <v>71616</v>
      </c>
      <c r="D12" s="23"/>
      <c r="I12" s="275"/>
      <c r="J12" s="275"/>
      <c r="K12" s="275"/>
      <c r="L12" s="275"/>
      <c r="M12" s="275"/>
      <c r="N12" s="275"/>
    </row>
    <row r="13" spans="1:14" x14ac:dyDescent="0.2">
      <c r="A13" s="22" t="s">
        <v>317</v>
      </c>
      <c r="B13" s="22" t="s">
        <v>203</v>
      </c>
      <c r="C13" s="23">
        <v>10847</v>
      </c>
      <c r="D13" s="23">
        <v>22928</v>
      </c>
    </row>
    <row r="14" spans="1:14" s="1" customFormat="1" x14ac:dyDescent="0.2">
      <c r="A14" s="220" t="s">
        <v>25</v>
      </c>
      <c r="B14" s="220"/>
      <c r="C14" s="221">
        <f>SUM(C5:C13)</f>
        <v>952190</v>
      </c>
      <c r="D14" s="221">
        <f>SUM(D5:D13)</f>
        <v>22928</v>
      </c>
    </row>
    <row r="17" spans="1:3" x14ac:dyDescent="0.2">
      <c r="A17" s="1" t="s">
        <v>320</v>
      </c>
    </row>
    <row r="18" spans="1:3" x14ac:dyDescent="0.2">
      <c r="A18" s="218" t="s">
        <v>321</v>
      </c>
      <c r="B18" s="226" t="s">
        <v>322</v>
      </c>
      <c r="C18" s="226"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5" t="e">
        <f>#REF!</f>
        <v>#REF!</v>
      </c>
      <c r="B1" s="435"/>
      <c r="C1" s="435"/>
      <c r="D1" s="435"/>
      <c r="E1" s="435"/>
      <c r="F1" s="435"/>
      <c r="G1" s="435"/>
    </row>
    <row r="2" spans="1:14" x14ac:dyDescent="0.2">
      <c r="A2" s="1" t="s">
        <v>181</v>
      </c>
      <c r="B2" s="1"/>
    </row>
    <row r="3" spans="1:14" ht="32.25" customHeight="1" x14ac:dyDescent="0.2">
      <c r="A3" s="402" t="s">
        <v>177</v>
      </c>
      <c r="B3" s="402"/>
      <c r="C3" s="402"/>
      <c r="D3" s="402"/>
      <c r="E3" s="402"/>
      <c r="F3" s="402"/>
      <c r="G3" s="402"/>
      <c r="H3" s="82"/>
      <c r="I3" s="82"/>
      <c r="J3" s="82"/>
      <c r="K3" s="82"/>
      <c r="N3" s="134" t="s">
        <v>156</v>
      </c>
    </row>
    <row r="4" spans="1:14" x14ac:dyDescent="0.2">
      <c r="A4" s="124" t="s">
        <v>109</v>
      </c>
      <c r="B4" s="124" t="s">
        <v>19</v>
      </c>
      <c r="C4" s="403" t="s">
        <v>20</v>
      </c>
      <c r="D4" s="404"/>
      <c r="E4" s="404"/>
      <c r="F4" s="404"/>
      <c r="G4" s="405"/>
      <c r="N4" s="136" t="s">
        <v>128</v>
      </c>
    </row>
    <row r="5" spans="1:14" x14ac:dyDescent="0.2">
      <c r="A5" s="88" t="s">
        <v>16</v>
      </c>
      <c r="B5" s="111"/>
      <c r="C5" s="406"/>
      <c r="D5" s="401"/>
      <c r="E5" s="401"/>
      <c r="F5" s="401"/>
      <c r="G5" s="401"/>
      <c r="N5" s="139"/>
    </row>
    <row r="6" spans="1:14" x14ac:dyDescent="0.2">
      <c r="A6" s="88" t="s">
        <v>17</v>
      </c>
      <c r="B6" s="111"/>
      <c r="C6" s="406"/>
      <c r="D6" s="401"/>
      <c r="E6" s="401"/>
      <c r="F6" s="401"/>
      <c r="G6" s="401"/>
      <c r="N6" s="139"/>
    </row>
    <row r="7" spans="1:14" x14ac:dyDescent="0.2">
      <c r="A7" s="88" t="s">
        <v>18</v>
      </c>
      <c r="B7" s="111"/>
      <c r="C7" s="406"/>
      <c r="D7" s="401"/>
      <c r="E7" s="401"/>
      <c r="F7" s="401"/>
      <c r="G7" s="401"/>
      <c r="N7" s="139"/>
    </row>
    <row r="8" spans="1:14" x14ac:dyDescent="0.2">
      <c r="A8" s="111" t="s">
        <v>39</v>
      </c>
      <c r="B8" s="88"/>
      <c r="C8" s="401"/>
      <c r="D8" s="401"/>
      <c r="E8" s="401"/>
      <c r="F8" s="401"/>
      <c r="G8" s="401"/>
      <c r="N8" s="139"/>
    </row>
    <row r="9" spans="1:14" x14ac:dyDescent="0.2">
      <c r="A9" s="111" t="s">
        <v>162</v>
      </c>
      <c r="B9" s="88"/>
      <c r="C9" s="407"/>
      <c r="D9" s="407"/>
      <c r="E9" s="407"/>
      <c r="F9" s="407"/>
      <c r="G9" s="407"/>
      <c r="N9" s="139"/>
    </row>
    <row r="10" spans="1:14" x14ac:dyDescent="0.2">
      <c r="A10" s="112" t="s">
        <v>40</v>
      </c>
      <c r="B10" s="112"/>
      <c r="C10" s="436"/>
      <c r="D10" s="436"/>
      <c r="E10" s="436"/>
      <c r="F10" s="436"/>
      <c r="G10" s="436"/>
      <c r="N10" s="139"/>
    </row>
    <row r="11" spans="1:14" x14ac:dyDescent="0.2">
      <c r="A11" s="13"/>
      <c r="B11" s="2"/>
      <c r="C11"/>
      <c r="N11" s="139"/>
    </row>
    <row r="12" spans="1:14" x14ac:dyDescent="0.2">
      <c r="A12" s="15" t="s">
        <v>110</v>
      </c>
      <c r="B12" s="408" t="s">
        <v>112</v>
      </c>
      <c r="C12" s="409"/>
      <c r="D12" s="410"/>
      <c r="N12" s="138" t="s">
        <v>129</v>
      </c>
    </row>
    <row r="13" spans="1:14" x14ac:dyDescent="0.2">
      <c r="B13" s="411" t="s">
        <v>113</v>
      </c>
      <c r="C13" s="412"/>
      <c r="D13" s="413"/>
      <c r="N13" s="139"/>
    </row>
    <row r="14" spans="1:14" x14ac:dyDescent="0.2">
      <c r="B14" s="395" t="s">
        <v>114</v>
      </c>
      <c r="C14" s="396"/>
      <c r="D14" s="397"/>
      <c r="N14" s="139"/>
    </row>
    <row r="15" spans="1:14" x14ac:dyDescent="0.2">
      <c r="B15" s="398" t="s">
        <v>21</v>
      </c>
      <c r="C15" s="399"/>
      <c r="D15" s="400"/>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7" t="s">
        <v>59</v>
      </c>
      <c r="E3" s="437"/>
      <c r="F3" s="437" t="s">
        <v>60</v>
      </c>
      <c r="G3" s="437"/>
      <c r="H3" s="437"/>
      <c r="I3" s="437" t="s">
        <v>61</v>
      </c>
      <c r="J3" s="437"/>
      <c r="K3" s="437"/>
      <c r="L3" s="131"/>
      <c r="M3" s="437" t="s">
        <v>18</v>
      </c>
      <c r="N3" s="437"/>
      <c r="O3" s="437"/>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2025-09-03T22:07:23Z</dcterms:modified>
</cp:coreProperties>
</file>