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10FD6BD1-3F5E-7640-BDF0-CAB1B7FF5F7E}" xr6:coauthVersionLast="47" xr6:coauthVersionMax="47" xr10:uidLastSave="{00000000-0000-0000-0000-000000000000}"/>
  <bookViews>
    <workbookView xWindow="0" yWindow="500" windowWidth="28800" windowHeight="1574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0" i="47" l="1"/>
  <c r="D120" i="47"/>
  <c r="D119" i="47"/>
  <c r="C119" i="47"/>
  <c r="E119" i="47"/>
  <c r="F119" i="47"/>
  <c r="G119" i="47"/>
  <c r="E120" i="47"/>
  <c r="F120" i="47"/>
  <c r="G120" i="47"/>
  <c r="D121" i="47"/>
  <c r="E121" i="47"/>
  <c r="F121" i="47"/>
  <c r="G121" i="47"/>
  <c r="D122" i="47"/>
  <c r="E122" i="47"/>
  <c r="F122" i="47"/>
  <c r="G122" i="47"/>
  <c r="D123" i="47"/>
  <c r="E123" i="47"/>
  <c r="F123" i="47"/>
  <c r="G123" i="47"/>
  <c r="D124" i="47"/>
  <c r="E124" i="47"/>
  <c r="F124" i="47"/>
  <c r="G124" i="47"/>
  <c r="C122" i="47"/>
  <c r="C123" i="47"/>
  <c r="C124" i="47"/>
  <c r="C121"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G125" i="47" l="1"/>
  <c r="E125" i="47"/>
  <c r="F125" i="47"/>
  <c r="D125"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D128" i="47" l="1"/>
  <c r="E128" i="47"/>
  <c r="C128" i="47"/>
  <c r="F128" i="47"/>
  <c r="G128" i="47"/>
  <c r="J124" i="47"/>
  <c r="J130" i="47"/>
  <c r="E130" i="47"/>
  <c r="C130" i="47"/>
  <c r="F130" i="47"/>
  <c r="D130" i="47"/>
  <c r="G130" i="47"/>
  <c r="C131" i="47"/>
  <c r="D131" i="47"/>
  <c r="E131" i="47"/>
  <c r="G131" i="47"/>
  <c r="F131" i="47"/>
  <c r="K119" i="47"/>
  <c r="I121" i="47"/>
  <c r="K129" i="47"/>
  <c r="G129" i="47"/>
  <c r="D129" i="47"/>
  <c r="C129" i="47"/>
  <c r="E129" i="47"/>
  <c r="F129" i="47"/>
  <c r="J132" i="47"/>
  <c r="F132" i="47"/>
  <c r="G132" i="47"/>
  <c r="E132" i="47"/>
  <c r="C132" i="47"/>
  <c r="D132" i="47"/>
  <c r="J122" i="47"/>
  <c r="K127" i="47"/>
  <c r="E127" i="47"/>
  <c r="F127" i="47"/>
  <c r="G127" i="47"/>
  <c r="D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l="1"/>
  <c r="M57" i="47"/>
  <c r="M43" i="60"/>
  <c r="C95" i="47"/>
  <c r="C77" i="47"/>
  <c r="M41" i="60"/>
  <c r="M59" i="47"/>
  <c r="C113" i="47"/>
  <c r="M45" i="60"/>
  <c r="C60" i="47"/>
  <c r="M46" i="60" s="1"/>
  <c r="C115" i="47" l="1"/>
  <c r="C139" i="47" s="1"/>
  <c r="C97" i="47"/>
  <c r="C137" i="47" s="1"/>
  <c r="C79" i="47"/>
  <c r="U8" i="61"/>
  <c r="Q8" i="61"/>
  <c r="S9" i="61"/>
  <c r="C135" i="47" l="1"/>
  <c r="D37" i="47" s="1"/>
  <c r="M123" i="47"/>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s="1"/>
  <c r="C141" i="47" s="1"/>
  <c r="D38" i="47" l="1"/>
  <c r="C94" i="47" l="1"/>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60" i="47"/>
  <c r="D113" i="47"/>
  <c r="D115" i="47" s="1"/>
  <c r="E38" i="47"/>
  <c r="D139" i="47" l="1"/>
  <c r="E41" i="47" s="1"/>
  <c r="D138" i="47"/>
  <c r="E40" i="47" s="1"/>
  <c r="E37" i="47"/>
  <c r="D94" i="47" l="1"/>
  <c r="D103" i="47"/>
  <c r="D67" i="47"/>
  <c r="D85" i="47"/>
  <c r="D76" i="47"/>
  <c r="D112" i="47"/>
  <c r="E39" i="47" l="1"/>
  <c r="D141" i="47"/>
  <c r="D142" i="47" l="1"/>
  <c r="E34" i="47" s="1"/>
  <c r="E33" i="47"/>
  <c r="E45" i="47" s="1"/>
  <c r="E49" i="47" l="1"/>
  <c r="E51" i="47"/>
  <c r="E50" i="47"/>
  <c r="E47" i="47"/>
  <c r="E48" i="47"/>
  <c r="E46" i="47"/>
  <c r="E53" i="47" s="1"/>
  <c r="E68" i="47" s="1"/>
  <c r="E70" i="47" s="1"/>
  <c r="E134" i="47" s="1"/>
  <c r="E54" i="47" l="1"/>
  <c r="F36" i="47" l="1"/>
  <c r="E58" i="47"/>
  <c r="E104" i="47" s="1"/>
  <c r="E106" i="47" s="1"/>
  <c r="E138" i="47" s="1"/>
  <c r="E56" i="47"/>
  <c r="E86" i="47" s="1"/>
  <c r="E88" i="47" s="1"/>
  <c r="E136" i="47" s="1"/>
  <c r="E59" i="47"/>
  <c r="E113" i="47" s="1"/>
  <c r="E115" i="47" s="1"/>
  <c r="E139" i="47" s="1"/>
  <c r="E55" i="47"/>
  <c r="E77" i="47" s="1"/>
  <c r="E79" i="47" s="1"/>
  <c r="E135" i="47" s="1"/>
  <c r="E57" i="47"/>
  <c r="E95" i="47" s="1"/>
  <c r="E97" i="47" s="1"/>
  <c r="E137" i="47" s="1"/>
  <c r="E141" i="47" l="1"/>
  <c r="E142" i="47" s="1"/>
  <c r="F34" i="47" s="1"/>
  <c r="E60" i="47"/>
  <c r="F41" i="47"/>
  <c r="F38" i="47"/>
  <c r="F40" i="47"/>
  <c r="F37" i="47"/>
  <c r="F33" i="47" l="1"/>
  <c r="F45" i="47" s="1"/>
  <c r="F50" i="47" s="1"/>
  <c r="F48" i="47" l="1"/>
  <c r="F51" i="47"/>
  <c r="F46" i="47"/>
  <c r="F53" i="47" s="1"/>
  <c r="F68" i="47" s="1"/>
  <c r="F70" i="47" s="1"/>
  <c r="F134" i="47" s="1"/>
  <c r="F47" i="47"/>
  <c r="F39" i="47"/>
  <c r="F54" i="47" l="1"/>
  <c r="F56" i="47" s="1"/>
  <c r="F86" i="47" s="1"/>
  <c r="F88" i="47" s="1"/>
  <c r="F136" i="47" s="1"/>
  <c r="G36" i="47"/>
  <c r="F49" i="47"/>
  <c r="F58" i="47" l="1"/>
  <c r="F104" i="47" s="1"/>
  <c r="F106" i="47" s="1"/>
  <c r="F138" i="47" s="1"/>
  <c r="G40" i="47" s="1"/>
  <c r="F57" i="47"/>
  <c r="F95" i="47" s="1"/>
  <c r="F97" i="47" s="1"/>
  <c r="F137" i="47" s="1"/>
  <c r="F59" i="47"/>
  <c r="F113" i="47" s="1"/>
  <c r="F115" i="47" s="1"/>
  <c r="F139" i="47" s="1"/>
  <c r="G41" i="47" s="1"/>
  <c r="F55" i="47"/>
  <c r="F77" i="47" s="1"/>
  <c r="F79" i="47" s="1"/>
  <c r="F135" i="47" s="1"/>
  <c r="G38" i="47"/>
  <c r="F141" i="47" l="1"/>
  <c r="F142" i="47" s="1"/>
  <c r="G34" i="47" s="1"/>
  <c r="G37" i="47"/>
  <c r="F60" i="47"/>
  <c r="M60" i="47" s="1"/>
  <c r="G39" i="47"/>
  <c r="G33" i="47" l="1"/>
  <c r="G45" i="47" s="1"/>
  <c r="G47" i="47" s="1"/>
  <c r="G48" i="47" l="1"/>
  <c r="G51" i="47"/>
  <c r="G49" i="47"/>
  <c r="G46" i="47"/>
  <c r="G53" i="47" s="1"/>
  <c r="G68" i="47" s="1"/>
  <c r="G70" i="47" s="1"/>
  <c r="G134" i="47" s="1"/>
  <c r="G50" i="47"/>
  <c r="G54" i="47" l="1"/>
  <c r="G55" i="47" s="1"/>
  <c r="G77" i="47" s="1"/>
  <c r="G79" i="47" s="1"/>
  <c r="G135" i="47" s="1"/>
  <c r="M124" i="47"/>
  <c r="G59" i="47" l="1"/>
  <c r="G113" i="47" s="1"/>
  <c r="G115" i="47" s="1"/>
  <c r="G139" i="47" s="1"/>
  <c r="G56" i="47"/>
  <c r="G86" i="47" s="1"/>
  <c r="G88" i="47" s="1"/>
  <c r="G136" i="47" s="1"/>
  <c r="G58" i="47"/>
  <c r="G104" i="47" s="1"/>
  <c r="G106" i="47" s="1"/>
  <c r="G138" i="47" s="1"/>
  <c r="G57" i="47"/>
  <c r="G95" i="47" s="1"/>
  <c r="G97" i="47" s="1"/>
  <c r="G137" i="47" s="1"/>
  <c r="G60" i="47"/>
  <c r="M122" i="47"/>
  <c r="G141" i="47" l="1"/>
  <c r="G142" i="47" s="1"/>
</calcChain>
</file>

<file path=xl/sharedStrings.xml><?xml version="1.0" encoding="utf-8"?>
<sst xmlns="http://schemas.openxmlformats.org/spreadsheetml/2006/main" count="669" uniqueCount="470">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</sst>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zoomScale="134" zoomScaleNormal="160" workbookViewId="0">
      <selection activeCell="E70" sqref="E70"/>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68" t="s">
        <v>296</v>
      </c>
      <c r="B1" s="368"/>
      <c r="C1" s="368"/>
      <c r="D1" s="368"/>
      <c r="E1" s="368"/>
      <c r="F1" s="368"/>
      <c r="G1" s="368"/>
      <c r="H1" s="368"/>
      <c r="I1" s="368"/>
      <c r="J1" s="368"/>
      <c r="K1" s="368"/>
      <c r="L1" s="368"/>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69" t="s">
        <v>297</v>
      </c>
      <c r="B4" s="370"/>
      <c r="C4" s="370"/>
      <c r="D4" s="370"/>
      <c r="E4" s="370"/>
      <c r="F4" s="370"/>
      <c r="G4" s="370"/>
      <c r="H4" s="370"/>
      <c r="I4" s="370"/>
      <c r="J4" s="370"/>
      <c r="K4" s="370"/>
      <c r="L4" s="371"/>
      <c r="N4" s="372"/>
      <c r="O4" s="372"/>
      <c r="P4" s="372"/>
      <c r="Q4" s="372"/>
      <c r="R4" s="372"/>
    </row>
    <row r="5" spans="1:18" s="52" customFormat="1" ht="35" customHeight="1" x14ac:dyDescent="0.2">
      <c r="A5" s="373" t="s">
        <v>281</v>
      </c>
      <c r="B5" s="374"/>
      <c r="C5" s="374"/>
      <c r="D5" s="374"/>
      <c r="E5" s="374"/>
      <c r="F5" s="374"/>
      <c r="G5" s="374"/>
      <c r="H5" s="374"/>
      <c r="I5" s="374"/>
      <c r="J5" s="374"/>
      <c r="K5" s="374"/>
      <c r="L5" s="375"/>
      <c r="N5" s="110"/>
      <c r="O5" s="110"/>
      <c r="P5" s="110"/>
      <c r="Q5" s="110"/>
      <c r="R5" s="110"/>
    </row>
    <row r="6" spans="1:18" s="52" customFormat="1" ht="14" customHeight="1" x14ac:dyDescent="0.2">
      <c r="A6" s="373" t="s">
        <v>298</v>
      </c>
      <c r="B6" s="374"/>
      <c r="C6" s="374"/>
      <c r="D6" s="374"/>
      <c r="E6" s="374"/>
      <c r="F6" s="374"/>
      <c r="G6" s="374"/>
      <c r="H6" s="374"/>
      <c r="I6" s="374"/>
      <c r="J6" s="374"/>
      <c r="K6" s="374"/>
      <c r="L6" s="375"/>
      <c r="N6" s="110"/>
      <c r="O6" s="110"/>
      <c r="P6" s="110"/>
      <c r="Q6" s="110"/>
      <c r="R6" s="110"/>
    </row>
    <row r="7" spans="1:18" s="52" customFormat="1" ht="14" customHeight="1" x14ac:dyDescent="0.2">
      <c r="A7" s="214"/>
      <c r="B7" s="374" t="s">
        <v>299</v>
      </c>
      <c r="C7" s="374"/>
      <c r="D7" s="374"/>
      <c r="E7" s="374"/>
      <c r="F7" s="374"/>
      <c r="G7" s="374"/>
      <c r="H7" s="374"/>
      <c r="I7" s="374"/>
      <c r="J7" s="374"/>
      <c r="K7" s="374"/>
      <c r="L7" s="375"/>
      <c r="N7" s="110"/>
      <c r="O7" s="110"/>
      <c r="P7" s="110"/>
      <c r="Q7" s="110"/>
      <c r="R7" s="110"/>
    </row>
    <row r="8" spans="1:18" s="52" customFormat="1" ht="14" customHeight="1" x14ac:dyDescent="0.2">
      <c r="A8" s="215"/>
      <c r="B8" s="389" t="s">
        <v>300</v>
      </c>
      <c r="C8" s="389"/>
      <c r="D8" s="389"/>
      <c r="E8" s="389"/>
      <c r="F8" s="389"/>
      <c r="G8" s="389"/>
      <c r="H8" s="389"/>
      <c r="I8" s="389"/>
      <c r="J8" s="389"/>
      <c r="K8" s="389"/>
      <c r="L8" s="390"/>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91" t="s">
        <v>335</v>
      </c>
      <c r="B10" s="392"/>
      <c r="C10" s="392"/>
      <c r="D10" s="392"/>
      <c r="E10" s="392"/>
      <c r="F10" s="392"/>
      <c r="G10" s="392"/>
      <c r="H10" s="392"/>
      <c r="I10" s="392"/>
      <c r="J10" s="392"/>
      <c r="K10" s="392"/>
      <c r="L10" s="393"/>
    </row>
    <row r="11" spans="1:18" s="56" customFormat="1" ht="14.5" customHeight="1" x14ac:dyDescent="0.2">
      <c r="A11" s="235" t="s">
        <v>336</v>
      </c>
      <c r="B11" s="344" t="s">
        <v>339</v>
      </c>
      <c r="C11" s="344"/>
      <c r="D11" s="344"/>
      <c r="E11" s="344"/>
      <c r="F11" s="344"/>
      <c r="G11" s="344"/>
      <c r="H11" s="344"/>
      <c r="I11" s="344"/>
      <c r="J11" s="344"/>
      <c r="K11" s="344"/>
      <c r="L11" s="345"/>
    </row>
    <row r="12" spans="1:18" s="57" customFormat="1" ht="161.5" customHeight="1" x14ac:dyDescent="0.2">
      <c r="A12" s="227"/>
      <c r="B12" s="233"/>
      <c r="C12" s="233"/>
      <c r="D12" s="233"/>
      <c r="E12" s="233"/>
      <c r="F12" s="233"/>
      <c r="G12" s="233"/>
      <c r="H12" s="233"/>
      <c r="I12" s="233"/>
      <c r="J12" s="233"/>
      <c r="K12" s="233"/>
      <c r="L12" s="234"/>
    </row>
    <row r="13" spans="1:18" s="56" customFormat="1" ht="14.5" customHeight="1" x14ac:dyDescent="0.2">
      <c r="A13" s="235" t="s">
        <v>337</v>
      </c>
      <c r="B13" s="344" t="s">
        <v>340</v>
      </c>
      <c r="C13" s="344"/>
      <c r="D13" s="344"/>
      <c r="E13" s="344"/>
      <c r="F13" s="344"/>
      <c r="G13" s="344"/>
      <c r="H13" s="344"/>
      <c r="I13" s="344"/>
      <c r="J13" s="344"/>
      <c r="K13" s="344"/>
      <c r="L13" s="345"/>
    </row>
    <row r="14" spans="1:18" s="57" customFormat="1" ht="90.5" customHeight="1" x14ac:dyDescent="0.2">
      <c r="A14" s="227"/>
      <c r="B14" s="346"/>
      <c r="C14" s="346"/>
      <c r="D14" s="346"/>
      <c r="E14" s="346"/>
      <c r="F14" s="346"/>
      <c r="G14" s="346"/>
      <c r="H14" s="346"/>
      <c r="I14" s="346"/>
      <c r="J14" s="346"/>
      <c r="K14" s="346"/>
      <c r="L14" s="347"/>
    </row>
    <row r="15" spans="1:18" s="56" customFormat="1" ht="29" customHeight="1" x14ac:dyDescent="0.2">
      <c r="A15" s="235" t="s">
        <v>338</v>
      </c>
      <c r="B15" s="344" t="s">
        <v>467</v>
      </c>
      <c r="C15" s="344"/>
      <c r="D15" s="344"/>
      <c r="E15" s="344"/>
      <c r="F15" s="344"/>
      <c r="G15" s="344"/>
      <c r="H15" s="344"/>
      <c r="I15" s="344"/>
      <c r="J15" s="344"/>
      <c r="K15" s="344"/>
      <c r="L15" s="345"/>
    </row>
    <row r="16" spans="1:18" s="57" customFormat="1" ht="269" customHeight="1" x14ac:dyDescent="0.2">
      <c r="A16" s="227"/>
      <c r="B16" s="233"/>
      <c r="C16" s="233"/>
      <c r="D16" s="233"/>
      <c r="E16" s="233"/>
      <c r="F16" s="233"/>
      <c r="G16" s="233"/>
      <c r="H16" s="233"/>
      <c r="I16" s="233"/>
      <c r="J16" s="233"/>
      <c r="K16" s="233"/>
      <c r="L16" s="234"/>
    </row>
    <row r="17" spans="1:14" s="57" customFormat="1" ht="14.5" customHeight="1" x14ac:dyDescent="0.2">
      <c r="A17" s="342" t="s">
        <v>344</v>
      </c>
      <c r="B17" s="343"/>
      <c r="C17" s="343"/>
      <c r="D17" s="343"/>
      <c r="E17" s="232" t="s">
        <v>345</v>
      </c>
      <c r="F17" s="230"/>
      <c r="G17" s="230"/>
      <c r="H17" s="230"/>
      <c r="I17" s="230"/>
      <c r="J17" s="230"/>
      <c r="K17" s="230"/>
      <c r="L17" s="231"/>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76" t="s">
        <v>165</v>
      </c>
      <c r="B19" s="377"/>
      <c r="C19" s="377"/>
      <c r="D19" s="377"/>
      <c r="E19" s="377"/>
      <c r="F19" s="377"/>
      <c r="G19" s="377"/>
      <c r="H19" s="377"/>
      <c r="I19" s="377"/>
      <c r="J19" s="377"/>
      <c r="K19" s="377"/>
      <c r="L19" s="378"/>
    </row>
    <row r="20" spans="1:14" s="57" customFormat="1" ht="14.5" customHeight="1" x14ac:dyDescent="0.2">
      <c r="A20" s="379" t="s">
        <v>282</v>
      </c>
      <c r="B20" s="380"/>
      <c r="C20" s="380"/>
      <c r="D20" s="380"/>
      <c r="E20" s="380"/>
      <c r="F20" s="380"/>
      <c r="G20" s="380"/>
      <c r="H20" s="380"/>
      <c r="I20" s="380"/>
      <c r="J20" s="380"/>
      <c r="K20" s="380"/>
      <c r="L20" s="381"/>
    </row>
    <row r="21" spans="1:14" s="57" customFormat="1" ht="14.5" customHeight="1" x14ac:dyDescent="0.2">
      <c r="A21" s="382" t="s">
        <v>283</v>
      </c>
      <c r="B21" s="358"/>
      <c r="C21" s="358"/>
      <c r="D21" s="358"/>
      <c r="E21" s="358"/>
      <c r="F21" s="358"/>
      <c r="G21" s="358"/>
      <c r="H21" s="358"/>
      <c r="I21" s="358"/>
      <c r="J21" s="358"/>
      <c r="K21" s="358"/>
      <c r="L21" s="359"/>
    </row>
    <row r="22" spans="1:14" s="57" customFormat="1" ht="14.5" customHeight="1" x14ac:dyDescent="0.2">
      <c r="A22" s="382" t="s">
        <v>166</v>
      </c>
      <c r="B22" s="358"/>
      <c r="C22" s="358"/>
      <c r="D22" s="358"/>
      <c r="E22" s="358"/>
      <c r="F22" s="358"/>
      <c r="G22" s="358"/>
      <c r="H22" s="358"/>
      <c r="I22" s="358"/>
      <c r="J22" s="358"/>
      <c r="K22" s="358"/>
      <c r="L22" s="359"/>
    </row>
    <row r="23" spans="1:14" s="57" customFormat="1" ht="14.5" customHeight="1" x14ac:dyDescent="0.2">
      <c r="A23" s="383" t="s">
        <v>284</v>
      </c>
      <c r="B23" s="384"/>
      <c r="C23" s="384"/>
      <c r="D23" s="384"/>
      <c r="E23" s="384"/>
      <c r="F23" s="384"/>
      <c r="G23" s="384"/>
      <c r="H23" s="384"/>
      <c r="I23" s="384"/>
      <c r="J23" s="384"/>
      <c r="K23" s="384"/>
      <c r="L23" s="385"/>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86" t="s">
        <v>280</v>
      </c>
      <c r="B25" s="387"/>
      <c r="C25" s="387"/>
      <c r="D25" s="387"/>
      <c r="E25" s="387"/>
      <c r="F25" s="387"/>
      <c r="G25" s="387"/>
      <c r="H25" s="387"/>
      <c r="I25" s="387"/>
      <c r="J25" s="387"/>
      <c r="K25" s="387"/>
      <c r="L25" s="388"/>
      <c r="N25" s="1"/>
    </row>
    <row r="26" spans="1:14" s="57" customFormat="1" ht="16.5" customHeight="1" x14ac:dyDescent="0.2">
      <c r="A26" s="365" t="s">
        <v>175</v>
      </c>
      <c r="B26" s="366"/>
      <c r="C26" s="366"/>
      <c r="D26" s="366"/>
      <c r="E26" s="366"/>
      <c r="F26" s="366"/>
      <c r="G26" s="366"/>
      <c r="H26" s="366"/>
      <c r="I26" s="366"/>
      <c r="J26" s="366"/>
      <c r="K26" s="366"/>
      <c r="L26" s="367"/>
      <c r="N26" s="1"/>
    </row>
    <row r="27" spans="1:14" s="57" customFormat="1" ht="15" customHeight="1" x14ac:dyDescent="0.2">
      <c r="A27" s="209">
        <v>1</v>
      </c>
      <c r="B27" s="351" t="s">
        <v>174</v>
      </c>
      <c r="C27" s="351"/>
      <c r="D27" s="351"/>
      <c r="E27" s="351"/>
      <c r="F27" s="351"/>
      <c r="G27" s="351"/>
      <c r="H27" s="351"/>
      <c r="I27" s="351"/>
      <c r="J27" s="351"/>
      <c r="K27" s="351"/>
      <c r="L27" s="352"/>
    </row>
    <row r="28" spans="1:14" s="57" customFormat="1" ht="30" customHeight="1" x14ac:dyDescent="0.2">
      <c r="A28" s="209">
        <v>2</v>
      </c>
      <c r="B28" s="351" t="s">
        <v>276</v>
      </c>
      <c r="C28" s="351"/>
      <c r="D28" s="351"/>
      <c r="E28" s="351"/>
      <c r="F28" s="351"/>
      <c r="G28" s="351"/>
      <c r="H28" s="351"/>
      <c r="I28" s="351"/>
      <c r="J28" s="351"/>
      <c r="K28" s="351"/>
      <c r="L28" s="352"/>
      <c r="N28" s="104"/>
    </row>
    <row r="29" spans="1:14" s="57" customFormat="1" ht="15" customHeight="1" x14ac:dyDescent="0.2">
      <c r="A29" s="209">
        <v>3</v>
      </c>
      <c r="B29" s="351" t="s">
        <v>167</v>
      </c>
      <c r="C29" s="351"/>
      <c r="D29" s="351"/>
      <c r="E29" s="351"/>
      <c r="F29" s="351"/>
      <c r="G29" s="351"/>
      <c r="H29" s="351"/>
      <c r="I29" s="351"/>
      <c r="J29" s="351"/>
      <c r="K29" s="351"/>
      <c r="L29" s="352"/>
      <c r="N29" s="104"/>
    </row>
    <row r="30" spans="1:14" s="57" customFormat="1" ht="15" customHeight="1" x14ac:dyDescent="0.2">
      <c r="A30" s="209">
        <v>4</v>
      </c>
      <c r="B30" s="351" t="s">
        <v>285</v>
      </c>
      <c r="C30" s="351"/>
      <c r="D30" s="351"/>
      <c r="E30" s="351"/>
      <c r="F30" s="351"/>
      <c r="G30" s="351"/>
      <c r="H30" s="351"/>
      <c r="I30" s="351"/>
      <c r="J30" s="351"/>
      <c r="K30" s="351"/>
      <c r="L30" s="352"/>
      <c r="N30" s="104"/>
    </row>
    <row r="31" spans="1:14" s="57" customFormat="1" ht="15" customHeight="1" x14ac:dyDescent="0.2">
      <c r="A31" s="209">
        <v>5</v>
      </c>
      <c r="B31" s="351" t="s">
        <v>168</v>
      </c>
      <c r="C31" s="351"/>
      <c r="D31" s="351"/>
      <c r="E31" s="351"/>
      <c r="F31" s="351"/>
      <c r="G31" s="351"/>
      <c r="H31" s="351"/>
      <c r="I31" s="351"/>
      <c r="J31" s="351"/>
      <c r="K31" s="351"/>
      <c r="L31" s="352"/>
      <c r="N31" s="104"/>
    </row>
    <row r="32" spans="1:14" s="57" customFormat="1" ht="15" customHeight="1" x14ac:dyDescent="0.2">
      <c r="A32" s="209"/>
      <c r="B32" s="351" t="s">
        <v>169</v>
      </c>
      <c r="C32" s="351"/>
      <c r="D32" s="351"/>
      <c r="E32" s="351"/>
      <c r="F32" s="351"/>
      <c r="G32" s="351"/>
      <c r="H32" s="351"/>
      <c r="I32" s="351"/>
      <c r="J32" s="351"/>
      <c r="K32" s="351"/>
      <c r="L32" s="352"/>
      <c r="N32" s="104"/>
    </row>
    <row r="33" spans="1:14" s="57" customFormat="1" ht="15" customHeight="1" x14ac:dyDescent="0.2">
      <c r="A33" s="209"/>
      <c r="B33" s="351" t="s">
        <v>170</v>
      </c>
      <c r="C33" s="351"/>
      <c r="D33" s="351"/>
      <c r="E33" s="351"/>
      <c r="F33" s="351"/>
      <c r="G33" s="351"/>
      <c r="H33" s="351"/>
      <c r="I33" s="351"/>
      <c r="J33" s="351"/>
      <c r="K33" s="351"/>
      <c r="L33" s="352"/>
      <c r="N33" s="104"/>
    </row>
    <row r="34" spans="1:14" s="57" customFormat="1" ht="15" customHeight="1" x14ac:dyDescent="0.2">
      <c r="A34" s="360" t="s">
        <v>176</v>
      </c>
      <c r="B34" s="361"/>
      <c r="C34" s="361"/>
      <c r="D34" s="361"/>
      <c r="E34" s="361"/>
      <c r="F34" s="361"/>
      <c r="G34" s="361"/>
      <c r="H34" s="361"/>
      <c r="I34" s="361"/>
      <c r="J34" s="361"/>
      <c r="K34" s="361"/>
      <c r="L34" s="362"/>
      <c r="N34" s="104"/>
    </row>
    <row r="35" spans="1:14" s="57" customFormat="1" ht="15" customHeight="1" x14ac:dyDescent="0.2">
      <c r="A35" s="209">
        <v>1</v>
      </c>
      <c r="B35" s="351" t="s">
        <v>171</v>
      </c>
      <c r="C35" s="351"/>
      <c r="D35" s="351"/>
      <c r="E35" s="351"/>
      <c r="F35" s="351"/>
      <c r="G35" s="351"/>
      <c r="H35" s="351"/>
      <c r="I35" s="351"/>
      <c r="J35" s="351"/>
      <c r="K35" s="351"/>
      <c r="L35" s="352"/>
      <c r="N35" s="104"/>
    </row>
    <row r="36" spans="1:14" s="57" customFormat="1" ht="30.75" customHeight="1" x14ac:dyDescent="0.2">
      <c r="A36" s="209"/>
      <c r="B36" s="349" t="s">
        <v>427</v>
      </c>
      <c r="C36" s="349"/>
      <c r="D36" s="349"/>
      <c r="E36" s="349"/>
      <c r="F36" s="349"/>
      <c r="G36" s="349"/>
      <c r="H36" s="349"/>
      <c r="I36" s="349"/>
      <c r="J36" s="349"/>
      <c r="K36" s="349"/>
      <c r="L36" s="350"/>
      <c r="N36" s="104"/>
    </row>
    <row r="37" spans="1:14" s="57" customFormat="1" ht="29.5" customHeight="1" x14ac:dyDescent="0.2">
      <c r="A37" s="209">
        <v>2</v>
      </c>
      <c r="B37" s="351" t="s">
        <v>279</v>
      </c>
      <c r="C37" s="351"/>
      <c r="D37" s="351"/>
      <c r="E37" s="351"/>
      <c r="F37" s="351"/>
      <c r="G37" s="351"/>
      <c r="H37" s="351"/>
      <c r="I37" s="351"/>
      <c r="J37" s="351"/>
      <c r="K37" s="351"/>
      <c r="L37" s="352"/>
      <c r="N37" s="104"/>
    </row>
    <row r="38" spans="1:14" s="57" customFormat="1" ht="26.5" customHeight="1" x14ac:dyDescent="0.2">
      <c r="A38" s="209">
        <v>3</v>
      </c>
      <c r="B38" s="351" t="s">
        <v>269</v>
      </c>
      <c r="C38" s="351"/>
      <c r="D38" s="351"/>
      <c r="E38" s="351"/>
      <c r="F38" s="351"/>
      <c r="G38" s="351"/>
      <c r="H38" s="351"/>
      <c r="I38" s="351"/>
      <c r="J38" s="351"/>
      <c r="K38" s="351"/>
      <c r="L38" s="352"/>
      <c r="N38" s="104"/>
    </row>
    <row r="39" spans="1:14" s="57" customFormat="1" ht="26.5" customHeight="1" x14ac:dyDescent="0.2">
      <c r="A39" s="209">
        <v>4</v>
      </c>
      <c r="B39" s="351" t="s">
        <v>286</v>
      </c>
      <c r="C39" s="351"/>
      <c r="D39" s="351"/>
      <c r="E39" s="351"/>
      <c r="F39" s="351"/>
      <c r="G39" s="351"/>
      <c r="H39" s="351"/>
      <c r="I39" s="351"/>
      <c r="J39" s="351"/>
      <c r="K39" s="351"/>
      <c r="L39" s="352"/>
      <c r="N39" s="104"/>
    </row>
    <row r="40" spans="1:14" s="57" customFormat="1" ht="15" customHeight="1" x14ac:dyDescent="0.2">
      <c r="A40" s="209">
        <v>5</v>
      </c>
      <c r="B40" s="349" t="s">
        <v>270</v>
      </c>
      <c r="C40" s="349"/>
      <c r="D40" s="349"/>
      <c r="E40" s="349"/>
      <c r="F40" s="349"/>
      <c r="G40" s="349"/>
      <c r="H40" s="349"/>
      <c r="I40" s="349"/>
      <c r="J40" s="349"/>
      <c r="K40" s="349"/>
      <c r="L40" s="350"/>
      <c r="N40" s="104"/>
    </row>
    <row r="41" spans="1:14" s="57" customFormat="1" ht="28.5" customHeight="1" x14ac:dyDescent="0.2">
      <c r="A41" s="209">
        <v>6</v>
      </c>
      <c r="B41" s="349" t="s">
        <v>466</v>
      </c>
      <c r="C41" s="349"/>
      <c r="D41" s="349"/>
      <c r="E41" s="349"/>
      <c r="F41" s="349"/>
      <c r="G41" s="349"/>
      <c r="H41" s="349"/>
      <c r="I41" s="349"/>
      <c r="J41" s="349"/>
      <c r="K41" s="349"/>
      <c r="L41" s="350"/>
      <c r="N41" s="104"/>
    </row>
    <row r="42" spans="1:14" s="57" customFormat="1" ht="16.5" customHeight="1" x14ac:dyDescent="0.2">
      <c r="A42" s="209">
        <v>7</v>
      </c>
      <c r="B42" s="351" t="s">
        <v>271</v>
      </c>
      <c r="C42" s="351"/>
      <c r="D42" s="351"/>
      <c r="E42" s="351"/>
      <c r="F42" s="351"/>
      <c r="G42" s="351"/>
      <c r="H42" s="351"/>
      <c r="I42" s="351"/>
      <c r="J42" s="351"/>
      <c r="K42" s="351"/>
      <c r="L42" s="352"/>
    </row>
    <row r="43" spans="1:14" s="57" customFormat="1" ht="17.5" customHeight="1" x14ac:dyDescent="0.2">
      <c r="A43" s="209"/>
      <c r="B43" s="210"/>
      <c r="C43" s="210"/>
      <c r="D43" s="210"/>
      <c r="E43" s="210"/>
      <c r="F43" s="210"/>
      <c r="G43" s="210"/>
      <c r="H43" s="210"/>
      <c r="I43" s="210"/>
      <c r="J43" s="210"/>
      <c r="K43" s="210"/>
      <c r="L43" s="211"/>
    </row>
    <row r="44" spans="1:14" s="57" customFormat="1" ht="16.5" customHeight="1" x14ac:dyDescent="0.2">
      <c r="A44" s="360" t="s">
        <v>274</v>
      </c>
      <c r="B44" s="361"/>
      <c r="C44" s="361"/>
      <c r="D44" s="361"/>
      <c r="E44" s="361"/>
      <c r="F44" s="361"/>
      <c r="G44" s="361"/>
      <c r="H44" s="361"/>
      <c r="I44" s="361"/>
      <c r="J44" s="361"/>
      <c r="K44" s="361"/>
      <c r="L44" s="362"/>
    </row>
    <row r="45" spans="1:14" s="57" customFormat="1" ht="15" customHeight="1" x14ac:dyDescent="0.2">
      <c r="A45" s="212" t="s">
        <v>272</v>
      </c>
      <c r="B45" s="351" t="s">
        <v>172</v>
      </c>
      <c r="C45" s="351"/>
      <c r="D45" s="351"/>
      <c r="E45" s="351"/>
      <c r="F45" s="351"/>
      <c r="G45" s="351"/>
      <c r="H45" s="351"/>
      <c r="I45" s="351"/>
      <c r="J45" s="351"/>
      <c r="K45" s="351"/>
      <c r="L45" s="352"/>
    </row>
    <row r="46" spans="1:14" s="57" customFormat="1" ht="30.75" customHeight="1" x14ac:dyDescent="0.2">
      <c r="A46" s="213" t="s">
        <v>273</v>
      </c>
      <c r="B46" s="353" t="s">
        <v>275</v>
      </c>
      <c r="C46" s="353"/>
      <c r="D46" s="353"/>
      <c r="E46" s="353"/>
      <c r="F46" s="353"/>
      <c r="G46" s="353"/>
      <c r="H46" s="353"/>
      <c r="I46" s="353"/>
      <c r="J46" s="353"/>
      <c r="K46" s="353"/>
      <c r="L46" s="354"/>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55" t="s">
        <v>200</v>
      </c>
      <c r="B48" s="356"/>
      <c r="C48" s="356"/>
      <c r="D48" s="356"/>
      <c r="E48" s="356"/>
      <c r="F48" s="356"/>
      <c r="G48" s="356"/>
      <c r="H48" s="356"/>
      <c r="I48" s="356"/>
      <c r="J48" s="356"/>
      <c r="K48" s="356"/>
      <c r="L48" s="357"/>
    </row>
    <row r="49" spans="1:12" s="1" customFormat="1" ht="16.5" customHeight="1" x14ac:dyDescent="0.2">
      <c r="A49" s="216"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58" t="s">
        <v>262</v>
      </c>
      <c r="D54" s="358"/>
      <c r="E54" s="358"/>
      <c r="F54" s="358"/>
      <c r="G54" s="358"/>
      <c r="H54" s="358"/>
      <c r="I54" s="358"/>
      <c r="J54" s="358"/>
      <c r="K54" s="358"/>
      <c r="L54" s="359"/>
    </row>
    <row r="55" spans="1:12" s="56" customFormat="1" ht="33.75" customHeight="1" x14ac:dyDescent="0.2">
      <c r="A55" s="164"/>
      <c r="B55" s="165" t="s">
        <v>263</v>
      </c>
      <c r="C55" s="358" t="s">
        <v>264</v>
      </c>
      <c r="D55" s="358"/>
      <c r="E55" s="358"/>
      <c r="F55" s="358"/>
      <c r="G55" s="358"/>
      <c r="H55" s="358"/>
      <c r="I55" s="358"/>
      <c r="J55" s="358"/>
      <c r="K55" s="358"/>
      <c r="L55" s="359"/>
    </row>
    <row r="56" spans="1:12" s="56" customFormat="1" ht="33.75" customHeight="1" x14ac:dyDescent="0.2">
      <c r="A56" s="164"/>
      <c r="B56" s="165" t="s">
        <v>328</v>
      </c>
      <c r="C56" s="358" t="s">
        <v>329</v>
      </c>
      <c r="D56" s="358"/>
      <c r="E56" s="358"/>
      <c r="F56" s="358"/>
      <c r="G56" s="358"/>
      <c r="H56" s="358"/>
      <c r="I56" s="358"/>
      <c r="J56" s="358"/>
      <c r="K56" s="358"/>
      <c r="L56" s="359"/>
    </row>
    <row r="57" spans="1:12" ht="30.75" customHeight="1" x14ac:dyDescent="0.2">
      <c r="A57" s="164"/>
      <c r="B57" s="165" t="s">
        <v>98</v>
      </c>
      <c r="C57" s="358" t="s">
        <v>99</v>
      </c>
      <c r="D57" s="358"/>
      <c r="E57" s="358"/>
      <c r="F57" s="358"/>
      <c r="G57" s="358"/>
      <c r="H57" s="358"/>
      <c r="I57" s="358"/>
      <c r="J57" s="358"/>
      <c r="K57" s="358"/>
      <c r="L57" s="359"/>
    </row>
    <row r="58" spans="1:12" ht="30.75" customHeight="1" x14ac:dyDescent="0.2">
      <c r="A58" s="164"/>
      <c r="B58" s="165" t="s">
        <v>198</v>
      </c>
      <c r="C58" s="358" t="s">
        <v>199</v>
      </c>
      <c r="D58" s="358"/>
      <c r="E58" s="358"/>
      <c r="F58" s="358"/>
      <c r="G58" s="358"/>
      <c r="H58" s="358"/>
      <c r="I58" s="358"/>
      <c r="J58" s="358"/>
      <c r="K58" s="358"/>
      <c r="L58" s="359"/>
    </row>
    <row r="59" spans="1:12" ht="31" customHeight="1" x14ac:dyDescent="0.2">
      <c r="A59" s="164"/>
      <c r="B59" s="165" t="s">
        <v>163</v>
      </c>
      <c r="C59" s="358" t="s">
        <v>468</v>
      </c>
      <c r="D59" s="363"/>
      <c r="E59" s="363"/>
      <c r="F59" s="363"/>
      <c r="G59" s="363"/>
      <c r="H59" s="363"/>
      <c r="I59" s="363"/>
      <c r="J59" s="363"/>
      <c r="K59" s="363"/>
      <c r="L59" s="364"/>
    </row>
    <row r="60" spans="1:12" ht="14.5" customHeight="1" x14ac:dyDescent="0.2">
      <c r="A60" s="164"/>
      <c r="B60" s="165" t="s">
        <v>394</v>
      </c>
      <c r="C60" s="358" t="s">
        <v>395</v>
      </c>
      <c r="D60" s="358"/>
      <c r="E60" s="358"/>
      <c r="F60" s="358"/>
      <c r="G60" s="358"/>
      <c r="H60" s="358"/>
      <c r="I60" s="358"/>
      <c r="J60" s="358"/>
      <c r="K60" s="358"/>
      <c r="L60" s="359"/>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29" t="s">
        <v>341</v>
      </c>
    </row>
    <row r="75" spans="1:1" x14ac:dyDescent="0.2">
      <c r="A75" s="228"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48" t="s">
        <v>398</v>
      </c>
      <c r="B82" s="348"/>
      <c r="C82" s="348"/>
      <c r="D82" s="348"/>
      <c r="E82" s="348"/>
      <c r="F82" s="348"/>
      <c r="G82" s="348"/>
      <c r="H82" s="348"/>
      <c r="I82" s="348"/>
      <c r="J82" s="348"/>
      <c r="K82" s="348"/>
      <c r="L82" s="348"/>
    </row>
    <row r="87" spans="1:12" ht="16" customHeight="1" x14ac:dyDescent="0.2"/>
    <row r="88" spans="1:12" ht="29.25" customHeight="1" x14ac:dyDescent="0.2"/>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8" t="s">
        <v>116</v>
      </c>
      <c r="B3" s="438"/>
      <c r="C3" s="438"/>
      <c r="D3" s="125" t="s">
        <v>115</v>
      </c>
    </row>
    <row r="4" spans="1:4" ht="30" customHeight="1" x14ac:dyDescent="0.2">
      <c r="A4" s="439" t="s">
        <v>112</v>
      </c>
      <c r="B4" s="439"/>
      <c r="C4" s="439"/>
      <c r="D4" s="172" t="s">
        <v>182</v>
      </c>
    </row>
    <row r="5" spans="1:4" ht="48" x14ac:dyDescent="0.2">
      <c r="A5" s="443" t="s">
        <v>183</v>
      </c>
      <c r="B5" s="440"/>
      <c r="C5" s="440"/>
      <c r="D5" s="173" t="s">
        <v>201</v>
      </c>
    </row>
    <row r="6" spans="1:4" ht="57.5" customHeight="1" x14ac:dyDescent="0.2">
      <c r="A6" s="441" t="s">
        <v>184</v>
      </c>
      <c r="B6" s="441"/>
      <c r="C6" s="441"/>
      <c r="D6" s="174" t="s">
        <v>185</v>
      </c>
    </row>
    <row r="7" spans="1:4" ht="32" x14ac:dyDescent="0.2">
      <c r="A7" s="442" t="s">
        <v>21</v>
      </c>
      <c r="B7" s="442"/>
      <c r="C7" s="442"/>
      <c r="D7" s="175" t="s">
        <v>186</v>
      </c>
    </row>
    <row r="11" spans="1:4" x14ac:dyDescent="0.2">
      <c r="A11" s="439" t="s">
        <v>112</v>
      </c>
      <c r="B11" s="439"/>
      <c r="C11" s="439"/>
    </row>
    <row r="12" spans="1:4" x14ac:dyDescent="0.2">
      <c r="A12" s="440" t="s">
        <v>113</v>
      </c>
      <c r="B12" s="440"/>
      <c r="C12" s="440"/>
    </row>
    <row r="13" spans="1:4" x14ac:dyDescent="0.2">
      <c r="A13" s="441" t="s">
        <v>114</v>
      </c>
      <c r="B13" s="441"/>
      <c r="C13" s="441"/>
    </row>
    <row r="14" spans="1:4" x14ac:dyDescent="0.2">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1"/>
    </row>
    <row r="4" spans="1:6" ht="17.5" customHeight="1" x14ac:dyDescent="0.2">
      <c r="A4" s="323" t="s">
        <v>448</v>
      </c>
      <c r="B4" s="322"/>
      <c r="C4" s="322"/>
      <c r="D4" s="322"/>
      <c r="E4" s="322"/>
      <c r="F4" s="321"/>
    </row>
    <row r="5" spans="1:6" ht="17.5" customHeight="1" x14ac:dyDescent="0.2">
      <c r="A5" s="319" t="s">
        <v>456</v>
      </c>
      <c r="B5" s="320"/>
      <c r="C5" s="320"/>
      <c r="D5" s="320"/>
      <c r="E5" s="319"/>
      <c r="F5" s="321"/>
    </row>
    <row r="6" spans="1:6" ht="17.5" customHeight="1" x14ac:dyDescent="0.2">
      <c r="A6" s="37" t="s">
        <v>455</v>
      </c>
      <c r="B6" s="38" t="s">
        <v>454</v>
      </c>
      <c r="C6" s="311">
        <v>0.17499999999999999</v>
      </c>
      <c r="D6" s="38" t="s">
        <v>453</v>
      </c>
      <c r="E6" s="309">
        <v>29.8</v>
      </c>
      <c r="F6" s="321"/>
    </row>
    <row r="7" spans="1:6" ht="17.5" customHeight="1" x14ac:dyDescent="0.2">
      <c r="A7" s="37" t="s">
        <v>451</v>
      </c>
      <c r="B7" s="38">
        <v>2023</v>
      </c>
      <c r="C7" s="311">
        <f>(2517+4633+15091+15571)/1000000</f>
        <v>3.7811999999999998E-2</v>
      </c>
      <c r="D7" s="38" t="s">
        <v>452</v>
      </c>
      <c r="E7" s="309">
        <f>0.992+1.205+5.344+8.335</f>
        <v>15.876000000000001</v>
      </c>
      <c r="F7" s="321"/>
    </row>
    <row r="8" spans="1:6" ht="17.5" customHeight="1" x14ac:dyDescent="0.2">
      <c r="A8" s="37" t="s">
        <v>451</v>
      </c>
      <c r="B8" s="38" t="s">
        <v>450</v>
      </c>
      <c r="C8" s="311">
        <v>2.2116E-2</v>
      </c>
      <c r="D8" s="38" t="s">
        <v>449</v>
      </c>
      <c r="E8" s="309">
        <v>4.5599999999999996</v>
      </c>
      <c r="F8" s="321"/>
    </row>
    <row r="9" spans="1:6" s="57" customFormat="1" x14ac:dyDescent="0.2">
      <c r="A9" s="319" t="s">
        <v>448</v>
      </c>
      <c r="B9" s="320"/>
      <c r="C9" s="320"/>
      <c r="D9" s="320"/>
      <c r="E9" s="319"/>
    </row>
    <row r="10" spans="1:6" s="57" customFormat="1" ht="16" x14ac:dyDescent="0.2">
      <c r="A10" s="37" t="s">
        <v>447</v>
      </c>
      <c r="B10" s="38" t="s">
        <v>446</v>
      </c>
      <c r="C10" s="311">
        <v>4.0999999999999996</v>
      </c>
      <c r="D10" s="38" t="s">
        <v>443</v>
      </c>
      <c r="E10" s="309" t="s">
        <v>443</v>
      </c>
      <c r="F10" s="318"/>
    </row>
    <row r="11" spans="1:6" s="57" customFormat="1" ht="16" x14ac:dyDescent="0.2">
      <c r="A11" s="37" t="s">
        <v>445</v>
      </c>
      <c r="B11" s="38" t="s">
        <v>444</v>
      </c>
      <c r="C11" s="311">
        <v>0.63121000000000005</v>
      </c>
      <c r="D11" s="38" t="s">
        <v>443</v>
      </c>
      <c r="E11" s="309" t="s">
        <v>443</v>
      </c>
      <c r="F11" s="318"/>
    </row>
    <row r="12" spans="1:6" s="56" customFormat="1" ht="16" x14ac:dyDescent="0.2">
      <c r="A12" s="317" t="s">
        <v>442</v>
      </c>
      <c r="B12" s="315"/>
      <c r="C12" s="316"/>
      <c r="D12" s="315"/>
      <c r="E12" s="314"/>
      <c r="F12" s="313"/>
    </row>
    <row r="13" spans="1:6" ht="16" x14ac:dyDescent="0.2">
      <c r="A13" s="37" t="s">
        <v>441</v>
      </c>
      <c r="B13" s="21">
        <v>2021</v>
      </c>
      <c r="C13" s="21" t="s">
        <v>438</v>
      </c>
      <c r="D13" s="38" t="s">
        <v>440</v>
      </c>
      <c r="E13" s="21" t="s">
        <v>438</v>
      </c>
    </row>
    <row r="14" spans="1:6" ht="16" x14ac:dyDescent="0.2">
      <c r="A14" s="37" t="s">
        <v>439</v>
      </c>
      <c r="B14" s="21">
        <v>2021</v>
      </c>
      <c r="C14" s="21" t="s">
        <v>438</v>
      </c>
      <c r="D14" s="312">
        <v>2000</v>
      </c>
      <c r="E14" s="21" t="s">
        <v>438</v>
      </c>
    </row>
    <row r="15" spans="1:6" ht="16" x14ac:dyDescent="0.2">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393</v>
      </c>
    </row>
    <row r="2" spans="1:20" ht="33" customHeight="1" x14ac:dyDescent="0.2">
      <c r="A2" s="444" t="s">
        <v>421</v>
      </c>
      <c r="B2" s="445"/>
      <c r="C2" s="445"/>
      <c r="D2" s="445"/>
      <c r="E2" s="445"/>
      <c r="F2" s="445"/>
      <c r="G2" s="445"/>
      <c r="H2" s="445"/>
      <c r="I2" s="445"/>
      <c r="J2" s="445"/>
      <c r="K2" s="445"/>
      <c r="L2" s="445"/>
      <c r="M2" s="445"/>
      <c r="N2" s="445"/>
      <c r="O2" s="445"/>
      <c r="P2" s="445"/>
      <c r="Q2" s="445"/>
      <c r="R2" s="445"/>
      <c r="S2" s="445"/>
      <c r="T2" s="445"/>
    </row>
    <row r="3" spans="1:20" ht="16" thickBot="1" x14ac:dyDescent="0.25"/>
    <row r="4" spans="1:20" ht="32" x14ac:dyDescent="0.2">
      <c r="A4" s="262" t="s">
        <v>352</v>
      </c>
      <c r="B4" s="263" t="s">
        <v>353</v>
      </c>
      <c r="C4" s="264" t="s">
        <v>420</v>
      </c>
      <c r="D4" s="265" t="s">
        <v>354</v>
      </c>
      <c r="E4" s="265" t="s">
        <v>355</v>
      </c>
      <c r="F4" s="265" t="s">
        <v>356</v>
      </c>
      <c r="G4" s="265" t="s">
        <v>357</v>
      </c>
      <c r="H4" s="265" t="s">
        <v>358</v>
      </c>
      <c r="I4" s="266" t="s">
        <v>359</v>
      </c>
    </row>
    <row r="5" spans="1:20" x14ac:dyDescent="0.2">
      <c r="A5" s="267" t="s">
        <v>360</v>
      </c>
      <c r="B5" s="237">
        <v>64</v>
      </c>
      <c r="C5">
        <v>0</v>
      </c>
      <c r="D5" s="2">
        <v>8</v>
      </c>
      <c r="E5">
        <v>122</v>
      </c>
      <c r="F5">
        <v>0</v>
      </c>
      <c r="G5">
        <v>0</v>
      </c>
      <c r="H5">
        <v>0</v>
      </c>
      <c r="I5" s="238">
        <f t="shared" ref="I5:I26" si="0">AVERAGE(F5:H5)</f>
        <v>0</v>
      </c>
    </row>
    <row r="6" spans="1:20" x14ac:dyDescent="0.2">
      <c r="A6" s="268" t="s">
        <v>361</v>
      </c>
      <c r="B6" s="237">
        <v>112</v>
      </c>
      <c r="C6" s="237">
        <v>11.6</v>
      </c>
      <c r="D6" s="2" t="s">
        <v>362</v>
      </c>
      <c r="E6">
        <v>81</v>
      </c>
      <c r="F6">
        <v>2.8</v>
      </c>
      <c r="G6">
        <v>4.7</v>
      </c>
      <c r="H6">
        <v>4.2</v>
      </c>
      <c r="I6" s="238">
        <f t="shared" si="0"/>
        <v>3.9</v>
      </c>
    </row>
    <row r="7" spans="1:20" x14ac:dyDescent="0.2">
      <c r="A7" s="268" t="s">
        <v>363</v>
      </c>
      <c r="B7" s="237">
        <v>100</v>
      </c>
      <c r="C7">
        <v>14.1</v>
      </c>
      <c r="D7" s="2" t="s">
        <v>362</v>
      </c>
      <c r="E7">
        <v>13</v>
      </c>
      <c r="F7">
        <v>10</v>
      </c>
      <c r="G7">
        <v>-1.3</v>
      </c>
      <c r="H7">
        <v>5.4</v>
      </c>
      <c r="I7" s="238">
        <f t="shared" si="0"/>
        <v>4.7</v>
      </c>
    </row>
    <row r="8" spans="1:20" x14ac:dyDescent="0.2">
      <c r="A8" s="268" t="s">
        <v>364</v>
      </c>
      <c r="B8" s="237">
        <v>97</v>
      </c>
      <c r="C8">
        <v>14.1</v>
      </c>
      <c r="D8" s="2" t="s">
        <v>365</v>
      </c>
      <c r="E8">
        <v>147</v>
      </c>
      <c r="F8">
        <v>3.8</v>
      </c>
      <c r="G8">
        <v>6.3</v>
      </c>
      <c r="H8">
        <v>4</v>
      </c>
      <c r="I8" s="238">
        <f t="shared" si="0"/>
        <v>4.7</v>
      </c>
      <c r="J8" s="270" t="s">
        <v>423</v>
      </c>
    </row>
    <row r="9" spans="1:20" x14ac:dyDescent="0.2">
      <c r="A9" s="268" t="s">
        <v>366</v>
      </c>
      <c r="B9" s="237">
        <v>112</v>
      </c>
      <c r="C9">
        <v>16.5</v>
      </c>
      <c r="D9" s="2" t="s">
        <v>367</v>
      </c>
      <c r="E9">
        <v>103</v>
      </c>
      <c r="F9">
        <v>5.9</v>
      </c>
      <c r="G9">
        <v>5.0999999999999996</v>
      </c>
      <c r="H9">
        <v>5.5</v>
      </c>
      <c r="I9" s="238">
        <f t="shared" si="0"/>
        <v>5.5</v>
      </c>
      <c r="J9" s="270" t="s">
        <v>422</v>
      </c>
    </row>
    <row r="10" spans="1:20" x14ac:dyDescent="0.2">
      <c r="A10" s="268" t="s">
        <v>368</v>
      </c>
      <c r="B10" s="237">
        <v>100</v>
      </c>
      <c r="C10">
        <v>16.600000000000001</v>
      </c>
      <c r="D10" s="2" t="s">
        <v>369</v>
      </c>
      <c r="E10">
        <v>26</v>
      </c>
      <c r="F10">
        <v>5.5</v>
      </c>
      <c r="G10">
        <v>5.5</v>
      </c>
      <c r="H10">
        <v>5.5</v>
      </c>
      <c r="I10" s="238">
        <f t="shared" si="0"/>
        <v>5.5</v>
      </c>
    </row>
    <row r="11" spans="1:20" x14ac:dyDescent="0.2">
      <c r="A11" s="268" t="s">
        <v>370</v>
      </c>
      <c r="B11" s="237">
        <v>112</v>
      </c>
      <c r="C11" s="237">
        <v>16.600000000000001</v>
      </c>
      <c r="D11" s="2" t="s">
        <v>362</v>
      </c>
      <c r="E11">
        <v>81</v>
      </c>
      <c r="F11">
        <v>3.8</v>
      </c>
      <c r="G11">
        <v>6.6</v>
      </c>
      <c r="H11">
        <v>6.1</v>
      </c>
      <c r="I11" s="238">
        <f t="shared" si="0"/>
        <v>5.5</v>
      </c>
      <c r="J11" s="270" t="s">
        <v>422</v>
      </c>
    </row>
    <row r="12" spans="1:20" x14ac:dyDescent="0.2">
      <c r="A12" s="268" t="s">
        <v>371</v>
      </c>
      <c r="B12" s="237">
        <v>100</v>
      </c>
      <c r="C12" s="237">
        <v>17.8</v>
      </c>
      <c r="D12" s="2" t="s">
        <v>372</v>
      </c>
      <c r="E12">
        <v>31</v>
      </c>
      <c r="F12">
        <v>5.9</v>
      </c>
      <c r="G12">
        <v>5.9</v>
      </c>
      <c r="H12">
        <v>5.9</v>
      </c>
      <c r="I12" s="238">
        <f t="shared" si="0"/>
        <v>5.9000000000000012</v>
      </c>
    </row>
    <row r="13" spans="1:20" x14ac:dyDescent="0.2">
      <c r="A13" s="268" t="s">
        <v>373</v>
      </c>
      <c r="B13" s="237">
        <v>100</v>
      </c>
      <c r="C13">
        <v>18</v>
      </c>
      <c r="D13" s="2" t="s">
        <v>374</v>
      </c>
      <c r="E13">
        <v>18</v>
      </c>
      <c r="F13">
        <v>11</v>
      </c>
      <c r="G13">
        <v>5.6</v>
      </c>
      <c r="H13">
        <v>8.1</v>
      </c>
      <c r="I13" s="238">
        <f t="shared" si="0"/>
        <v>8.2333333333333343</v>
      </c>
    </row>
    <row r="14" spans="1:20" x14ac:dyDescent="0.2">
      <c r="A14" s="268" t="s">
        <v>375</v>
      </c>
      <c r="B14" s="237">
        <v>112</v>
      </c>
      <c r="C14" s="237">
        <v>19.3</v>
      </c>
      <c r="D14" s="2" t="s">
        <v>362</v>
      </c>
      <c r="E14">
        <v>81</v>
      </c>
      <c r="F14">
        <v>4.4000000000000004</v>
      </c>
      <c r="G14">
        <v>7.8</v>
      </c>
      <c r="H14">
        <v>7.2</v>
      </c>
      <c r="I14" s="238">
        <f t="shared" si="0"/>
        <v>6.4666666666666659</v>
      </c>
    </row>
    <row r="15" spans="1:20" x14ac:dyDescent="0.2">
      <c r="A15" s="268" t="s">
        <v>376</v>
      </c>
      <c r="B15" s="237">
        <v>100</v>
      </c>
      <c r="C15">
        <v>20.399999999999999</v>
      </c>
      <c r="D15" s="2" t="s">
        <v>377</v>
      </c>
      <c r="E15">
        <v>48</v>
      </c>
      <c r="F15">
        <v>5.9</v>
      </c>
      <c r="G15">
        <v>5.9</v>
      </c>
      <c r="H15">
        <v>8.5</v>
      </c>
      <c r="I15" s="238">
        <f t="shared" si="0"/>
        <v>6.7666666666666666</v>
      </c>
    </row>
    <row r="16" spans="1:20" x14ac:dyDescent="0.2">
      <c r="A16" s="268" t="s">
        <v>378</v>
      </c>
      <c r="B16" s="237">
        <v>100</v>
      </c>
      <c r="C16" s="237">
        <v>20.399999999999999</v>
      </c>
      <c r="D16" s="2" t="s">
        <v>379</v>
      </c>
      <c r="E16">
        <v>45</v>
      </c>
      <c r="F16">
        <v>8.3000000000000007</v>
      </c>
      <c r="G16">
        <v>6.6</v>
      </c>
      <c r="H16">
        <v>5.5</v>
      </c>
      <c r="I16" s="238">
        <f t="shared" si="0"/>
        <v>6.8</v>
      </c>
    </row>
    <row r="17" spans="1:9" x14ac:dyDescent="0.2">
      <c r="A17" s="268" t="s">
        <v>380</v>
      </c>
      <c r="B17" s="237">
        <v>100</v>
      </c>
      <c r="C17" s="237">
        <v>20.5</v>
      </c>
      <c r="D17" s="2" t="s">
        <v>381</v>
      </c>
      <c r="E17">
        <v>2</v>
      </c>
      <c r="F17">
        <v>8.6</v>
      </c>
      <c r="G17">
        <v>5.9</v>
      </c>
      <c r="H17">
        <v>5.9</v>
      </c>
      <c r="I17" s="238">
        <f t="shared" si="0"/>
        <v>6.8</v>
      </c>
    </row>
    <row r="18" spans="1:9" x14ac:dyDescent="0.2">
      <c r="A18" s="268" t="s">
        <v>382</v>
      </c>
      <c r="B18" s="237">
        <v>1</v>
      </c>
      <c r="C18">
        <v>20.9</v>
      </c>
      <c r="D18" s="2" t="s">
        <v>372</v>
      </c>
      <c r="E18">
        <v>430</v>
      </c>
      <c r="F18">
        <v>6.4</v>
      </c>
      <c r="G18">
        <v>8.4</v>
      </c>
      <c r="H18">
        <v>6.1</v>
      </c>
      <c r="I18" s="238">
        <f t="shared" si="0"/>
        <v>6.9666666666666659</v>
      </c>
    </row>
    <row r="19" spans="1:9" x14ac:dyDescent="0.2">
      <c r="A19" s="268" t="s">
        <v>383</v>
      </c>
      <c r="B19" s="237">
        <v>1</v>
      </c>
      <c r="C19">
        <v>20.9</v>
      </c>
      <c r="D19" s="2" t="s">
        <v>372</v>
      </c>
      <c r="E19">
        <v>430</v>
      </c>
      <c r="F19">
        <v>6.4</v>
      </c>
      <c r="G19">
        <v>8.4</v>
      </c>
      <c r="H19">
        <v>6.1</v>
      </c>
      <c r="I19" s="238">
        <f t="shared" si="0"/>
        <v>6.9666666666666659</v>
      </c>
    </row>
    <row r="20" spans="1:9" x14ac:dyDescent="0.2">
      <c r="A20" s="268" t="s">
        <v>384</v>
      </c>
      <c r="B20" s="237">
        <v>112</v>
      </c>
      <c r="C20" s="237">
        <v>21.7</v>
      </c>
      <c r="D20" s="2" t="s">
        <v>362</v>
      </c>
      <c r="E20">
        <v>81</v>
      </c>
      <c r="F20">
        <v>4.9000000000000004</v>
      </c>
      <c r="G20">
        <v>8.6999999999999993</v>
      </c>
      <c r="H20">
        <v>8.1</v>
      </c>
      <c r="I20" s="238">
        <f t="shared" si="0"/>
        <v>7.2333333333333334</v>
      </c>
    </row>
    <row r="21" spans="1:9" x14ac:dyDescent="0.2">
      <c r="A21" s="268" t="s">
        <v>385</v>
      </c>
      <c r="B21" s="237">
        <v>112</v>
      </c>
      <c r="C21" s="237">
        <v>21.8</v>
      </c>
      <c r="D21" s="2" t="s">
        <v>362</v>
      </c>
      <c r="E21">
        <v>81</v>
      </c>
      <c r="F21">
        <v>5</v>
      </c>
      <c r="G21">
        <v>8.6999999999999993</v>
      </c>
      <c r="H21">
        <v>8.1</v>
      </c>
      <c r="I21" s="238">
        <f t="shared" si="0"/>
        <v>7.2666666666666657</v>
      </c>
    </row>
    <row r="22" spans="1:9" x14ac:dyDescent="0.2">
      <c r="A22" s="268" t="s">
        <v>386</v>
      </c>
      <c r="B22" s="237">
        <v>112</v>
      </c>
      <c r="C22" s="237">
        <v>24.2</v>
      </c>
      <c r="D22" s="2" t="s">
        <v>387</v>
      </c>
      <c r="E22">
        <v>80</v>
      </c>
      <c r="F22">
        <v>5.5</v>
      </c>
      <c r="G22">
        <v>9.6999999999999993</v>
      </c>
      <c r="H22">
        <v>9</v>
      </c>
      <c r="I22" s="238">
        <f t="shared" si="0"/>
        <v>8.0666666666666664</v>
      </c>
    </row>
    <row r="23" spans="1:9" x14ac:dyDescent="0.2">
      <c r="A23" s="268" t="s">
        <v>388</v>
      </c>
      <c r="B23" s="237">
        <v>100</v>
      </c>
      <c r="C23" s="237">
        <v>24.8</v>
      </c>
      <c r="D23" s="2" t="s">
        <v>389</v>
      </c>
      <c r="E23">
        <v>5</v>
      </c>
      <c r="F23">
        <v>8.4</v>
      </c>
      <c r="G23">
        <v>5.9</v>
      </c>
      <c r="H23">
        <v>10.5</v>
      </c>
      <c r="I23" s="238">
        <f t="shared" si="0"/>
        <v>8.2666666666666675</v>
      </c>
    </row>
    <row r="24" spans="1:9" x14ac:dyDescent="0.2">
      <c r="A24" s="268" t="s">
        <v>390</v>
      </c>
      <c r="B24" s="237">
        <v>1</v>
      </c>
      <c r="C24" s="237">
        <v>26.1</v>
      </c>
      <c r="D24" s="239" t="s">
        <v>372</v>
      </c>
      <c r="E24" s="237">
        <v>97</v>
      </c>
      <c r="F24" s="237">
        <v>5.9</v>
      </c>
      <c r="G24" s="237">
        <v>10.5</v>
      </c>
      <c r="H24" s="237">
        <v>9.6</v>
      </c>
      <c r="I24" s="238">
        <f t="shared" si="0"/>
        <v>8.6666666666666661</v>
      </c>
    </row>
    <row r="25" spans="1:9" x14ac:dyDescent="0.2">
      <c r="A25" s="268" t="s">
        <v>391</v>
      </c>
      <c r="B25" s="237">
        <v>1</v>
      </c>
      <c r="C25">
        <v>26.1</v>
      </c>
      <c r="D25" s="2" t="s">
        <v>372</v>
      </c>
      <c r="E25">
        <v>72</v>
      </c>
      <c r="F25">
        <v>5.9</v>
      </c>
      <c r="G25">
        <v>10.5</v>
      </c>
      <c r="H25">
        <v>9.6</v>
      </c>
      <c r="I25" s="238">
        <f t="shared" si="0"/>
        <v>8.6666666666666661</v>
      </c>
    </row>
    <row r="26" spans="1:9" ht="16" thickBot="1" x14ac:dyDescent="0.25">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9"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17" zoomScaleNormal="150" workbookViewId="0">
      <selection activeCell="E113" sqref="E113"/>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4" t="str">
        <f>'ReadMe-Directions'!A1</f>
        <v>Immersive Model for Lake Mead based on the Principle of Divide Reservoir Inflow</v>
      </c>
      <c r="B1" s="394"/>
      <c r="C1" s="394"/>
      <c r="D1" s="394"/>
      <c r="E1" s="394"/>
      <c r="F1" s="394"/>
      <c r="G1" s="394"/>
    </row>
    <row r="2" spans="1:14" x14ac:dyDescent="0.2">
      <c r="A2" s="1" t="s">
        <v>178</v>
      </c>
      <c r="B2" s="1"/>
    </row>
    <row r="3" spans="1:14" ht="32.25" customHeight="1" x14ac:dyDescent="0.2">
      <c r="A3" s="402" t="s">
        <v>190</v>
      </c>
      <c r="B3" s="402"/>
      <c r="C3" s="402"/>
      <c r="D3" s="402"/>
      <c r="E3" s="402"/>
      <c r="F3" s="402"/>
      <c r="G3" s="402"/>
      <c r="H3" s="82"/>
      <c r="I3" s="82"/>
      <c r="J3" s="82"/>
      <c r="K3" s="82"/>
      <c r="N3" s="134" t="s">
        <v>156</v>
      </c>
    </row>
    <row r="4" spans="1:14" x14ac:dyDescent="0.2">
      <c r="A4" s="124" t="s">
        <v>258</v>
      </c>
      <c r="B4" s="124" t="s">
        <v>19</v>
      </c>
      <c r="C4" s="403" t="s">
        <v>259</v>
      </c>
      <c r="D4" s="404"/>
      <c r="E4" s="404"/>
      <c r="F4" s="404"/>
      <c r="G4" s="405"/>
      <c r="N4" s="138" t="s">
        <v>330</v>
      </c>
    </row>
    <row r="5" spans="1:14" x14ac:dyDescent="0.2">
      <c r="A5" s="88" t="s">
        <v>238</v>
      </c>
      <c r="B5" s="111"/>
      <c r="C5" s="406"/>
      <c r="D5" s="401"/>
      <c r="E5" s="401"/>
      <c r="F5" s="401"/>
      <c r="G5" s="401"/>
      <c r="N5" s="138"/>
    </row>
    <row r="6" spans="1:14" x14ac:dyDescent="0.2">
      <c r="A6" s="88" t="s">
        <v>202</v>
      </c>
      <c r="B6" s="111"/>
      <c r="C6" s="406"/>
      <c r="D6" s="401"/>
      <c r="E6" s="401"/>
      <c r="F6" s="401"/>
      <c r="G6" s="401"/>
      <c r="N6" s="139"/>
    </row>
    <row r="7" spans="1:14" x14ac:dyDescent="0.2">
      <c r="A7" s="88" t="s">
        <v>203</v>
      </c>
      <c r="B7" s="111"/>
      <c r="C7" s="406"/>
      <c r="D7" s="401"/>
      <c r="E7" s="401"/>
      <c r="F7" s="401"/>
      <c r="G7" s="401"/>
      <c r="N7" s="139"/>
    </row>
    <row r="8" spans="1:14" x14ac:dyDescent="0.2">
      <c r="A8" s="111" t="s">
        <v>204</v>
      </c>
      <c r="B8" s="88"/>
      <c r="C8" s="401"/>
      <c r="D8" s="401"/>
      <c r="E8" s="401"/>
      <c r="F8" s="401"/>
      <c r="G8" s="401"/>
      <c r="N8" s="139"/>
    </row>
    <row r="9" spans="1:14" x14ac:dyDescent="0.2">
      <c r="A9" s="111" t="s">
        <v>18</v>
      </c>
      <c r="B9" s="88"/>
      <c r="C9" s="407"/>
      <c r="D9" s="407"/>
      <c r="E9" s="407"/>
      <c r="F9" s="407"/>
      <c r="G9" s="407"/>
      <c r="N9" s="139"/>
    </row>
    <row r="10" spans="1:14" x14ac:dyDescent="0.2">
      <c r="A10" s="88" t="s">
        <v>278</v>
      </c>
      <c r="B10" s="88"/>
      <c r="C10" s="401"/>
      <c r="D10" s="401"/>
      <c r="E10" s="401"/>
      <c r="F10" s="401"/>
      <c r="G10" s="401"/>
      <c r="N10" s="139"/>
    </row>
    <row r="11" spans="1:14" x14ac:dyDescent="0.2">
      <c r="A11" s="13"/>
      <c r="B11" s="2"/>
      <c r="C11"/>
      <c r="N11" s="139"/>
    </row>
    <row r="12" spans="1:14" x14ac:dyDescent="0.2">
      <c r="A12" s="15" t="s">
        <v>110</v>
      </c>
      <c r="B12" s="408" t="s">
        <v>112</v>
      </c>
      <c r="C12" s="409"/>
      <c r="D12" s="410"/>
      <c r="N12" s="138" t="s">
        <v>129</v>
      </c>
    </row>
    <row r="13" spans="1:14" x14ac:dyDescent="0.2">
      <c r="B13" s="411" t="s">
        <v>189</v>
      </c>
      <c r="C13" s="412"/>
      <c r="D13" s="413"/>
    </row>
    <row r="14" spans="1:14" x14ac:dyDescent="0.2">
      <c r="B14" s="395" t="s">
        <v>184</v>
      </c>
      <c r="C14" s="396"/>
      <c r="D14" s="397"/>
      <c r="N14" s="139"/>
    </row>
    <row r="15" spans="1:14" x14ac:dyDescent="0.2">
      <c r="B15" s="398" t="s">
        <v>21</v>
      </c>
      <c r="C15" s="399"/>
      <c r="D15" s="400"/>
      <c r="N15" s="139"/>
    </row>
    <row r="16" spans="1:14" x14ac:dyDescent="0.2">
      <c r="N16" s="139"/>
    </row>
    <row r="17" spans="1:14" ht="32" x14ac:dyDescent="0.2">
      <c r="A17" s="1" t="s">
        <v>253</v>
      </c>
      <c r="B17" s="208" t="s">
        <v>205</v>
      </c>
      <c r="C17" s="208" t="s">
        <v>206</v>
      </c>
      <c r="N17" s="138" t="s">
        <v>130</v>
      </c>
    </row>
    <row r="18" spans="1:14" x14ac:dyDescent="0.2">
      <c r="A18" t="s">
        <v>254</v>
      </c>
      <c r="B18" s="207">
        <v>6</v>
      </c>
      <c r="D18" s="16"/>
      <c r="N18" s="138" t="s">
        <v>132</v>
      </c>
    </row>
    <row r="19" spans="1:14" x14ac:dyDescent="0.2">
      <c r="A19" t="s">
        <v>255</v>
      </c>
      <c r="B19" s="202">
        <v>1063.29</v>
      </c>
      <c r="C19" s="12">
        <f>VLOOKUP(B19,'Mead-Elevation-Area'!$A$5:$B$676,2)/1000000</f>
        <v>8.6522179999999995</v>
      </c>
      <c r="D19" s="126" t="s">
        <v>349</v>
      </c>
      <c r="F19" s="236"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288</v>
      </c>
    </row>
    <row r="22" spans="1:14" x14ac:dyDescent="0.2">
      <c r="A22" t="s">
        <v>257</v>
      </c>
      <c r="C22" s="340">
        <v>3.5339999999999998</v>
      </c>
      <c r="D22" s="341" t="s">
        <v>210</v>
      </c>
      <c r="E22" s="27"/>
      <c r="F22" s="27"/>
      <c r="N22" s="138" t="s">
        <v>287</v>
      </c>
    </row>
    <row r="23" spans="1:14" x14ac:dyDescent="0.2">
      <c r="A23" t="s">
        <v>277</v>
      </c>
      <c r="C23" s="12">
        <f>C21-C22</f>
        <v>5.1182179999999997</v>
      </c>
      <c r="D23" s="109"/>
      <c r="E23" s="27"/>
      <c r="N23" s="138" t="s">
        <v>289</v>
      </c>
    </row>
    <row r="24" spans="1:14" x14ac:dyDescent="0.2">
      <c r="A24" t="s">
        <v>305</v>
      </c>
      <c r="B24" s="92">
        <f>TribalWater!H7</f>
        <v>0.16438105840220965</v>
      </c>
      <c r="C24"/>
      <c r="D24" s="109"/>
      <c r="E24" s="27"/>
      <c r="N24" s="138" t="s">
        <v>331</v>
      </c>
    </row>
    <row r="25" spans="1:14" x14ac:dyDescent="0.2">
      <c r="A25" t="s">
        <v>304</v>
      </c>
      <c r="B25" s="217">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2">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2">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2">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2">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2">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2">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2">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2">
      <c r="A74" s="123" t="str">
        <f>IF(A73="","","   Enter price per acre-foot to Buy(-) or Sell(+)")</f>
        <v xml:space="preserve">   Enter price per acre-foot to Buy(-) or Sell(+)</v>
      </c>
      <c r="C74" s="90"/>
      <c r="D74" s="90"/>
      <c r="E74" s="90"/>
      <c r="F74" s="90"/>
      <c r="G74" s="90"/>
      <c r="H74" s="90"/>
      <c r="I74" s="90"/>
      <c r="J74" s="90"/>
      <c r="K74" s="90"/>
      <c r="L74" s="325"/>
      <c r="M74" s="326"/>
      <c r="N74" s="338" t="s">
        <v>469</v>
      </c>
    </row>
    <row r="75" spans="1:14" x14ac:dyDescent="0.2">
      <c r="A75" t="s">
        <v>465</v>
      </c>
      <c r="C75" s="324" t="str">
        <f>IF(OR(C73="",C74=""),"",IF(C74&gt;0,ABS(C73*C74),C73*C74)
)</f>
        <v/>
      </c>
      <c r="D75" s="324" t="str">
        <f t="shared" ref="D75:G75" si="52">IF(OR(D73="",D74=""),"",IF(D74&gt;0,ABS(D73*D74),D73*D74)
)</f>
        <v/>
      </c>
      <c r="E75" s="324" t="str">
        <f t="shared" si="52"/>
        <v/>
      </c>
      <c r="F75" s="324" t="str">
        <f t="shared" si="52"/>
        <v/>
      </c>
      <c r="G75" s="324" t="str">
        <f t="shared" si="52"/>
        <v/>
      </c>
      <c r="H75" s="90"/>
      <c r="I75" s="90"/>
      <c r="J75" s="90"/>
      <c r="K75" s="90"/>
      <c r="L75" s="90"/>
      <c r="M75" s="330">
        <f>SUM(C75:L75)</f>
        <v>0</v>
      </c>
      <c r="N75" s="142" t="s">
        <v>148</v>
      </c>
    </row>
    <row r="76" spans="1:14" x14ac:dyDescent="0.2">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2">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2">
      <c r="A83" s="123" t="str">
        <f>IF(A82="","","   Enter price per acre-foot to Buy(-) or Sell(+)")</f>
        <v xml:space="preserve">   Enter price per acre-foot to Buy(-) or Sell(+)</v>
      </c>
      <c r="C83" s="90"/>
      <c r="D83" s="90"/>
      <c r="E83" s="90"/>
      <c r="F83" s="90"/>
      <c r="G83" s="90"/>
      <c r="H83" s="90"/>
      <c r="I83" s="90"/>
      <c r="J83" s="90"/>
      <c r="K83" s="90"/>
      <c r="L83" s="325"/>
      <c r="M83" s="326"/>
      <c r="N83" s="338" t="s">
        <v>469</v>
      </c>
    </row>
    <row r="84" spans="1:14" x14ac:dyDescent="0.2">
      <c r="A84" t="s">
        <v>465</v>
      </c>
      <c r="C84" s="324" t="str">
        <f>IF(OR(C82="",C83=""),"",IF(C83&gt;0,ABS(C82*C83),C82*C83)
)</f>
        <v/>
      </c>
      <c r="D84" s="324" t="str">
        <f t="shared" ref="D84:G84" si="58">IF(OR(D82="",D83=""),"",IF(D83&gt;0,ABS(D82*D83),D82*D83)
)</f>
        <v/>
      </c>
      <c r="E84" s="324" t="str">
        <f t="shared" si="58"/>
        <v/>
      </c>
      <c r="F84" s="324" t="str">
        <f t="shared" si="58"/>
        <v/>
      </c>
      <c r="G84" s="324" t="str">
        <f t="shared" si="58"/>
        <v/>
      </c>
      <c r="H84" s="90"/>
      <c r="I84" s="90"/>
      <c r="J84" s="90"/>
      <c r="K84" s="90"/>
      <c r="L84" s="90"/>
      <c r="M84" s="330">
        <f>SUM(C84:L84)</f>
        <v>0</v>
      </c>
      <c r="N84" s="142" t="s">
        <v>148</v>
      </c>
    </row>
    <row r="85" spans="1:14" x14ac:dyDescent="0.2">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2">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2">
      <c r="A92" s="123" t="str">
        <f>IF(A91="","","   Enter price per acre-foot to Buy(-) or Sell(+)")</f>
        <v xml:space="preserve">   Enter price per acre-foot to Buy(-) or Sell(+)</v>
      </c>
      <c r="C92" s="90"/>
      <c r="D92" s="90"/>
      <c r="E92" s="90"/>
      <c r="F92" s="90"/>
      <c r="G92" s="90"/>
      <c r="H92" s="90"/>
      <c r="I92" s="90"/>
      <c r="J92" s="90"/>
      <c r="K92" s="90"/>
      <c r="L92" s="325"/>
      <c r="M92" s="326"/>
      <c r="N92" s="338" t="s">
        <v>469</v>
      </c>
    </row>
    <row r="93" spans="1:14" x14ac:dyDescent="0.2">
      <c r="A93" t="s">
        <v>465</v>
      </c>
      <c r="C93" s="324" t="str">
        <f>IF(OR(C91="",C92=""),"",IF(C92&gt;0,ABS(C91*C92),C91*C92)
)</f>
        <v/>
      </c>
      <c r="D93" s="324" t="str">
        <f t="shared" ref="D93:G93" si="64">IF(OR(D91="",D92=""),"",IF(D92&gt;0,ABS(D91*D92),D91*D92)
)</f>
        <v/>
      </c>
      <c r="E93" s="324" t="str">
        <f t="shared" si="64"/>
        <v/>
      </c>
      <c r="F93" s="324" t="str">
        <f t="shared" si="64"/>
        <v/>
      </c>
      <c r="G93" s="324" t="str">
        <f t="shared" si="64"/>
        <v/>
      </c>
      <c r="H93" s="90"/>
      <c r="I93" s="90"/>
      <c r="J93" s="90"/>
      <c r="K93" s="90"/>
      <c r="L93" s="90"/>
      <c r="M93" s="330">
        <f>SUM(C93:L93)</f>
        <v>0</v>
      </c>
      <c r="N93" s="142" t="s">
        <v>148</v>
      </c>
    </row>
    <row r="94" spans="1:14" x14ac:dyDescent="0.2">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2">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7"/>
      <c r="C100" s="89"/>
      <c r="D100" s="89"/>
      <c r="E100" s="89"/>
      <c r="F100" s="89"/>
      <c r="G100" s="89"/>
      <c r="H100" s="331">
        <v>0</v>
      </c>
      <c r="I100" s="89"/>
      <c r="J100" s="89"/>
      <c r="K100" s="89"/>
      <c r="L100" s="89"/>
      <c r="M100" s="329">
        <f>SUM(C100:L100)</f>
        <v>0</v>
      </c>
      <c r="N100" s="141" t="s">
        <v>147</v>
      </c>
    </row>
    <row r="101" spans="1:14" x14ac:dyDescent="0.2">
      <c r="A101" s="123" t="s">
        <v>464</v>
      </c>
      <c r="B101" s="237"/>
      <c r="C101" s="90"/>
      <c r="D101" s="90"/>
      <c r="E101" s="90"/>
      <c r="F101" s="90"/>
      <c r="G101" s="90"/>
      <c r="H101" s="332"/>
      <c r="I101" s="90"/>
      <c r="J101" s="90"/>
      <c r="K101" s="90"/>
      <c r="L101" s="90"/>
      <c r="M101" s="326"/>
      <c r="N101" s="338" t="s">
        <v>469</v>
      </c>
    </row>
    <row r="102" spans="1:14" x14ac:dyDescent="0.2">
      <c r="A102" t="s">
        <v>465</v>
      </c>
      <c r="B102" s="237"/>
      <c r="C102" s="324" t="str">
        <f>IF(OR(C100="",C101=""),"",IF(C101&gt;0,ABS(C100*C101),C100*C101)
)</f>
        <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0</v>
      </c>
      <c r="N102" s="142" t="s">
        <v>148</v>
      </c>
    </row>
    <row r="103" spans="1:14" x14ac:dyDescent="0.2">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2">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7"/>
      <c r="C109" s="89"/>
      <c r="D109" s="89"/>
      <c r="E109" s="89"/>
      <c r="F109" s="89"/>
      <c r="G109" s="89"/>
      <c r="H109" s="331">
        <v>0</v>
      </c>
      <c r="I109" s="89"/>
      <c r="J109" s="89"/>
      <c r="K109" s="89"/>
      <c r="L109" s="89"/>
      <c r="M109" s="329">
        <f>SUM(C109:L109)</f>
        <v>0</v>
      </c>
      <c r="N109" s="141" t="s">
        <v>147</v>
      </c>
    </row>
    <row r="110" spans="1:14" x14ac:dyDescent="0.2">
      <c r="A110" s="123" t="s">
        <v>464</v>
      </c>
      <c r="B110" s="237"/>
      <c r="C110" s="90"/>
      <c r="D110" s="90"/>
      <c r="E110" s="90"/>
      <c r="F110" s="90"/>
      <c r="G110" s="90"/>
      <c r="H110" s="332"/>
      <c r="I110" s="90"/>
      <c r="J110" s="90"/>
      <c r="K110" s="90"/>
      <c r="L110" s="90"/>
      <c r="M110" s="326"/>
      <c r="N110" s="338" t="s">
        <v>469</v>
      </c>
    </row>
    <row r="111" spans="1:14" x14ac:dyDescent="0.2">
      <c r="A111" t="s">
        <v>465</v>
      </c>
      <c r="B111" s="237"/>
      <c r="C111" s="324" t="str">
        <f>IF(OR(C109="",C110=""),"",IF(C110&gt;0,ABS(C109*C110),C109*C110)
)</f>
        <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0</v>
      </c>
      <c r="N111" s="142" t="s">
        <v>148</v>
      </c>
    </row>
    <row r="112" spans="1:14" x14ac:dyDescent="0.2">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2">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82">IF(A5="","","    "&amp;A5)</f>
        <v xml:space="preserve">    Reclamation - Protect Zone</v>
      </c>
      <c r="B119" s="1"/>
      <c r="C119" s="42" t="str">
        <f ca="1">IF(OR(C$28="",$A119=""),"",OFFSET(C$64,9*(ROW(B119)-ROW(B$119)),0))</f>
        <v/>
      </c>
      <c r="D119" s="42" t="str">
        <f ca="1">IF(OR(D$28="",$A119=""),"",OFFSET(D$64,9*(ROW(C119)-ROW(C$119)),0))</f>
        <v/>
      </c>
      <c r="E119" s="42" t="str">
        <f t="shared" ref="E119:G119" ca="1" si="83">IF(OR(E$28="",$A119=""),"",OFFSET(E$64,9*(ROW(D119)-ROW(D$119)),0))</f>
        <v/>
      </c>
      <c r="F119" s="42" t="str">
        <f t="shared" ca="1" si="83"/>
        <v/>
      </c>
      <c r="G119" s="42" t="str">
        <f t="shared" ca="1"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2">
      <c r="A120" t="str">
        <f t="shared" si="82"/>
        <v xml:space="preserve">    California</v>
      </c>
      <c r="B120" s="1"/>
      <c r="C120" s="42" t="str">
        <f ca="1">IF(OR(C$28="",$A120=""),"",OFFSET(C$73,9*(ROW(B120)-ROW(B$120)),0))</f>
        <v/>
      </c>
      <c r="D120" s="42" t="str">
        <f ca="1">IF(OR(D$28="",$A120=""),"",OFFSET(D$73,9*(ROW(C120)-ROW(C$120)),0))</f>
        <v/>
      </c>
      <c r="E120" s="42" t="str">
        <f t="shared" ref="E120:G120" ca="1" si="85">IF(OR(E$28="",$A120=""),"",OFFSET(E$73,9*(ROW(D120)-ROW(D$120)),0))</f>
        <v/>
      </c>
      <c r="F120" s="42" t="str">
        <f t="shared" ca="1" si="85"/>
        <v/>
      </c>
      <c r="G120" s="42" t="str">
        <f t="shared" ca="1"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2">
      <c r="A121" t="str">
        <f t="shared" si="82"/>
        <v xml:space="preserve">    Arizona</v>
      </c>
      <c r="B121" s="1"/>
      <c r="C121" s="42" t="str">
        <f ca="1">IF(OR(C$28="",$A121=""),"",OFFSET(C$82,9*(ROW(B121)-ROW(B$121)),0))</f>
        <v/>
      </c>
      <c r="D121" s="42" t="str">
        <f t="shared" ref="D121:G121" ca="1" si="88">IF(OR(D$28="",$A121=""),"",OFFSET(D$82,9*(ROW(C121)-ROW(C$121)),0))</f>
        <v/>
      </c>
      <c r="E121" s="42" t="str">
        <f t="shared" ca="1" si="88"/>
        <v/>
      </c>
      <c r="F121" s="42" t="str">
        <f t="shared" ca="1" si="88"/>
        <v/>
      </c>
      <c r="G121" s="42" t="str">
        <f t="shared" ca="1"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2">
      <c r="A122" t="str">
        <f t="shared" si="82"/>
        <v xml:space="preserve">    Nevada</v>
      </c>
      <c r="B122" s="1"/>
      <c r="C122" s="42" t="str">
        <f ca="1">IF(OR(C$28="",$A122=""),"",OFFSET(C$64,9*(ROW(B122)-ROW(B$119)),0))</f>
        <v/>
      </c>
      <c r="D122" s="42" t="str">
        <f t="shared" ref="D122:G122" ca="1" si="90">IF(OR(D$28="",$A122=""),"",OFFSET(D$64,9*(ROW(C122)-ROW(C$119)),0))</f>
        <v/>
      </c>
      <c r="E122" s="42" t="str">
        <f t="shared" ca="1" si="90"/>
        <v/>
      </c>
      <c r="F122" s="42" t="str">
        <f t="shared" ca="1" si="90"/>
        <v/>
      </c>
      <c r="G122" s="42" t="str">
        <f t="shared" ca="1"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2">
      <c r="A123" t="str">
        <f t="shared" si="82"/>
        <v xml:space="preserve">    Mexico</v>
      </c>
      <c r="B123" s="1"/>
      <c r="C123" s="42" t="str">
        <f ca="1">IF(OR(C$28="",$A123=""),"",OFFSET(C$73,9*(ROW(B123)-ROW(B$120)),0))</f>
        <v/>
      </c>
      <c r="D123" s="42" t="str">
        <f t="shared" ref="D123:G123" ca="1" si="92">IF(OR(D$28="",$A123=""),"",OFFSET(D$73,9*(ROW(C123)-ROW(C$120)),0))</f>
        <v/>
      </c>
      <c r="E123" s="42" t="str">
        <f t="shared" ca="1" si="92"/>
        <v/>
      </c>
      <c r="F123" s="42" t="str">
        <f t="shared" ca="1" si="92"/>
        <v/>
      </c>
      <c r="G123" s="42" t="str">
        <f t="shared" ca="1"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2">
      <c r="A124" t="str">
        <f t="shared" si="82"/>
        <v xml:space="preserve">    Tribal Nations of the Lower Basin</v>
      </c>
      <c r="B124" s="1"/>
      <c r="C124" s="42" t="str">
        <f ca="1">IF(OR(C$28="",$A124=""),"",OFFSET(C$82,9*(ROW(B124)-ROW(B$121)),0))</f>
        <v/>
      </c>
      <c r="D124" s="42" t="str">
        <f t="shared" ref="D124:G124" ca="1" si="94">IF(OR(D$28="",$A124=""),"",OFFSET(D$82,9*(ROW(C124)-ROW(C$121)),0))</f>
        <v/>
      </c>
      <c r="E124" s="42" t="str">
        <f t="shared" ca="1" si="94"/>
        <v/>
      </c>
      <c r="F124" s="42" t="str">
        <f t="shared" ca="1" si="94"/>
        <v/>
      </c>
      <c r="G124" s="42" t="str">
        <f t="shared" ca="1"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2">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98">IF(OR(C$28="",$A127=""),"",OFFSET(C$69,8*(ROW(B127)-ROW(B$127)),0))</f>
        <v/>
      </c>
      <c r="D127" s="42" t="str">
        <f t="shared" ca="1" si="98"/>
        <v/>
      </c>
      <c r="E127" s="42" t="str">
        <f t="shared" ref="E127" ca="1" si="99">IF(OR(E$28="",$A127=""),"",OFFSET(E$69,8*(ROW(D127)-ROW(D$127)),0))</f>
        <v/>
      </c>
      <c r="F127" s="42" t="str">
        <f t="shared" ref="F127" ca="1" si="100">IF(OR(F$28="",$A127=""),"",OFFSET(F$69,8*(ROW(E127)-ROW(E$127)),0))</f>
        <v/>
      </c>
      <c r="G127" s="42" t="str">
        <f t="shared" ref="G127" ca="1" si="101">IF(OR(G$28="",$A127=""),"",OFFSET(G$69,8*(ROW(F127)-ROW(F$127)),0))</f>
        <v/>
      </c>
      <c r="H127" s="42" t="str">
        <f t="shared" ca="1" si="98"/>
        <v/>
      </c>
      <c r="I127" s="42" t="str">
        <f t="shared" ca="1" si="98"/>
        <v/>
      </c>
      <c r="J127" s="42" t="str">
        <f t="shared" ca="1" si="98"/>
        <v/>
      </c>
      <c r="K127" s="42" t="str">
        <f t="shared" ca="1" si="98"/>
        <v/>
      </c>
      <c r="L127" s="42" t="str">
        <f t="shared" ca="1" si="98"/>
        <v/>
      </c>
      <c r="N127" s="139"/>
    </row>
    <row r="128" spans="1:14" x14ac:dyDescent="0.2">
      <c r="A128" t="str">
        <f>IF(A6="","","    "&amp;A6&amp;" - Release from Mead")</f>
        <v xml:space="preserve">    California - Release from Mead</v>
      </c>
      <c r="C128" s="42" t="str">
        <f ca="1">IF(OR(C$28="",$A128=""),"",OFFSET(C$78,8*(ROW(B128)-ROW(B$128)),0))</f>
        <v/>
      </c>
      <c r="D128" s="42" t="str">
        <f ca="1">IF(OR(D$28="",$A128=""),"",OFFSET(D$78,8*(ROW(C128)-ROW(C$128)),0))</f>
        <v/>
      </c>
      <c r="E128" s="42" t="str">
        <f t="shared" ref="E128:G128" ca="1" si="102">IF(OR(E$28="",$A128=""),"",OFFSET(E$78,8*(ROW(D128)-ROW(D$128)),0))</f>
        <v/>
      </c>
      <c r="F128" s="42" t="str">
        <f t="shared" ca="1" si="102"/>
        <v/>
      </c>
      <c r="G128" s="42" t="str">
        <f t="shared" ca="1" si="102"/>
        <v/>
      </c>
      <c r="H128" s="42" t="str">
        <f t="shared" ref="H128:L128" ca="1" si="103">IF(OR(H$28="",$A128=""),"",OFFSET(H$69,8*(ROW(G128)-ROW(G$127)),0))</f>
        <v/>
      </c>
      <c r="I128" s="42" t="str">
        <f t="shared" ca="1" si="103"/>
        <v/>
      </c>
      <c r="J128" s="42" t="str">
        <f t="shared" ca="1" si="103"/>
        <v/>
      </c>
      <c r="K128" s="42" t="str">
        <f t="shared" ca="1" si="103"/>
        <v/>
      </c>
      <c r="L128" s="42" t="str">
        <f t="shared" ca="1" si="103"/>
        <v/>
      </c>
      <c r="N128" s="139"/>
    </row>
    <row r="129" spans="1:14" x14ac:dyDescent="0.2">
      <c r="A129" t="str">
        <f>IF(A7="","","    "&amp;A7&amp;" - Release from Mead")</f>
        <v xml:space="preserve">    Arizona - Release from Mead</v>
      </c>
      <c r="C129" s="42" t="str">
        <f ca="1">IF(OR(C$28="",$A129=""),"",OFFSET(C$87,8*(ROW(B129)-ROW(B$129)),0))</f>
        <v/>
      </c>
      <c r="D129" s="42" t="str">
        <f ca="1">IF(OR(D$28="",$A129=""),"",OFFSET(D$87,8*(ROW(C129)-ROW(C$129)),0))</f>
        <v/>
      </c>
      <c r="E129" s="42" t="str">
        <f t="shared" ref="E129:G129" ca="1" si="104">IF(OR(E$28="",$A129=""),"",OFFSET(E$87,8*(ROW(D129)-ROW(D$129)),0))</f>
        <v/>
      </c>
      <c r="F129" s="42" t="str">
        <f t="shared" ca="1" si="104"/>
        <v/>
      </c>
      <c r="G129" s="42" t="str">
        <f t="shared" ca="1" si="104"/>
        <v/>
      </c>
      <c r="H129" s="42" t="str">
        <f t="shared" ref="H129:L129" ca="1" si="105">IF(OR(H$28="",$A129=""),"",OFFSET(H$69,8*(ROW(G129)-ROW(G$127)),0))</f>
        <v/>
      </c>
      <c r="I129" s="42" t="str">
        <f t="shared" ca="1" si="105"/>
        <v/>
      </c>
      <c r="J129" s="42" t="str">
        <f t="shared" ca="1" si="105"/>
        <v/>
      </c>
      <c r="K129" s="42" t="str">
        <f t="shared" ca="1" si="105"/>
        <v/>
      </c>
      <c r="L129" s="42" t="str">
        <f t="shared" ca="1" si="105"/>
        <v/>
      </c>
      <c r="N129" s="139"/>
    </row>
    <row r="130" spans="1:14" x14ac:dyDescent="0.2">
      <c r="A130" t="str">
        <f>IF(A8="","","    "&amp;A8&amp;" - Release from Mead")</f>
        <v xml:space="preserve">    Nevada - Release from Mead</v>
      </c>
      <c r="C130" s="42" t="str">
        <f ca="1">IF(OR(C$28="",$A130=""),"",OFFSET(C$96,8*(ROW(B130)-ROW(B$130)),0))</f>
        <v/>
      </c>
      <c r="D130" s="42" t="str">
        <f ca="1">IF(OR(D$28="",$A130=""),"",OFFSET(D$96,8*(ROW(C130)-ROW(C$130)),0))</f>
        <v/>
      </c>
      <c r="E130" s="42" t="str">
        <f t="shared" ref="E130:G130" ca="1" si="106">IF(OR(E$28="",$A130=""),"",OFFSET(E$96,8*(ROW(D130)-ROW(D$130)),0))</f>
        <v/>
      </c>
      <c r="F130" s="42" t="str">
        <f t="shared" ca="1" si="106"/>
        <v/>
      </c>
      <c r="G130" s="42" t="str">
        <f t="shared" ca="1" si="106"/>
        <v/>
      </c>
      <c r="H130" s="42" t="str">
        <f t="shared" ref="H130:L130" ca="1" si="107">IF(OR(H$28="",$A130=""),"",OFFSET(H$69,8*(ROW(G130)-ROW(G$127)),0))</f>
        <v/>
      </c>
      <c r="I130" s="42" t="str">
        <f t="shared" ca="1" si="107"/>
        <v/>
      </c>
      <c r="J130" s="42" t="str">
        <f t="shared" ca="1" si="107"/>
        <v/>
      </c>
      <c r="K130" s="42" t="str">
        <f t="shared" ca="1" si="107"/>
        <v/>
      </c>
      <c r="L130" s="42" t="str">
        <f t="shared" ca="1" si="107"/>
        <v/>
      </c>
      <c r="N130" s="139"/>
    </row>
    <row r="131" spans="1:14" x14ac:dyDescent="0.2">
      <c r="A131" t="str">
        <f>IF(A9="","","    "&amp;A9&amp;" - Release from Mead")</f>
        <v xml:space="preserve">    Mexico - Release from Mead</v>
      </c>
      <c r="C131" s="42" t="str">
        <f ca="1">IF(OR(C$28="",$A131=""),"",OFFSET(C$105,8*(ROW(B131)-ROW(B$131)),0))</f>
        <v/>
      </c>
      <c r="D131" s="42" t="str">
        <f ca="1">IF(OR(D$28="",$A131=""),"",OFFSET(D$105,8*(ROW(C131)-ROW(C$131)),0))</f>
        <v/>
      </c>
      <c r="E131" s="42" t="str">
        <f t="shared" ref="E131:G131" ca="1" si="108">IF(OR(E$28="",$A131=""),"",OFFSET(E$105,8*(ROW(D131)-ROW(D$131)),0))</f>
        <v/>
      </c>
      <c r="F131" s="42" t="str">
        <f t="shared" ca="1" si="108"/>
        <v/>
      </c>
      <c r="G131" s="42" t="str">
        <f t="shared" ca="1" si="108"/>
        <v/>
      </c>
      <c r="H131" s="42" t="str">
        <f t="shared" ref="H131:L131" ca="1" si="109">IF(OR(H$28="",$A131=""),"",OFFSET(H$69,8*(ROW(G131)-ROW(G$127)),0))</f>
        <v/>
      </c>
      <c r="I131" s="42" t="str">
        <f t="shared" ca="1" si="109"/>
        <v/>
      </c>
      <c r="J131" s="42" t="str">
        <f t="shared" ca="1" si="109"/>
        <v/>
      </c>
      <c r="K131" s="42" t="str">
        <f t="shared" ca="1" si="109"/>
        <v/>
      </c>
      <c r="L131" s="42" t="str">
        <f t="shared" ca="1" si="109"/>
        <v/>
      </c>
      <c r="N131" s="139"/>
    </row>
    <row r="132" spans="1:14" x14ac:dyDescent="0.2">
      <c r="A132" t="str">
        <f>IF(A10="","","    "&amp;A10&amp;" - Release from Mead")</f>
        <v xml:space="preserve">    Tribal Nations of the Lower Basin - Release from Mead</v>
      </c>
      <c r="C132" s="42" t="str">
        <f ca="1">IF(OR(C$28="",$A132=""),"",OFFSET(C$114,8*(ROW(B132)-ROW(B$132)),0))</f>
        <v/>
      </c>
      <c r="D132" s="42" t="str">
        <f ca="1">IF(OR(D$28="",$A132=""),"",OFFSET(D$114,8*(ROW(C132)-ROW(C$132)),0))</f>
        <v/>
      </c>
      <c r="E132" s="42" t="str">
        <f t="shared" ref="E132:G132" ca="1" si="110">IF(OR(E$28="",$A132=""),"",OFFSET(E$114,8*(ROW(D132)-ROW(D$132)),0))</f>
        <v/>
      </c>
      <c r="F132" s="42" t="str">
        <f t="shared" ca="1" si="110"/>
        <v/>
      </c>
      <c r="G132" s="42" t="str">
        <f t="shared" ca="1" si="110"/>
        <v/>
      </c>
      <c r="H132" s="42" t="str">
        <f t="shared" ref="H132:L132" ca="1" si="111">IF(OR(H$28="",$A132=""),"",OFFSET(H$69,8*(ROW(G132)-ROW(G$127)),0))</f>
        <v/>
      </c>
      <c r="I132" s="42" t="str">
        <f t="shared" ca="1" si="111"/>
        <v/>
      </c>
      <c r="J132" s="42" t="str">
        <f t="shared" ca="1" si="111"/>
        <v/>
      </c>
      <c r="K132" s="42" t="str">
        <f t="shared" ca="1" si="111"/>
        <v/>
      </c>
      <c r="L132" s="42" t="str">
        <f t="shared" ca="1" si="111"/>
        <v/>
      </c>
      <c r="N132" s="139"/>
    </row>
    <row r="133" spans="1:14" x14ac:dyDescent="0.2">
      <c r="A133" s="1" t="s">
        <v>252</v>
      </c>
      <c r="B133" s="1"/>
      <c r="C133" s="17"/>
      <c r="D133" s="2"/>
      <c r="E133" s="2"/>
      <c r="F133" s="2"/>
      <c r="G133" s="2"/>
      <c r="H133" s="2"/>
      <c r="I133" s="2"/>
      <c r="J133" s="2"/>
      <c r="K133" s="2"/>
      <c r="L133" s="2"/>
      <c r="N133" s="139"/>
    </row>
    <row r="134" spans="1:14" x14ac:dyDescent="0.2">
      <c r="A134" t="str">
        <f t="shared" ref="A134:A139" si="112">IF(A5="","","    "&amp;A5)</f>
        <v xml:space="preserve">    Reclamation - Protect Zone</v>
      </c>
      <c r="C134" s="42" t="str">
        <f t="shared" ref="C134:L134" ca="1" si="113">IF(OR(C$28="",$A134=""),"",OFFSET(C$70,8*(ROW(B134)-ROW(B$134)),0))</f>
        <v/>
      </c>
      <c r="D134" s="42" t="str">
        <f t="shared" ca="1" si="113"/>
        <v/>
      </c>
      <c r="E134" s="42" t="str">
        <f t="shared" ref="E134" ca="1" si="114">IF(OR(E$28="",$A134=""),"",OFFSET(E$70,8*(ROW(D134)-ROW(D$134)),0))</f>
        <v/>
      </c>
      <c r="F134" s="42" t="str">
        <f t="shared" ref="F134" ca="1" si="115">IF(OR(F$28="",$A134=""),"",OFFSET(F$70,8*(ROW(E134)-ROW(E$134)),0))</f>
        <v/>
      </c>
      <c r="G134" s="42" t="str">
        <f t="shared" ref="G134" ca="1" si="116">IF(OR(G$28="",$A134=""),"",OFFSET(G$70,8*(ROW(F134)-ROW(F$134)),0))</f>
        <v/>
      </c>
      <c r="H134" s="42" t="str">
        <f t="shared" ca="1" si="113"/>
        <v/>
      </c>
      <c r="I134" s="42" t="str">
        <f t="shared" ca="1" si="113"/>
        <v/>
      </c>
      <c r="J134" s="42" t="str">
        <f t="shared" ca="1" si="113"/>
        <v/>
      </c>
      <c r="K134" s="42" t="str">
        <f t="shared" ca="1" si="113"/>
        <v/>
      </c>
      <c r="L134" s="42" t="str">
        <f t="shared" ca="1" si="113"/>
        <v/>
      </c>
      <c r="N134" s="139"/>
    </row>
    <row r="135" spans="1:14" x14ac:dyDescent="0.2">
      <c r="A135" t="str">
        <f t="shared" si="112"/>
        <v xml:space="preserve">    California</v>
      </c>
      <c r="C135" s="42" t="str">
        <f ca="1">IF(OR(C$28="",$A135=""),"",OFFSET(C$79,8*(ROW(B135)-ROW(B$135)),0))</f>
        <v/>
      </c>
      <c r="D135" s="42" t="str">
        <f ca="1">IF(OR(D$28="",$A135=""),"",OFFSET(D$79,8*(ROW(C135)-ROW(C$135)),0))</f>
        <v/>
      </c>
      <c r="E135" s="42" t="str">
        <f t="shared" ref="E135:G135" ca="1" si="117">IF(OR(E$28="",$A135=""),"",OFFSET(E$79,8*(ROW(D135)-ROW(D$135)),0))</f>
        <v/>
      </c>
      <c r="F135" s="42" t="str">
        <f t="shared" ca="1" si="117"/>
        <v/>
      </c>
      <c r="G135" s="42" t="str">
        <f t="shared" ca="1" si="117"/>
        <v/>
      </c>
      <c r="H135" s="42" t="str">
        <f t="shared" ref="H135:L135" ca="1" si="118">IF(OR(H$28="",$A135=""),"",OFFSET(H$70,8*(ROW(G135)-ROW(G$134)),0))</f>
        <v/>
      </c>
      <c r="I135" s="42" t="str">
        <f t="shared" ca="1" si="118"/>
        <v/>
      </c>
      <c r="J135" s="42" t="str">
        <f t="shared" ca="1" si="118"/>
        <v/>
      </c>
      <c r="K135" s="42" t="str">
        <f t="shared" ca="1" si="118"/>
        <v/>
      </c>
      <c r="L135" s="42" t="str">
        <f t="shared" ca="1" si="118"/>
        <v/>
      </c>
      <c r="N135" s="139"/>
    </row>
    <row r="136" spans="1:14" x14ac:dyDescent="0.2">
      <c r="A136" t="str">
        <f t="shared" si="112"/>
        <v xml:space="preserve">    Arizona</v>
      </c>
      <c r="C136" s="42" t="str">
        <f ca="1">IF(OR(C$28="",$A136=""),"",OFFSET(C$88,8*(ROW(B136)-ROW(B$136)),0))</f>
        <v/>
      </c>
      <c r="D136" s="42" t="str">
        <f ca="1">IF(OR(D$28="",$A136=""),"",OFFSET(D$88,8*(ROW(C136)-ROW(C$136)),0))</f>
        <v/>
      </c>
      <c r="E136" s="42" t="str">
        <f t="shared" ref="E136:G136" ca="1" si="119">IF(OR(E$28="",$A136=""),"",OFFSET(E$88,8*(ROW(D136)-ROW(D$136)),0))</f>
        <v/>
      </c>
      <c r="F136" s="42" t="str">
        <f t="shared" ca="1" si="119"/>
        <v/>
      </c>
      <c r="G136" s="42" t="str">
        <f t="shared" ca="1" si="119"/>
        <v/>
      </c>
      <c r="H136" s="42" t="str">
        <f t="shared" ref="H136:L136" ca="1" si="120">IF(OR(H$28="",$A136=""),"",OFFSET(H$70,8*(ROW(G136)-ROW(G$134)),0))</f>
        <v/>
      </c>
      <c r="I136" s="42" t="str">
        <f t="shared" ca="1" si="120"/>
        <v/>
      </c>
      <c r="J136" s="42" t="str">
        <f t="shared" ca="1" si="120"/>
        <v/>
      </c>
      <c r="K136" s="42" t="str">
        <f t="shared" ca="1" si="120"/>
        <v/>
      </c>
      <c r="L136" s="42" t="str">
        <f t="shared" ca="1" si="120"/>
        <v/>
      </c>
      <c r="N136" s="139"/>
    </row>
    <row r="137" spans="1:14" x14ac:dyDescent="0.2">
      <c r="A137" t="str">
        <f t="shared" si="112"/>
        <v xml:space="preserve">    Nevada</v>
      </c>
      <c r="C137" s="42" t="str">
        <f ca="1">IF(OR(C$28="",$A137=""),"",OFFSET(C$97,8*(ROW(B137)-ROW(B$137)),0))</f>
        <v/>
      </c>
      <c r="D137" s="42" t="str">
        <f ca="1">IF(OR(D$28="",$A137=""),"",OFFSET(D$97,8*(ROW(C137)-ROW(C$137)),0))</f>
        <v/>
      </c>
      <c r="E137" s="42" t="str">
        <f t="shared" ref="E137:G137" ca="1" si="121">IF(OR(E$28="",$A137=""),"",OFFSET(E$97,8*(ROW(D137)-ROW(D$137)),0))</f>
        <v/>
      </c>
      <c r="F137" s="42" t="str">
        <f t="shared" ca="1" si="121"/>
        <v/>
      </c>
      <c r="G137" s="42" t="str">
        <f t="shared" ca="1" si="121"/>
        <v/>
      </c>
      <c r="H137" s="42" t="str">
        <f t="shared" ref="H137:L137" ca="1" si="122">IF(OR(H$28="",$A137=""),"",OFFSET(H$70,8*(ROW(G137)-ROW(G$134)),0))</f>
        <v/>
      </c>
      <c r="I137" s="42" t="str">
        <f t="shared" ca="1" si="122"/>
        <v/>
      </c>
      <c r="J137" s="42" t="str">
        <f t="shared" ca="1" si="122"/>
        <v/>
      </c>
      <c r="K137" s="42" t="str">
        <f t="shared" ca="1" si="122"/>
        <v/>
      </c>
      <c r="L137" s="42" t="str">
        <f t="shared" ca="1" si="122"/>
        <v/>
      </c>
      <c r="N137" s="139"/>
    </row>
    <row r="138" spans="1:14" x14ac:dyDescent="0.2">
      <c r="A138" t="str">
        <f t="shared" si="112"/>
        <v xml:space="preserve">    Mexico</v>
      </c>
      <c r="C138" s="42" t="str">
        <f ca="1">IF(OR(C$28="",$A138=""),"",OFFSET(C$106,8*(ROW(B138)-ROW(B$138)),0))</f>
        <v/>
      </c>
      <c r="D138" s="42" t="str">
        <f ca="1">IF(OR(D$28="",$A138=""),"",OFFSET(D$106,8*(ROW(C138)-ROW(C$138)),0))</f>
        <v/>
      </c>
      <c r="E138" s="42" t="str">
        <f t="shared" ref="E138:G138" ca="1" si="123">IF(OR(E$28="",$A138=""),"",OFFSET(E$106,8*(ROW(D138)-ROW(D$138)),0))</f>
        <v/>
      </c>
      <c r="F138" s="42" t="str">
        <f t="shared" ca="1" si="123"/>
        <v/>
      </c>
      <c r="G138" s="42" t="str">
        <f t="shared" ca="1" si="123"/>
        <v/>
      </c>
      <c r="H138" s="42" t="str">
        <f t="shared" ref="H138:L138" ca="1" si="124">IF(OR(H$28="",$A138=""),"",OFFSET(H$70,8*(ROW(G138)-ROW(G$134)),0))</f>
        <v/>
      </c>
      <c r="I138" s="42" t="str">
        <f t="shared" ca="1" si="124"/>
        <v/>
      </c>
      <c r="J138" s="42" t="str">
        <f t="shared" ca="1" si="124"/>
        <v/>
      </c>
      <c r="K138" s="42" t="str">
        <f t="shared" ca="1" si="124"/>
        <v/>
      </c>
      <c r="L138" s="42" t="str">
        <f t="shared" ca="1" si="124"/>
        <v/>
      </c>
      <c r="N138" s="139"/>
    </row>
    <row r="139" spans="1:14" x14ac:dyDescent="0.2">
      <c r="A139" t="str">
        <f t="shared" si="112"/>
        <v xml:space="preserve">    Tribal Nations of the Lower Basin</v>
      </c>
      <c r="C139" s="42" t="str">
        <f ca="1">IF(OR(C$28="",$A139=""),"",OFFSET(C$115,8*(ROW(B139)-ROW(B$139)),0))</f>
        <v/>
      </c>
      <c r="D139" s="42" t="str">
        <f ca="1">IF(OR(D$28="",$A139=""),"",OFFSET(D$115,8*(ROW(C139)-ROW(C$139)),0))</f>
        <v/>
      </c>
      <c r="E139" s="42" t="str">
        <f t="shared" ref="E139:G139" ca="1" si="125">IF(OR(E$28="",$A139=""),"",OFFSET(E$115,8*(ROW(D139)-ROW(D$139)),0))</f>
        <v/>
      </c>
      <c r="F139" s="42" t="str">
        <f t="shared" ca="1" si="125"/>
        <v/>
      </c>
      <c r="G139" s="42" t="str">
        <f t="shared" ca="1" si="125"/>
        <v/>
      </c>
      <c r="H139" s="42" t="str">
        <f t="shared" ref="H139:L139" ca="1" si="126">IF(OR(H$28="",$A139=""),"",OFFSET(H$70,8*(ROW(G139)-ROW(G$134)),0))</f>
        <v/>
      </c>
      <c r="I139" s="42" t="str">
        <f t="shared" ca="1" si="126"/>
        <v/>
      </c>
      <c r="J139" s="42" t="str">
        <f t="shared" ca="1" si="126"/>
        <v/>
      </c>
      <c r="K139" s="42" t="str">
        <f t="shared" ca="1" si="126"/>
        <v/>
      </c>
      <c r="L139" s="42" t="str">
        <f t="shared" ca="1" si="126"/>
        <v/>
      </c>
      <c r="N139" s="139"/>
    </row>
    <row r="140" spans="1:14" x14ac:dyDescent="0.2">
      <c r="A140" s="1" t="s">
        <v>247</v>
      </c>
      <c r="C140" s="17"/>
      <c r="H140" s="12" t="str">
        <f t="shared" ref="H140:L140" si="127">IF(H$28&lt;&gt;"",SUM(H134:H139),"")</f>
        <v/>
      </c>
      <c r="I140" s="12" t="str">
        <f t="shared" si="127"/>
        <v/>
      </c>
      <c r="J140" s="12" t="str">
        <f t="shared" si="127"/>
        <v/>
      </c>
      <c r="K140" s="12" t="str">
        <f t="shared" si="127"/>
        <v/>
      </c>
      <c r="L140" s="12" t="str">
        <f t="shared" si="127"/>
        <v/>
      </c>
      <c r="N140" s="138" t="s">
        <v>295</v>
      </c>
    </row>
    <row r="141" spans="1:14" x14ac:dyDescent="0.2">
      <c r="A141" t="s">
        <v>248</v>
      </c>
      <c r="B141" s="1"/>
      <c r="C141" s="12" t="str">
        <f>IF(C$28&lt;&gt;"",SUM(C134:C139),"")</f>
        <v/>
      </c>
      <c r="D141" s="12" t="str">
        <f>IF(D$28&lt;&gt;"",SUM(D134:D139),"")</f>
        <v/>
      </c>
      <c r="E141" s="12" t="str">
        <f t="shared" ref="E141:G141" si="128">IF(E$28&lt;&gt;"",SUM(E134:E139),"")</f>
        <v/>
      </c>
      <c r="F141" s="12" t="str">
        <f t="shared" si="128"/>
        <v/>
      </c>
      <c r="G141" s="12" t="str">
        <f t="shared" si="128"/>
        <v/>
      </c>
      <c r="H141" s="12"/>
      <c r="I141" s="12"/>
      <c r="J141" s="12"/>
      <c r="K141" s="12"/>
      <c r="L141" s="12"/>
      <c r="N141" s="138"/>
    </row>
    <row r="142" spans="1:14" x14ac:dyDescent="0.2">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7" priority="35" operator="greaterThan">
      <formula>$C$68</formula>
    </cfRule>
  </conditionalFormatting>
  <conditionalFormatting sqref="C78">
    <cfRule type="cellIs" dxfId="56" priority="94" operator="greaterThan">
      <formula>$C$77</formula>
    </cfRule>
  </conditionalFormatting>
  <conditionalFormatting sqref="C87 E87 G87">
    <cfRule type="cellIs" dxfId="55" priority="84" operator="greaterThan">
      <formula>$C$86</formula>
    </cfRule>
  </conditionalFormatting>
  <conditionalFormatting sqref="C96">
    <cfRule type="cellIs" dxfId="54" priority="24" operator="greaterThan">
      <formula>$C$95</formula>
    </cfRule>
  </conditionalFormatting>
  <conditionalFormatting sqref="C105 E105 G105">
    <cfRule type="cellIs" dxfId="53" priority="64" operator="greaterThan">
      <formula>$C$104</formula>
    </cfRule>
  </conditionalFormatting>
  <conditionalFormatting sqref="D69">
    <cfRule type="cellIs" dxfId="52" priority="33" operator="greaterThan">
      <formula>$D$68</formula>
    </cfRule>
  </conditionalFormatting>
  <conditionalFormatting sqref="D78">
    <cfRule type="cellIs" dxfId="51" priority="25" operator="greaterThan">
      <formula>$D$77</formula>
    </cfRule>
  </conditionalFormatting>
  <conditionalFormatting sqref="D87 F87">
    <cfRule type="cellIs" dxfId="50" priority="44" operator="greaterThan">
      <formula>$F$86</formula>
    </cfRule>
  </conditionalFormatting>
  <conditionalFormatting sqref="D87">
    <cfRule type="cellIs" dxfId="49" priority="22" operator="greaterThan">
      <formula>$D$86</formula>
    </cfRule>
  </conditionalFormatting>
  <conditionalFormatting sqref="D96">
    <cfRule type="cellIs" dxfId="48" priority="42" operator="greaterThan">
      <formula>$D$95</formula>
    </cfRule>
  </conditionalFormatting>
  <conditionalFormatting sqref="D105 F105">
    <cfRule type="cellIs" dxfId="47" priority="40" operator="greaterThan">
      <formula>$F$104</formula>
    </cfRule>
  </conditionalFormatting>
  <conditionalFormatting sqref="D105">
    <cfRule type="cellIs" dxfId="46" priority="20" operator="greaterThan">
      <formula>$D$104</formula>
    </cfRule>
  </conditionalFormatting>
  <conditionalFormatting sqref="D114 F114">
    <cfRule type="cellIs" dxfId="45" priority="38" operator="greaterThan">
      <formula>$F$113</formula>
    </cfRule>
  </conditionalFormatting>
  <conditionalFormatting sqref="D114">
    <cfRule type="cellIs" dxfId="44" priority="18" operator="greaterThan">
      <formula>$D$113</formula>
    </cfRule>
  </conditionalFormatting>
  <conditionalFormatting sqref="E69">
    <cfRule type="cellIs" dxfId="43" priority="31" operator="greaterThan">
      <formula>$E$68</formula>
    </cfRule>
  </conditionalFormatting>
  <conditionalFormatting sqref="E78">
    <cfRule type="cellIs" dxfId="42" priority="16" operator="greaterThan">
      <formula>$E$77</formula>
    </cfRule>
  </conditionalFormatting>
  <conditionalFormatting sqref="E96">
    <cfRule type="cellIs" dxfId="41" priority="14" operator="greaterThan">
      <formula>$E$95</formula>
    </cfRule>
  </conditionalFormatting>
  <conditionalFormatting sqref="F69">
    <cfRule type="cellIs" dxfId="40" priority="29" operator="greaterThan">
      <formula>$F$68</formula>
    </cfRule>
  </conditionalFormatting>
  <conditionalFormatting sqref="F78">
    <cfRule type="cellIs" dxfId="39" priority="12" operator="greaterThan">
      <formula>$F$77</formula>
    </cfRule>
  </conditionalFormatting>
  <conditionalFormatting sqref="F96">
    <cfRule type="cellIs" dxfId="38" priority="10" operator="greaterThan">
      <formula>$F$95</formula>
    </cfRule>
  </conditionalFormatting>
  <conditionalFormatting sqref="G69">
    <cfRule type="cellIs" dxfId="37" priority="8" operator="greaterThan">
      <formula>$G$68</formula>
    </cfRule>
  </conditionalFormatting>
  <conditionalFormatting sqref="G78">
    <cfRule type="cellIs" dxfId="36" priority="6" operator="greaterThan">
      <formula>$G$77</formula>
    </cfRule>
  </conditionalFormatting>
  <conditionalFormatting sqref="G96">
    <cfRule type="cellIs" dxfId="35" priority="74" operator="greaterThan">
      <formula>$G$95</formula>
    </cfRule>
  </conditionalFormatting>
  <conditionalFormatting sqref="G114">
    <cfRule type="cellIs" dxfId="34" priority="54" operator="greaterThan">
      <formula>$G$113</formula>
    </cfRule>
  </conditionalFormatting>
  <conditionalFormatting sqref="H69">
    <cfRule type="cellIs" dxfId="33" priority="181" operator="greaterThan">
      <formula>$H$68</formula>
    </cfRule>
  </conditionalFormatting>
  <conditionalFormatting sqref="H78">
    <cfRule type="cellIs" dxfId="32" priority="164" operator="greaterThan">
      <formula>$H$77</formula>
    </cfRule>
  </conditionalFormatting>
  <conditionalFormatting sqref="H87">
    <cfRule type="cellIs" dxfId="31" priority="154" operator="greaterThan">
      <formula>$H$86</formula>
    </cfRule>
  </conditionalFormatting>
  <conditionalFormatting sqref="H105">
    <cfRule type="cellIs" dxfId="30" priority="143" operator="greaterThan">
      <formula>$H$104</formula>
    </cfRule>
  </conditionalFormatting>
  <conditionalFormatting sqref="H114">
    <cfRule type="cellIs" dxfId="29" priority="133" operator="greaterThan">
      <formula>$H$113</formula>
    </cfRule>
  </conditionalFormatting>
  <conditionalFormatting sqref="H96:L96">
    <cfRule type="cellIs" dxfId="28" priority="149" operator="greaterThan">
      <formula>$C$95</formula>
    </cfRule>
  </conditionalFormatting>
  <conditionalFormatting sqref="I69">
    <cfRule type="cellIs" dxfId="27" priority="180" operator="greaterThan">
      <formula>$I$68</formula>
    </cfRule>
  </conditionalFormatting>
  <conditionalFormatting sqref="I78">
    <cfRule type="cellIs" dxfId="26" priority="163" operator="greaterThan">
      <formula>$I$77</formula>
    </cfRule>
  </conditionalFormatting>
  <conditionalFormatting sqref="I87">
    <cfRule type="cellIs" dxfId="25" priority="153" operator="greaterThan">
      <formula>$I$86</formula>
    </cfRule>
  </conditionalFormatting>
  <conditionalFormatting sqref="I105">
    <cfRule type="cellIs" dxfId="24" priority="142" operator="greaterThan">
      <formula>$I$104</formula>
    </cfRule>
  </conditionalFormatting>
  <conditionalFormatting sqref="I114">
    <cfRule type="cellIs" dxfId="23" priority="132" operator="greaterThan">
      <formula>$I$113</formula>
    </cfRule>
  </conditionalFormatting>
  <conditionalFormatting sqref="J69">
    <cfRule type="cellIs" dxfId="22" priority="179" operator="greaterThan">
      <formula>$J$68</formula>
    </cfRule>
  </conditionalFormatting>
  <conditionalFormatting sqref="J78">
    <cfRule type="cellIs" dxfId="21" priority="162" operator="greaterThan">
      <formula>$J$77</formula>
    </cfRule>
  </conditionalFormatting>
  <conditionalFormatting sqref="J87">
    <cfRule type="cellIs" dxfId="20" priority="152" operator="greaterThan">
      <formula>$J$86</formula>
    </cfRule>
  </conditionalFormatting>
  <conditionalFormatting sqref="J105">
    <cfRule type="cellIs" dxfId="19" priority="141" operator="greaterThan">
      <formula>$J$104</formula>
    </cfRule>
  </conditionalFormatting>
  <conditionalFormatting sqref="J114">
    <cfRule type="cellIs" dxfId="18" priority="131" operator="greaterThan">
      <formula>$J$113</formula>
    </cfRule>
  </conditionalFormatting>
  <conditionalFormatting sqref="K69">
    <cfRule type="cellIs" dxfId="17" priority="178" operator="greaterThan">
      <formula>$K$68</formula>
    </cfRule>
  </conditionalFormatting>
  <conditionalFormatting sqref="K78">
    <cfRule type="cellIs" dxfId="16" priority="161" operator="greaterThan">
      <formula>$K$77</formula>
    </cfRule>
  </conditionalFormatting>
  <conditionalFormatting sqref="K87">
    <cfRule type="cellIs" dxfId="15" priority="151" operator="greaterThan">
      <formula>$K$86</formula>
    </cfRule>
  </conditionalFormatting>
  <conditionalFormatting sqref="K105">
    <cfRule type="cellIs" dxfId="14" priority="140" operator="greaterThan">
      <formula>$K$104</formula>
    </cfRule>
  </conditionalFormatting>
  <conditionalFormatting sqref="K114">
    <cfRule type="cellIs" dxfId="13" priority="130" operator="greaterThan">
      <formula>$K$113</formula>
    </cfRule>
  </conditionalFormatting>
  <conditionalFormatting sqref="L69">
    <cfRule type="cellIs" dxfId="12" priority="177" operator="greaterThan">
      <formula>$L$68</formula>
    </cfRule>
  </conditionalFormatting>
  <conditionalFormatting sqref="L78">
    <cfRule type="cellIs" dxfId="11" priority="160" operator="greaterThan">
      <formula>$L$77</formula>
    </cfRule>
  </conditionalFormatting>
  <conditionalFormatting sqref="L87">
    <cfRule type="cellIs" dxfId="10" priority="150" operator="greaterThan">
      <formula>$L$86</formula>
    </cfRule>
  </conditionalFormatting>
  <conditionalFormatting sqref="L105">
    <cfRule type="cellIs" dxfId="9" priority="139" operator="greaterThan">
      <formula>$L$104</formula>
    </cfRule>
  </conditionalFormatting>
  <conditionalFormatting sqref="L114">
    <cfRule type="cellIs" dxfId="8" priority="129" operator="greaterThan">
      <formula>$L$113</formula>
    </cfRule>
  </conditionalFormatting>
  <conditionalFormatting sqref="C114">
    <cfRule type="cellIs" dxfId="3" priority="4" operator="greaterThan">
      <formula>$C$113</formula>
    </cfRule>
  </conditionalFormatting>
  <conditionalFormatting sqref="E114">
    <cfRule type="cellIs" dxfId="1" priority="2" operator="greaterThan">
      <formula>$E$113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ignoredErrors>
    <ignoredError sqref="C128:C129 C136" formula="1"/>
  </ignoredErrors>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5" t="s">
        <v>217</v>
      </c>
      <c r="C5" s="185" t="s">
        <v>203</v>
      </c>
      <c r="D5" s="185" t="s">
        <v>204</v>
      </c>
      <c r="E5" s="185" t="s">
        <v>202</v>
      </c>
      <c r="F5" s="185" t="s">
        <v>18</v>
      </c>
      <c r="G5" s="185" t="s">
        <v>25</v>
      </c>
      <c r="I5" s="427" t="s">
        <v>424</v>
      </c>
      <c r="J5" s="428"/>
      <c r="K5" s="428"/>
      <c r="L5" s="428"/>
      <c r="M5" s="428"/>
      <c r="N5" s="428"/>
      <c r="O5" s="428"/>
      <c r="P5" s="428"/>
      <c r="Q5" s="428"/>
      <c r="R5" s="428"/>
      <c r="S5" s="428"/>
      <c r="T5" s="428"/>
      <c r="U5" s="428"/>
      <c r="V5" s="428"/>
      <c r="W5" s="429"/>
      <c r="Y5" s="192"/>
      <c r="Z5" s="192"/>
      <c r="AA5" s="192"/>
      <c r="AB5" s="334"/>
    </row>
    <row r="6" spans="1:53" s="184" customFormat="1" ht="27.5" customHeight="1" x14ac:dyDescent="0.15">
      <c r="B6" s="416" t="s">
        <v>228</v>
      </c>
      <c r="C6" s="417"/>
      <c r="D6" s="417"/>
      <c r="E6" s="417"/>
      <c r="F6" s="417"/>
      <c r="G6" s="418"/>
      <c r="I6" s="430" t="s">
        <v>13</v>
      </c>
      <c r="J6" s="414" t="s">
        <v>410</v>
      </c>
      <c r="K6" s="414" t="s">
        <v>409</v>
      </c>
      <c r="L6" s="432" t="s">
        <v>215</v>
      </c>
      <c r="M6" s="433"/>
      <c r="N6" s="433"/>
      <c r="O6" s="433"/>
      <c r="P6" s="433"/>
      <c r="Q6" s="434"/>
      <c r="R6" s="419" t="s">
        <v>216</v>
      </c>
      <c r="S6" s="420"/>
      <c r="T6" s="420"/>
      <c r="U6" s="420"/>
      <c r="V6" s="420"/>
      <c r="W6" s="421"/>
      <c r="Y6" s="307"/>
      <c r="Z6" s="307"/>
      <c r="AA6" s="307"/>
      <c r="AB6" s="335"/>
    </row>
    <row r="7" spans="1:53" s="184" customFormat="1" ht="44" customHeight="1" x14ac:dyDescent="0.15">
      <c r="B7" s="193">
        <v>0</v>
      </c>
      <c r="C7" s="194">
        <v>0</v>
      </c>
      <c r="D7" s="194">
        <v>0</v>
      </c>
      <c r="E7" s="194">
        <v>0</v>
      </c>
      <c r="F7" s="194">
        <v>0</v>
      </c>
      <c r="G7" s="194">
        <f>SUM(C7:F7)</f>
        <v>0</v>
      </c>
      <c r="I7" s="431"/>
      <c r="J7" s="431"/>
      <c r="K7" s="431"/>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x14ac:dyDescent="0.15">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15">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15">
      <c r="B10" s="422" t="s">
        <v>237</v>
      </c>
      <c r="C10" s="422"/>
      <c r="D10" s="422"/>
      <c r="E10" s="422"/>
      <c r="F10" s="422"/>
      <c r="G10" s="422"/>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15">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15">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15">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15">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15">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15">
      <c r="B16" s="193" t="s">
        <v>234</v>
      </c>
      <c r="C16" s="423" t="s">
        <v>235</v>
      </c>
      <c r="D16" s="424"/>
      <c r="E16" s="424"/>
      <c r="F16" s="424"/>
      <c r="G16" s="425"/>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15">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15"/>
    <row r="19" spans="2:58" s="192" customFormat="1" ht="19" customHeight="1" x14ac:dyDescent="0.15">
      <c r="I19" s="426" t="s">
        <v>425</v>
      </c>
      <c r="J19" s="426"/>
      <c r="K19" s="426"/>
      <c r="L19" s="426"/>
      <c r="M19" s="426"/>
      <c r="N19" s="426"/>
      <c r="O19" s="426"/>
      <c r="P19" s="426"/>
      <c r="Q19" s="426"/>
      <c r="R19" s="426"/>
      <c r="S19" s="426"/>
      <c r="T19" s="426"/>
      <c r="U19" s="426"/>
      <c r="Z19" s="250"/>
      <c r="AA19" s="250"/>
      <c r="AB19" s="250"/>
      <c r="AC19" s="250"/>
    </row>
    <row r="20" spans="2:58" s="192" customFormat="1" ht="27" customHeight="1" x14ac:dyDescent="0.15">
      <c r="I20" s="414" t="s">
        <v>13</v>
      </c>
      <c r="J20" s="414" t="s">
        <v>213</v>
      </c>
      <c r="K20" s="414" t="s">
        <v>214</v>
      </c>
      <c r="L20" s="416" t="s">
        <v>215</v>
      </c>
      <c r="M20" s="417"/>
      <c r="N20" s="417"/>
      <c r="O20" s="417"/>
      <c r="P20" s="418"/>
      <c r="Q20" s="419" t="s">
        <v>216</v>
      </c>
      <c r="R20" s="420"/>
      <c r="S20" s="420"/>
      <c r="T20" s="420"/>
      <c r="U20" s="421"/>
      <c r="Z20" s="254"/>
      <c r="AA20" s="254"/>
      <c r="AB20" s="254"/>
      <c r="AC20" s="254"/>
    </row>
    <row r="21" spans="2:58" s="192" customFormat="1" ht="35" customHeight="1" x14ac:dyDescent="0.15">
      <c r="I21" s="415"/>
      <c r="J21" s="415"/>
      <c r="K21" s="415"/>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15">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15">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15">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15">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15">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15">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15">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15">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15">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15">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15">
      <c r="C32" s="287"/>
      <c r="D32" s="287"/>
      <c r="E32" s="287"/>
      <c r="F32" s="287"/>
      <c r="G32" s="287"/>
      <c r="V32" s="279"/>
      <c r="W32" s="256"/>
      <c r="BC32" s="285"/>
      <c r="BD32" s="285"/>
      <c r="BE32" s="285"/>
      <c r="BF32" s="285"/>
    </row>
    <row r="33" spans="1:39" x14ac:dyDescent="0.2">
      <c r="V33" s="279"/>
      <c r="W33" s="256"/>
    </row>
    <row r="36" spans="1:39" x14ac:dyDescent="0.2">
      <c r="AB36" s="113"/>
      <c r="AC36" s="113"/>
      <c r="AD36" s="113"/>
      <c r="AF36" s="113"/>
      <c r="AG36" s="113"/>
    </row>
    <row r="37" spans="1:39" ht="14" customHeight="1" x14ac:dyDescent="0.2">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2">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2">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2">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2">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2">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2">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2">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2">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2">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2">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2">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2">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2">
      <c r="A50" s="250"/>
      <c r="B50" s="192"/>
      <c r="C50" s="192"/>
      <c r="D50" s="192"/>
      <c r="E50" s="192"/>
      <c r="F50" s="192"/>
      <c r="G50" s="192"/>
    </row>
    <row r="51" spans="1:39" x14ac:dyDescent="0.2">
      <c r="B51" s="250"/>
      <c r="C51" s="192"/>
      <c r="D51" s="192"/>
      <c r="E51" s="192"/>
      <c r="F51" s="192"/>
      <c r="G51" s="192"/>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18" t="s">
        <v>308</v>
      </c>
      <c r="B4" s="218" t="s">
        <v>309</v>
      </c>
      <c r="C4" s="219" t="s">
        <v>310</v>
      </c>
      <c r="D4" s="219" t="s">
        <v>311</v>
      </c>
      <c r="F4" s="219" t="s">
        <v>309</v>
      </c>
      <c r="G4" s="219" t="s">
        <v>318</v>
      </c>
      <c r="H4" s="219" t="s">
        <v>319</v>
      </c>
    </row>
    <row r="5" spans="1:14" x14ac:dyDescent="0.2">
      <c r="A5" s="22" t="s">
        <v>312</v>
      </c>
      <c r="B5" s="22" t="s">
        <v>204</v>
      </c>
      <c r="C5" s="23">
        <v>12534</v>
      </c>
      <c r="D5" s="23"/>
      <c r="F5" s="21" t="s">
        <v>204</v>
      </c>
      <c r="G5" s="30">
        <f>SUMIFS($C$5:$C$13,$B$5:$B$13,F5)</f>
        <v>12534</v>
      </c>
      <c r="H5" s="222">
        <f>G5/G$8</f>
        <v>1.3163339249519528E-2</v>
      </c>
    </row>
    <row r="6" spans="1:14" x14ac:dyDescent="0.2">
      <c r="A6" s="22" t="s">
        <v>312</v>
      </c>
      <c r="B6" s="22" t="s">
        <v>203</v>
      </c>
      <c r="C6" s="23">
        <v>103535</v>
      </c>
      <c r="D6" s="23"/>
      <c r="F6" s="21" t="s">
        <v>203</v>
      </c>
      <c r="G6" s="30">
        <f t="shared" ref="G6:G7" si="0">SUMIFS($C$5:$C$13,$B$5:$B$13,F6)</f>
        <v>783134</v>
      </c>
      <c r="H6" s="222">
        <f t="shared" ref="H6:H8" si="1">G6/G$8</f>
        <v>0.82245560234827086</v>
      </c>
    </row>
    <row r="7" spans="1:14" x14ac:dyDescent="0.2">
      <c r="A7" s="22" t="s">
        <v>312</v>
      </c>
      <c r="B7" s="22" t="s">
        <v>202</v>
      </c>
      <c r="C7" s="23">
        <v>16720</v>
      </c>
      <c r="D7" s="23"/>
      <c r="F7" s="21" t="s">
        <v>202</v>
      </c>
      <c r="G7" s="30">
        <f t="shared" si="0"/>
        <v>156522</v>
      </c>
      <c r="H7" s="222">
        <f t="shared" si="1"/>
        <v>0.16438105840220965</v>
      </c>
    </row>
    <row r="8" spans="1:14" x14ac:dyDescent="0.2">
      <c r="A8" s="22" t="s">
        <v>314</v>
      </c>
      <c r="B8" s="22" t="s">
        <v>202</v>
      </c>
      <c r="C8" s="23">
        <v>11340</v>
      </c>
      <c r="D8" s="23"/>
      <c r="F8" s="225" t="s">
        <v>25</v>
      </c>
      <c r="G8" s="223">
        <f>SUM(G5:G7)</f>
        <v>952190</v>
      </c>
      <c r="H8" s="224">
        <f t="shared" si="1"/>
        <v>1</v>
      </c>
    </row>
    <row r="9" spans="1:14" x14ac:dyDescent="0.2">
      <c r="A9" s="22" t="s">
        <v>315</v>
      </c>
      <c r="B9" s="22" t="s">
        <v>203</v>
      </c>
      <c r="C9" s="23">
        <v>662402</v>
      </c>
      <c r="D9" s="23"/>
    </row>
    <row r="10" spans="1:14" x14ac:dyDescent="0.2">
      <c r="A10" s="22" t="s">
        <v>315</v>
      </c>
      <c r="B10" s="22" t="s">
        <v>202</v>
      </c>
      <c r="C10" s="23">
        <v>56846</v>
      </c>
      <c r="D10" s="23"/>
      <c r="G10" s="248"/>
    </row>
    <row r="11" spans="1:14" x14ac:dyDescent="0.2">
      <c r="A11" s="22" t="s">
        <v>316</v>
      </c>
      <c r="B11" s="22" t="s">
        <v>203</v>
      </c>
      <c r="C11" s="23">
        <v>6350</v>
      </c>
      <c r="D11" s="23"/>
    </row>
    <row r="12" spans="1:14" x14ac:dyDescent="0.2">
      <c r="A12" s="22" t="s">
        <v>316</v>
      </c>
      <c r="B12" s="22" t="s">
        <v>202</v>
      </c>
      <c r="C12" s="23">
        <v>71616</v>
      </c>
      <c r="D12" s="23"/>
      <c r="I12" s="275"/>
      <c r="J12" s="275"/>
      <c r="K12" s="275"/>
      <c r="L12" s="275"/>
      <c r="M12" s="275"/>
      <c r="N12" s="275"/>
    </row>
    <row r="13" spans="1:14" x14ac:dyDescent="0.2">
      <c r="A13" s="22" t="s">
        <v>317</v>
      </c>
      <c r="B13" s="22" t="s">
        <v>203</v>
      </c>
      <c r="C13" s="23">
        <v>10847</v>
      </c>
      <c r="D13" s="23">
        <v>22928</v>
      </c>
    </row>
    <row r="14" spans="1:14" s="1" customFormat="1" x14ac:dyDescent="0.2">
      <c r="A14" s="220" t="s">
        <v>25</v>
      </c>
      <c r="B14" s="220"/>
      <c r="C14" s="221">
        <f>SUM(C5:C13)</f>
        <v>952190</v>
      </c>
      <c r="D14" s="221">
        <f>SUM(D5:D13)</f>
        <v>22928</v>
      </c>
    </row>
    <row r="17" spans="1:3" x14ac:dyDescent="0.2">
      <c r="A17" s="1" t="s">
        <v>320</v>
      </c>
    </row>
    <row r="18" spans="1:3" x14ac:dyDescent="0.2">
      <c r="A18" s="218" t="s">
        <v>321</v>
      </c>
      <c r="B18" s="226" t="s">
        <v>322</v>
      </c>
      <c r="C18" s="226"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6" t="e">
        <f>#REF!</f>
        <v>#REF!</v>
      </c>
      <c r="B1" s="436"/>
      <c r="C1" s="436"/>
      <c r="D1" s="436"/>
      <c r="E1" s="436"/>
      <c r="F1" s="436"/>
      <c r="G1" s="436"/>
    </row>
    <row r="2" spans="1:14" x14ac:dyDescent="0.2">
      <c r="A2" s="1" t="s">
        <v>181</v>
      </c>
      <c r="B2" s="1"/>
    </row>
    <row r="3" spans="1:14" ht="32.25" customHeight="1" x14ac:dyDescent="0.2">
      <c r="A3" s="402" t="s">
        <v>177</v>
      </c>
      <c r="B3" s="402"/>
      <c r="C3" s="402"/>
      <c r="D3" s="402"/>
      <c r="E3" s="402"/>
      <c r="F3" s="402"/>
      <c r="G3" s="402"/>
      <c r="H3" s="82"/>
      <c r="I3" s="82"/>
      <c r="J3" s="82"/>
      <c r="K3" s="82"/>
      <c r="N3" s="134" t="s">
        <v>156</v>
      </c>
    </row>
    <row r="4" spans="1:14" x14ac:dyDescent="0.2">
      <c r="A4" s="124" t="s">
        <v>109</v>
      </c>
      <c r="B4" s="124" t="s">
        <v>19</v>
      </c>
      <c r="C4" s="403" t="s">
        <v>20</v>
      </c>
      <c r="D4" s="404"/>
      <c r="E4" s="404"/>
      <c r="F4" s="404"/>
      <c r="G4" s="405"/>
      <c r="N4" s="136" t="s">
        <v>128</v>
      </c>
    </row>
    <row r="5" spans="1:14" x14ac:dyDescent="0.2">
      <c r="A5" s="88" t="s">
        <v>16</v>
      </c>
      <c r="B5" s="111"/>
      <c r="C5" s="406"/>
      <c r="D5" s="401"/>
      <c r="E5" s="401"/>
      <c r="F5" s="401"/>
      <c r="G5" s="401"/>
      <c r="N5" s="139"/>
    </row>
    <row r="6" spans="1:14" x14ac:dyDescent="0.2">
      <c r="A6" s="88" t="s">
        <v>17</v>
      </c>
      <c r="B6" s="111"/>
      <c r="C6" s="406"/>
      <c r="D6" s="401"/>
      <c r="E6" s="401"/>
      <c r="F6" s="401"/>
      <c r="G6" s="401"/>
      <c r="N6" s="139"/>
    </row>
    <row r="7" spans="1:14" x14ac:dyDescent="0.2">
      <c r="A7" s="88" t="s">
        <v>18</v>
      </c>
      <c r="B7" s="111"/>
      <c r="C7" s="406"/>
      <c r="D7" s="401"/>
      <c r="E7" s="401"/>
      <c r="F7" s="401"/>
      <c r="G7" s="401"/>
      <c r="N7" s="139"/>
    </row>
    <row r="8" spans="1:14" x14ac:dyDescent="0.2">
      <c r="A8" s="111" t="s">
        <v>39</v>
      </c>
      <c r="B8" s="88"/>
      <c r="C8" s="401"/>
      <c r="D8" s="401"/>
      <c r="E8" s="401"/>
      <c r="F8" s="401"/>
      <c r="G8" s="401"/>
      <c r="N8" s="139"/>
    </row>
    <row r="9" spans="1:14" x14ac:dyDescent="0.2">
      <c r="A9" s="111" t="s">
        <v>162</v>
      </c>
      <c r="B9" s="88"/>
      <c r="C9" s="407"/>
      <c r="D9" s="407"/>
      <c r="E9" s="407"/>
      <c r="F9" s="407"/>
      <c r="G9" s="407"/>
      <c r="N9" s="139"/>
    </row>
    <row r="10" spans="1:14" x14ac:dyDescent="0.2">
      <c r="A10" s="112" t="s">
        <v>40</v>
      </c>
      <c r="B10" s="112"/>
      <c r="C10" s="435"/>
      <c r="D10" s="435"/>
      <c r="E10" s="435"/>
      <c r="F10" s="435"/>
      <c r="G10" s="435"/>
      <c r="N10" s="139"/>
    </row>
    <row r="11" spans="1:14" x14ac:dyDescent="0.2">
      <c r="A11" s="13"/>
      <c r="B11" s="2"/>
      <c r="C11"/>
      <c r="N11" s="139"/>
    </row>
    <row r="12" spans="1:14" x14ac:dyDescent="0.2">
      <c r="A12" s="15" t="s">
        <v>110</v>
      </c>
      <c r="B12" s="408" t="s">
        <v>112</v>
      </c>
      <c r="C12" s="409"/>
      <c r="D12" s="410"/>
      <c r="N12" s="138" t="s">
        <v>129</v>
      </c>
    </row>
    <row r="13" spans="1:14" x14ac:dyDescent="0.2">
      <c r="B13" s="411" t="s">
        <v>113</v>
      </c>
      <c r="C13" s="412"/>
      <c r="D13" s="413"/>
      <c r="N13" s="139"/>
    </row>
    <row r="14" spans="1:14" x14ac:dyDescent="0.2">
      <c r="B14" s="395" t="s">
        <v>114</v>
      </c>
      <c r="C14" s="396"/>
      <c r="D14" s="397"/>
      <c r="N14" s="139"/>
    </row>
    <row r="15" spans="1:14" x14ac:dyDescent="0.2">
      <c r="B15" s="398" t="s">
        <v>21</v>
      </c>
      <c r="C15" s="399"/>
      <c r="D15" s="400"/>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7" t="s">
        <v>59</v>
      </c>
      <c r="E3" s="437"/>
      <c r="F3" s="437" t="s">
        <v>60</v>
      </c>
      <c r="G3" s="437"/>
      <c r="H3" s="437"/>
      <c r="I3" s="437" t="s">
        <v>61</v>
      </c>
      <c r="J3" s="437"/>
      <c r="K3" s="437"/>
      <c r="L3" s="131"/>
      <c r="M3" s="437" t="s">
        <v>18</v>
      </c>
      <c r="N3" s="437"/>
      <c r="O3" s="437"/>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7" priority="1" operator="equal">
      <formula>$B$7</formula>
    </cfRule>
    <cfRule type="cellIs" dxfId="6" priority="2" operator="equal">
      <formula>$B$8</formula>
    </cfRule>
    <cfRule type="cellIs" dxfId="5" priority="3" operator="equal">
      <formula>$B$9</formula>
    </cfRule>
    <cfRule type="cellIs" dxfId="4"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2025-08-07T16:18:51Z</dcterms:modified>
</cp:coreProperties>
</file>