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1C56C4E2-7178-4E4D-88A6-F044B5EB55AF}" xr6:coauthVersionLast="47" xr6:coauthVersionMax="47" xr10:uidLastSave="{00000000-0000-0000-0000-000000000000}"/>
  <bookViews>
    <workbookView xWindow="-57720" yWindow="-1800" windowWidth="29040" windowHeight="17520" firstSheet="2" xr2:uid="{00000000-000D-0000-FFFF-FFFF00000000}"/>
  </bookViews>
  <sheets>
    <sheet name="ReadMe" sheetId="6" r:id="rId1"/>
    <sheet name="Balances" sheetId="1" r:id="rId2"/>
    <sheet name="Deposits" sheetId="7" r:id="rId3"/>
    <sheet name="TotalCreditsDebits" sheetId="10" r:id="rId4"/>
    <sheet name="Capacities" sheetId="5" r:id="rId5"/>
    <sheet name="Example1-Credit" sheetId="8" r:id="rId6"/>
    <sheet name="Example2-Debit" sheetId="9" r:id="rId7"/>
    <sheet name="BasinConservationPrograms" sheetId="11" r:id="rId8"/>
    <sheet name="DCPLogs" sheetId="4" r:id="rId9"/>
    <sheet name="By User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1" l="1"/>
  <c r="H10" i="4"/>
  <c r="H11" i="4"/>
  <c r="H12" i="4"/>
  <c r="H13" i="4"/>
  <c r="H14" i="4"/>
  <c r="H9" i="4"/>
  <c r="G1" i="4"/>
  <c r="C9" i="11"/>
  <c r="E9" i="11"/>
  <c r="E1" i="10"/>
  <c r="A17" i="10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B8" i="10" l="1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F15" i="1" l="1"/>
  <c r="H4" i="4" l="1"/>
  <c r="I4" i="4" s="1"/>
  <c r="H5" i="4"/>
  <c r="I5" i="4" s="1"/>
  <c r="H3" i="4"/>
  <c r="I3" i="4" s="1"/>
  <c r="B3" i="7" l="1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B13" i="7" l="1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<sst xmlns="http://schemas.openxmlformats.org/spreadsheetml/2006/main" count="240" uniqueCount="114">
  <si>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</si>
  <si>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</si>
  <si>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</si>
  <si>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</si>
  <si>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</si>
  <si>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</si>
  <si>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</si>
  <si>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</si>
  <si>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</si>
  <si>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</si>
  <si>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</si>
  <si>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</si>
  <si>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</si>
  <si>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</si>
  <si>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</si>
  <si>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</si>
  <si>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</si>
  <si>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</si>
  <si>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</si>
  <si>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</si>
  <si>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</si>
  <si>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</si>
  <si>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</si>
  <si>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</si>
  <si>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</si>
  <si>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</si>
  <si>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</si>
  <si>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</si>
  <si>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</si>
  <si>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</si>
  <si>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</si>
  <si>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</si>
  <si>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</si>
  <si>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</si>
  <si>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</si>
  <si>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</si>
  <si>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</si>
  <si>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</si>
  <si>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</si>
  <si>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</si>
  <si>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</si>
  <si>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</si>
  <si>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</si>
  <si>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</si>
  <si>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</si>
  <si>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</si>
  <si>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</si>
  <si>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</si>
  <si>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</si>
  <si>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</si>
  <si>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</si>
  <si>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</si>
  <si>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</si>
  <si>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</si>
  <si>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</si>
  <si>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</si>
  <si>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</si>
  <si>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</si>
  <si>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</si>
  <si>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</si>
  <si>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</si>
  <si>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Annual deposits and withdraws calculated as the year to year difference in balances.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</si>
  <si>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</si>
  <si>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</si>
  <si>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</si>
  <si>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</si>
  <si>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</si>
  <si>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</si>
  <si>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</si>
  <si>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</si>
  <si>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</si>
  <si>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</si>
  <si>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</si>
  <si>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</si>
  <si>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</si>
  <si>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</si>
  <si>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</si>
  <si>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</si>
  <si>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</si>
  <si>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</si>
  <si>
    <t>Program</t>
  </si>
  <si>
    <t>Colorado River Conservation Programs</t>
  </si>
  <si>
    <t>Years</t>
  </si>
  <si>
    <t>Compensation ($ per acre-foot)</t>
  </si>
  <si>
    <t>Lake Mead Water Conservation Accounts</t>
  </si>
  <si>
    <t>None</t>
  </si>
  <si>
    <t>2015 to 2019</t>
  </si>
  <si>
    <t>2021 to 2022</t>
  </si>
  <si>
    <t>$77 to $240</t>
  </si>
  <si>
    <t>$150 to $611</t>
  </si>
  <si>
    <t>2015 to 2017</t>
  </si>
  <si>
    <t>$161 to $670</t>
  </si>
  <si>
    <t>2019 to 2023</t>
  </si>
  <si>
    <t>Mandatory Conservation - Not ICS</t>
  </si>
  <si>
    <t>500+ Plan - Lower Basin</t>
  </si>
  <si>
    <t>Compensation ($ million)</t>
  </si>
  <si>
    <t>Volume (million acre-feet)</t>
  </si>
  <si>
    <t>2007 to 2023</t>
  </si>
  <si>
    <t>System Conservation Pilot Programs</t>
  </si>
  <si>
    <t xml:space="preserve">    Lower Basin</t>
  </si>
  <si>
    <t xml:space="preserve">    Upper Basin</t>
  </si>
  <si>
    <t>Example of water conservation program credit using Arizona in 2018</t>
  </si>
  <si>
    <t>Example of water conservation program debit using California in 2022.</t>
  </si>
  <si>
    <t>Balances</t>
  </si>
  <si>
    <t>Deposits</t>
  </si>
  <si>
    <t>Capacities</t>
  </si>
  <si>
    <t>Example1-Credit</t>
  </si>
  <si>
    <t>Example2-Debit</t>
  </si>
  <si>
    <t>DCPLogs</t>
  </si>
  <si>
    <t>ByUser</t>
  </si>
  <si>
    <t>TotalCreditsDebits</t>
  </si>
  <si>
    <t>Sum of all water conservation program credits and debits each year, plus total over all years</t>
  </si>
  <si>
    <t>BasinConservationPrograms</t>
  </si>
  <si>
    <t>Summary of water conserved by each Colorado River Basin conservation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</si>
</sst>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/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6" fontId="0" fillId="0" borderId="1" xfId="0" applyNumberForma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66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C17"/>
  <sheetViews>
    <sheetView tabSelected="1" zoomScale="170" zoomScaleNormal="170" workbookViewId="0">
      <selection activeCell="A9" sqref="A9:A17"/>
    </sheetView>
  </sheetViews>
  <sheetFormatPr defaultRowHeight="14.5" x14ac:dyDescent="0.35"/>
  <cols>
    <col min="1" max="1" width="3.453125" customWidth="1"/>
    <col min="2" max="2" width="12.453125" customWidth="1"/>
    <col min="3" max="3" width="46.81640625" customWidth="1"/>
  </cols>
  <sheetData>
    <row r="1" spans="1:3" s="1" customFormat="1" x14ac:dyDescent="0.35">
      <c r="A1" s="1" t="s">
        <v>55</v>
      </c>
    </row>
    <row r="2" spans="1:3" s="1" customFormat="1" x14ac:dyDescent="0.35"/>
    <row r="3" spans="1:3" x14ac:dyDescent="0.35">
      <c r="A3" s="1" t="s">
        <v>0</v>
      </c>
      <c r="B3" s="1"/>
    </row>
    <row r="4" spans="1:3" x14ac:dyDescent="0.35">
      <c r="C4" t="s">
        <v>1</v>
      </c>
    </row>
    <row r="5" spans="1:3" x14ac:dyDescent="0.35">
      <c r="C5" t="s">
        <v>12</v>
      </c>
    </row>
    <row r="8" spans="1:3" x14ac:dyDescent="0.35">
      <c r="A8" s="16" t="s">
        <v>56</v>
      </c>
      <c r="B8" s="16"/>
      <c r="C8" s="16" t="s">
        <v>57</v>
      </c>
    </row>
    <row r="9" spans="1:3" x14ac:dyDescent="0.35">
      <c r="A9">
        <v>1</v>
      </c>
      <c r="B9" t="s">
        <v>103</v>
      </c>
      <c r="C9" t="s">
        <v>58</v>
      </c>
    </row>
    <row r="10" spans="1:3" x14ac:dyDescent="0.35">
      <c r="A10">
        <v>2</v>
      </c>
      <c r="B10" t="s">
        <v>104</v>
      </c>
      <c r="C10" t="s">
        <v>61</v>
      </c>
    </row>
    <row r="11" spans="1:3" x14ac:dyDescent="0.35">
      <c r="A11">
        <v>3</v>
      </c>
      <c r="B11" t="s">
        <v>110</v>
      </c>
      <c r="C11" t="s">
        <v>111</v>
      </c>
    </row>
    <row r="12" spans="1:3" x14ac:dyDescent="0.35">
      <c r="A12">
        <v>4</v>
      </c>
      <c r="B12" t="s">
        <v>105</v>
      </c>
      <c r="C12" t="s">
        <v>59</v>
      </c>
    </row>
    <row r="13" spans="1:3" x14ac:dyDescent="0.35">
      <c r="A13">
        <v>5</v>
      </c>
      <c r="B13" t="s">
        <v>106</v>
      </c>
      <c r="C13" t="s">
        <v>101</v>
      </c>
    </row>
    <row r="14" spans="1:3" x14ac:dyDescent="0.35">
      <c r="A14">
        <v>6</v>
      </c>
      <c r="B14" t="s">
        <v>107</v>
      </c>
      <c r="C14" t="s">
        <v>102</v>
      </c>
    </row>
    <row r="15" spans="1:3" x14ac:dyDescent="0.35">
      <c r="A15">
        <v>7</v>
      </c>
      <c r="B15" t="s">
        <v>112</v>
      </c>
      <c r="C15" t="s">
        <v>113</v>
      </c>
    </row>
    <row r="16" spans="1:3" x14ac:dyDescent="0.35">
      <c r="A16">
        <v>8</v>
      </c>
      <c r="B16" t="s">
        <v>108</v>
      </c>
      <c r="C16" t="s">
        <v>60</v>
      </c>
    </row>
    <row r="17" spans="1:3" x14ac:dyDescent="0.35">
      <c r="A17">
        <v>9</v>
      </c>
      <c r="B17" t="s">
        <v>109</v>
      </c>
      <c r="C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11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  <c r="G1" s="1" t="s">
        <v>23</v>
      </c>
      <c r="H1" s="1" t="s">
        <v>48</v>
      </c>
    </row>
    <row r="2" spans="1:8" s="1" customFormat="1" x14ac:dyDescent="0.35">
      <c r="A2" t="s">
        <v>54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53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52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39</v>
      </c>
      <c r="B15" s="13">
        <v>598742</v>
      </c>
      <c r="C15" s="13">
        <v>1375871</v>
      </c>
      <c r="D15" s="13">
        <v>865741</v>
      </c>
      <c r="E15" s="13">
        <f>E14+41000</f>
        <v>173975</v>
      </c>
      <c r="F15" s="2">
        <f t="shared" si="1"/>
        <v>2840354</v>
      </c>
      <c r="G15" s="14">
        <v>2020</v>
      </c>
      <c r="H15" s="11">
        <f>SUM(E15:F15)</f>
        <v>3014329</v>
      </c>
    </row>
    <row r="16" spans="1:8" x14ac:dyDescent="0.35">
      <c r="A16" t="s">
        <v>49</v>
      </c>
      <c r="B16" s="13">
        <v>684201</v>
      </c>
      <c r="C16" s="13">
        <v>1357085</v>
      </c>
      <c r="D16" s="13">
        <v>949658</v>
      </c>
      <c r="E16" s="13">
        <f>E15+41000</f>
        <v>214975</v>
      </c>
      <c r="F16" s="2">
        <f t="shared" si="1"/>
        <v>2990944</v>
      </c>
      <c r="G16" s="14">
        <v>2021</v>
      </c>
      <c r="H16" s="11">
        <f>SUM(E16:F16)</f>
        <v>3205919</v>
      </c>
    </row>
    <row r="17" spans="1:8" x14ac:dyDescent="0.35">
      <c r="A17" t="s">
        <v>50</v>
      </c>
      <c r="B17" s="13">
        <v>753423</v>
      </c>
      <c r="C17" s="13">
        <v>1245693</v>
      </c>
      <c r="D17" s="13">
        <v>1038765</v>
      </c>
      <c r="E17" s="13">
        <f>30000+E16</f>
        <v>244975</v>
      </c>
      <c r="F17" s="2">
        <f t="shared" si="1"/>
        <v>3037881</v>
      </c>
      <c r="G17" s="14">
        <v>2022</v>
      </c>
      <c r="H17" s="11">
        <f>SUM(E17:F17)</f>
        <v>3282856</v>
      </c>
    </row>
    <row r="18" spans="1:8" x14ac:dyDescent="0.35">
      <c r="A18" t="s">
        <v>51</v>
      </c>
      <c r="B18" s="18">
        <v>710589</v>
      </c>
      <c r="C18" s="18">
        <v>1661832</v>
      </c>
      <c r="D18" s="18">
        <v>955543</v>
      </c>
      <c r="E18" s="15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17" t="str" cm="1">
        <f t="array" ref="A1">Balances!G1:G1</f>
        <v>Year</v>
      </c>
      <c r="B1" s="17" t="s">
        <v>6</v>
      </c>
      <c r="C1" s="17" t="s">
        <v>3</v>
      </c>
      <c r="D1" s="17" t="s">
        <v>4</v>
      </c>
      <c r="E1" s="17" t="s">
        <v>5</v>
      </c>
      <c r="F1" s="17" t="s">
        <v>40</v>
      </c>
    </row>
    <row r="2" spans="1:6" x14ac:dyDescent="0.35">
      <c r="A2" s="12">
        <f>Balances!G2</f>
        <v>2007</v>
      </c>
      <c r="B2" s="13">
        <f>SUM(C2:F2)</f>
        <v>41398</v>
      </c>
      <c r="C2" s="13">
        <f>Balances!B2</f>
        <v>0</v>
      </c>
      <c r="D2" s="13">
        <f>Balances!C2</f>
        <v>41398</v>
      </c>
      <c r="E2" s="13">
        <f>Balances!D2</f>
        <v>0</v>
      </c>
      <c r="F2" s="13">
        <f>Balances!E3-Balances!E2</f>
        <v>0</v>
      </c>
    </row>
    <row r="3" spans="1:6" x14ac:dyDescent="0.35">
      <c r="A3" s="12">
        <f>Balances!G3</f>
        <v>2008</v>
      </c>
      <c r="B3" s="13">
        <f t="shared" ref="B3:B18" si="0">SUM(C3:F3)</f>
        <v>552175</v>
      </c>
      <c r="C3" s="13">
        <f>Balances!B3-Balances!B2</f>
        <v>100000</v>
      </c>
      <c r="D3" s="13">
        <f>Balances!C3-Balances!C2</f>
        <v>52175</v>
      </c>
      <c r="E3" s="13">
        <f>Balances!D3-Balances!D2</f>
        <v>400000</v>
      </c>
      <c r="F3" s="13">
        <f>Balances!E3-Balances!E2</f>
        <v>0</v>
      </c>
    </row>
    <row r="4" spans="1:6" x14ac:dyDescent="0.35">
      <c r="A4" s="12">
        <f>Balances!G4</f>
        <v>2009</v>
      </c>
      <c r="B4" s="13">
        <f t="shared" si="0"/>
        <v>63617</v>
      </c>
      <c r="C4" s="13">
        <f>Balances!B4-Balances!B3</f>
        <v>0</v>
      </c>
      <c r="D4" s="13">
        <f>Balances!C4-Balances!C3</f>
        <v>63617</v>
      </c>
      <c r="E4" s="13">
        <f>Balances!D4-Balances!D3</f>
        <v>0</v>
      </c>
      <c r="F4" s="13">
        <f>Balances!E4-Balances!E3</f>
        <v>0</v>
      </c>
    </row>
    <row r="5" spans="1:6" x14ac:dyDescent="0.35">
      <c r="A5" s="12">
        <f>Balances!G5</f>
        <v>2010</v>
      </c>
      <c r="B5" s="13">
        <f t="shared" si="0"/>
        <v>158151</v>
      </c>
      <c r="C5" s="13">
        <f>Balances!B5-Balances!B4</f>
        <v>2094</v>
      </c>
      <c r="D5" s="13">
        <f>Balances!C5-Balances!C4</f>
        <v>104800</v>
      </c>
      <c r="E5" s="13">
        <f>Balances!D5-Balances!D4</f>
        <v>51257</v>
      </c>
      <c r="F5" s="13">
        <f>Balances!E5-Balances!E4</f>
        <v>0</v>
      </c>
    </row>
    <row r="6" spans="1:6" x14ac:dyDescent="0.35">
      <c r="A6" s="12">
        <f>Balances!G6</f>
        <v>2011</v>
      </c>
      <c r="B6" s="13">
        <f t="shared" si="0"/>
        <v>211059</v>
      </c>
      <c r="C6" s="13">
        <f>Balances!B6-Balances!B5</f>
        <v>956</v>
      </c>
      <c r="D6" s="13">
        <f>Balances!C6-Balances!C5</f>
        <v>178688</v>
      </c>
      <c r="E6" s="13">
        <f>Balances!D6-Balances!D5</f>
        <v>31415</v>
      </c>
      <c r="F6" s="13">
        <f>Balances!E6-Balances!E5</f>
        <v>0</v>
      </c>
    </row>
    <row r="7" spans="1:6" x14ac:dyDescent="0.35">
      <c r="A7" s="12">
        <f>Balances!G7</f>
        <v>2012</v>
      </c>
      <c r="B7" s="13">
        <f t="shared" si="0"/>
        <v>169240</v>
      </c>
      <c r="C7" s="13">
        <f>Balances!B7-Balances!B6</f>
        <v>0</v>
      </c>
      <c r="D7" s="13">
        <f>Balances!C7-Balances!C6</f>
        <v>139108</v>
      </c>
      <c r="E7" s="13">
        <f>Balances!D7-Balances!D6</f>
        <v>30132</v>
      </c>
      <c r="F7" s="13">
        <f>Balances!E7-Balances!E6</f>
        <v>0</v>
      </c>
    </row>
    <row r="8" spans="1:6" x14ac:dyDescent="0.35">
      <c r="A8" s="12">
        <f>Balances!G8</f>
        <v>2013</v>
      </c>
      <c r="B8" s="13">
        <f t="shared" si="0"/>
        <v>-77476</v>
      </c>
      <c r="C8" s="13">
        <f>Balances!B8-Balances!B7</f>
        <v>0</v>
      </c>
      <c r="D8" s="13">
        <f>Balances!C8-Balances!C7</f>
        <v>-105723</v>
      </c>
      <c r="E8" s="13">
        <f>Balances!D8-Balances!D7</f>
        <v>28247</v>
      </c>
      <c r="F8" s="13">
        <f>Balances!E8-Balances!E7</f>
        <v>0</v>
      </c>
    </row>
    <row r="9" spans="1:6" x14ac:dyDescent="0.35">
      <c r="A9" s="12">
        <f>Balances!G9</f>
        <v>2014</v>
      </c>
      <c r="B9" s="13">
        <f t="shared" si="0"/>
        <v>-281264</v>
      </c>
      <c r="C9" s="13">
        <f>Balances!B9-Balances!B8</f>
        <v>0</v>
      </c>
      <c r="D9" s="13">
        <f>Balances!C9-Balances!C8</f>
        <v>-304978</v>
      </c>
      <c r="E9" s="13">
        <f>Balances!D9-Balances!D8</f>
        <v>23714</v>
      </c>
      <c r="F9" s="13">
        <f>Balances!E9-Balances!E8</f>
        <v>0</v>
      </c>
    </row>
    <row r="10" spans="1:6" x14ac:dyDescent="0.35">
      <c r="A10" s="12">
        <f>Balances!G10</f>
        <v>2015</v>
      </c>
      <c r="B10" s="13">
        <f t="shared" si="0"/>
        <v>-125036</v>
      </c>
      <c r="C10" s="13">
        <f>Balances!B10-Balances!B9</f>
        <v>0</v>
      </c>
      <c r="D10" s="13">
        <f>Balances!C10-Balances!C9</f>
        <v>-71294</v>
      </c>
      <c r="E10" s="13">
        <f>Balances!D10-Balances!D9</f>
        <v>-53742</v>
      </c>
      <c r="F10" s="13">
        <f>Balances!E10-Balances!E9</f>
        <v>0</v>
      </c>
    </row>
    <row r="11" spans="1:6" x14ac:dyDescent="0.35">
      <c r="A11" s="12">
        <f>Balances!G11</f>
        <v>2016</v>
      </c>
      <c r="B11" s="13">
        <f t="shared" si="0"/>
        <v>37814</v>
      </c>
      <c r="C11" s="13">
        <f>Balances!B11-Balances!B10</f>
        <v>0</v>
      </c>
      <c r="D11" s="13">
        <f>Balances!C11-Balances!C10</f>
        <v>17275</v>
      </c>
      <c r="E11" s="13">
        <f>Balances!D11-Balances!D10</f>
        <v>20539</v>
      </c>
      <c r="F11" s="13">
        <f>Balances!E11-Balances!E10</f>
        <v>0</v>
      </c>
    </row>
    <row r="12" spans="1:6" x14ac:dyDescent="0.35">
      <c r="A12" s="12">
        <f>Balances!G12</f>
        <v>2017</v>
      </c>
      <c r="B12" s="13">
        <f t="shared" si="0"/>
        <v>511813</v>
      </c>
      <c r="C12" s="13">
        <f>Balances!B12-Balances!B11</f>
        <v>23750</v>
      </c>
      <c r="D12" s="13">
        <f>Balances!C12-Balances!C11</f>
        <v>437312</v>
      </c>
      <c r="E12" s="13">
        <f>Balances!D12-Balances!D11</f>
        <v>50751</v>
      </c>
      <c r="F12" s="13">
        <f>Balances!E12-Balances!E11</f>
        <v>0</v>
      </c>
    </row>
    <row r="13" spans="1:6" x14ac:dyDescent="0.35">
      <c r="A13" s="12">
        <f>Balances!G13</f>
        <v>2018</v>
      </c>
      <c r="B13" s="13">
        <f t="shared" si="0"/>
        <v>480441</v>
      </c>
      <c r="C13" s="13">
        <f>Balances!B13-Balances!B12</f>
        <v>216252</v>
      </c>
      <c r="D13" s="13">
        <f>Balances!C13-Balances!C12</f>
        <v>146054</v>
      </c>
      <c r="E13" s="13">
        <f>Balances!D13-Balances!D12</f>
        <v>118135</v>
      </c>
      <c r="F13" s="13">
        <f>Balances!E13-Balances!E12</f>
        <v>0</v>
      </c>
    </row>
    <row r="14" spans="1:6" x14ac:dyDescent="0.35">
      <c r="A14" s="12">
        <f>Balances!G14</f>
        <v>2019</v>
      </c>
      <c r="B14" s="13">
        <f t="shared" si="0"/>
        <v>703670</v>
      </c>
      <c r="C14" s="13">
        <f>Balances!B14-Balances!B13</f>
        <v>130452</v>
      </c>
      <c r="D14" s="13">
        <f>Balances!C14-Balances!C13</f>
        <v>354778</v>
      </c>
      <c r="E14" s="13">
        <f>Balances!D14-Balances!D13</f>
        <v>85465</v>
      </c>
      <c r="F14" s="13">
        <f>Balances!E14-Balances!E13</f>
        <v>132975</v>
      </c>
    </row>
    <row r="15" spans="1:6" x14ac:dyDescent="0.35">
      <c r="A15" s="12">
        <f>Balances!G15</f>
        <v>2020</v>
      </c>
      <c r="B15" s="13">
        <f t="shared" si="0"/>
        <v>568727</v>
      </c>
      <c r="C15" s="13">
        <f>Balances!B15-Balances!B14</f>
        <v>125238</v>
      </c>
      <c r="D15" s="13">
        <f>Balances!C15-Balances!C14</f>
        <v>322661</v>
      </c>
      <c r="E15" s="13">
        <f>Balances!D15-Balances!D14</f>
        <v>79828</v>
      </c>
      <c r="F15" s="13">
        <f>Balances!E15-Balances!E14</f>
        <v>41000</v>
      </c>
    </row>
    <row r="16" spans="1:6" x14ac:dyDescent="0.35">
      <c r="A16" s="12">
        <f>Balances!G16</f>
        <v>2021</v>
      </c>
      <c r="B16" s="13">
        <f t="shared" si="0"/>
        <v>191590</v>
      </c>
      <c r="C16" s="13">
        <f>Balances!B16-Balances!B15</f>
        <v>85459</v>
      </c>
      <c r="D16" s="13">
        <f>Balances!C16-Balances!C15</f>
        <v>-18786</v>
      </c>
      <c r="E16" s="13">
        <f>Balances!D16-Balances!D15</f>
        <v>83917</v>
      </c>
      <c r="F16" s="13">
        <f>Balances!E16-Balances!E15</f>
        <v>41000</v>
      </c>
    </row>
    <row r="17" spans="1:6" x14ac:dyDescent="0.35">
      <c r="A17" s="12">
        <f>Balances!G17</f>
        <v>2022</v>
      </c>
      <c r="B17" s="13">
        <f t="shared" si="0"/>
        <v>76937</v>
      </c>
      <c r="C17" s="13">
        <f>Balances!B17-Balances!B16</f>
        <v>69222</v>
      </c>
      <c r="D17" s="13">
        <f>Balances!C17-Balances!C16</f>
        <v>-111392</v>
      </c>
      <c r="E17" s="13">
        <f>Balances!D17-Balances!D16</f>
        <v>89107</v>
      </c>
      <c r="F17" s="13">
        <f>Balances!E17-Balances!E16</f>
        <v>30000</v>
      </c>
    </row>
    <row r="18" spans="1:6" x14ac:dyDescent="0.35">
      <c r="A18" s="12">
        <f>Balances!G18</f>
        <v>2023</v>
      </c>
      <c r="B18" s="13">
        <f t="shared" si="0"/>
        <v>256083</v>
      </c>
      <c r="C18" s="13">
        <f>Balances!B18-Balances!B17</f>
        <v>-42834</v>
      </c>
      <c r="D18" s="13">
        <f>Balances!C18-Balances!C17</f>
        <v>416139</v>
      </c>
      <c r="E18" s="13">
        <f>Balances!D18-Balances!D17</f>
        <v>-83222</v>
      </c>
      <c r="F18" s="13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E21"/>
  <sheetViews>
    <sheetView zoomScale="150" zoomScaleNormal="150" workbookViewId="0">
      <selection activeCell="E2" sqref="E2"/>
    </sheetView>
  </sheetViews>
  <sheetFormatPr defaultRowHeight="14.5" x14ac:dyDescent="0.35"/>
  <cols>
    <col min="2" max="2" width="10" bestFit="1" customWidth="1"/>
    <col min="5" max="5" width="10.08984375" bestFit="1" customWidth="1"/>
  </cols>
  <sheetData>
    <row r="1" spans="1:5" x14ac:dyDescent="0.35">
      <c r="B1" s="11">
        <f>SUM(B4:B20)</f>
        <v>4119935</v>
      </c>
      <c r="C1" s="11">
        <f>SUM(C4:C20)</f>
        <v>791971</v>
      </c>
      <c r="E1" s="11">
        <f>B1-C1</f>
        <v>3327964</v>
      </c>
    </row>
    <row r="3" spans="1:5" x14ac:dyDescent="0.35">
      <c r="A3" t="str">
        <f>Deposits!A1</f>
        <v>Year</v>
      </c>
      <c r="B3" s="17" t="s">
        <v>78</v>
      </c>
      <c r="C3" s="17" t="s">
        <v>79</v>
      </c>
    </row>
    <row r="4" spans="1:5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5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5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5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5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5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5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5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5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5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5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5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5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39" t="s">
        <v>19</v>
      </c>
      <c r="B11" s="39"/>
      <c r="C11" s="39"/>
      <c r="D11" s="39"/>
      <c r="E11" s="39"/>
      <c r="F11" s="39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0"/>
      <c r="B1" s="21" t="s">
        <v>67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40" t="s">
        <v>2</v>
      </c>
      <c r="B4" s="40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2700000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Balances!B12</f>
        <v>126800</v>
      </c>
    </row>
    <row r="7" spans="1:3" ht="15.5" x14ac:dyDescent="0.35">
      <c r="A7" s="26" t="s">
        <v>70</v>
      </c>
      <c r="B7" s="27" t="s">
        <v>64</v>
      </c>
      <c r="C7" s="22">
        <f>C5-C8</f>
        <v>2483748</v>
      </c>
    </row>
    <row r="8" spans="1:3" ht="15.5" x14ac:dyDescent="0.35">
      <c r="A8" s="26" t="s">
        <v>71</v>
      </c>
      <c r="B8" s="27" t="s">
        <v>73</v>
      </c>
      <c r="C8" s="22">
        <f>Deposits!C13</f>
        <v>216252</v>
      </c>
    </row>
    <row r="9" spans="1:3" ht="15.5" x14ac:dyDescent="0.35">
      <c r="A9" s="26" t="s">
        <v>72</v>
      </c>
      <c r="B9" s="27" t="s">
        <v>74</v>
      </c>
      <c r="C9" s="24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1" t="s">
        <v>75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40" t="s">
        <v>2</v>
      </c>
      <c r="B4" s="40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4400000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Balances!C16</f>
        <v>1357085</v>
      </c>
    </row>
    <row r="7" spans="1:3" ht="15.5" x14ac:dyDescent="0.35">
      <c r="A7" s="26" t="s">
        <v>70</v>
      </c>
      <c r="B7" s="27" t="s">
        <v>64</v>
      </c>
      <c r="C7" s="22">
        <f>C5 + ABS(Deposits!D17)</f>
        <v>4511392</v>
      </c>
    </row>
    <row r="8" spans="1:3" ht="15.5" x14ac:dyDescent="0.35">
      <c r="A8" s="26" t="s">
        <v>71</v>
      </c>
      <c r="B8" s="27" t="s">
        <v>76</v>
      </c>
      <c r="C8" s="22">
        <f>C7-C5</f>
        <v>111392</v>
      </c>
    </row>
    <row r="9" spans="1:3" ht="15.5" x14ac:dyDescent="0.35">
      <c r="A9" s="26" t="s">
        <v>72</v>
      </c>
      <c r="B9" s="27" t="s">
        <v>77</v>
      </c>
      <c r="C9" s="24">
        <f>C6-C8</f>
        <v>1245693</v>
      </c>
    </row>
    <row r="10" spans="1:3" ht="15.5" x14ac:dyDescent="0.35">
      <c r="A10" s="30"/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5BA-6A58-4021-B418-75CB2886B06A}">
  <dimension ref="A1:E10"/>
  <sheetViews>
    <sheetView topLeftCell="A3" zoomScale="160" zoomScaleNormal="160" workbookViewId="0">
      <selection activeCell="A19" sqref="A19"/>
    </sheetView>
  </sheetViews>
  <sheetFormatPr defaultRowHeight="14.5" x14ac:dyDescent="0.35"/>
  <cols>
    <col min="1" max="1" width="34.08984375" customWidth="1"/>
    <col min="2" max="2" width="13.36328125" customWidth="1"/>
    <col min="3" max="3" width="14.26953125" customWidth="1"/>
    <col min="4" max="4" width="14.6328125" customWidth="1"/>
    <col min="5" max="5" width="14.54296875" customWidth="1"/>
  </cols>
  <sheetData>
    <row r="1" spans="1:5" x14ac:dyDescent="0.35">
      <c r="A1" t="s">
        <v>81</v>
      </c>
    </row>
    <row r="2" spans="1:5" x14ac:dyDescent="0.35">
      <c r="A2" t="s">
        <v>80</v>
      </c>
    </row>
    <row r="3" spans="1:5" ht="32" customHeight="1" x14ac:dyDescent="0.35">
      <c r="A3" s="34" t="s">
        <v>80</v>
      </c>
      <c r="B3" s="35" t="s">
        <v>82</v>
      </c>
      <c r="C3" s="35" t="s">
        <v>96</v>
      </c>
      <c r="D3" s="35" t="s">
        <v>83</v>
      </c>
      <c r="E3" s="35" t="s">
        <v>95</v>
      </c>
    </row>
    <row r="4" spans="1:5" s="37" customFormat="1" ht="15" customHeight="1" x14ac:dyDescent="0.35">
      <c r="A4" s="36" t="s">
        <v>84</v>
      </c>
      <c r="B4" s="32" t="s">
        <v>97</v>
      </c>
      <c r="C4" s="31">
        <v>4.0999999999999996</v>
      </c>
      <c r="D4" s="32" t="s">
        <v>85</v>
      </c>
      <c r="E4" s="32" t="s">
        <v>85</v>
      </c>
    </row>
    <row r="5" spans="1:5" s="37" customFormat="1" x14ac:dyDescent="0.35">
      <c r="A5" s="36" t="s">
        <v>94</v>
      </c>
      <c r="B5" s="32" t="s">
        <v>87</v>
      </c>
      <c r="C5" s="31">
        <v>1</v>
      </c>
      <c r="D5" s="33">
        <v>200</v>
      </c>
      <c r="E5" s="38">
        <v>200</v>
      </c>
    </row>
    <row r="6" spans="1:5" s="37" customFormat="1" x14ac:dyDescent="0.35">
      <c r="A6" s="36" t="s">
        <v>93</v>
      </c>
      <c r="B6" s="32" t="s">
        <v>92</v>
      </c>
      <c r="C6" s="31">
        <f>DCPLogs!G1/1000000</f>
        <v>0.63121000000000005</v>
      </c>
      <c r="D6" s="32" t="s">
        <v>85</v>
      </c>
      <c r="E6" s="38" t="s">
        <v>85</v>
      </c>
    </row>
    <row r="7" spans="1:5" s="37" customFormat="1" x14ac:dyDescent="0.35">
      <c r="A7" s="37" t="s">
        <v>98</v>
      </c>
    </row>
    <row r="8" spans="1:5" s="37" customFormat="1" x14ac:dyDescent="0.35">
      <c r="A8" s="36" t="s">
        <v>99</v>
      </c>
      <c r="B8" s="32" t="s">
        <v>86</v>
      </c>
      <c r="C8" s="31">
        <v>0.17499999999999999</v>
      </c>
      <c r="D8" s="32" t="s">
        <v>88</v>
      </c>
      <c r="E8" s="38">
        <v>29.8</v>
      </c>
    </row>
    <row r="9" spans="1:5" s="37" customFormat="1" x14ac:dyDescent="0.35">
      <c r="A9" s="36" t="s">
        <v>100</v>
      </c>
      <c r="B9" s="32">
        <v>2023</v>
      </c>
      <c r="C9" s="31">
        <f>(2517+4633+15091+15571)/1000000</f>
        <v>3.7811999999999998E-2</v>
      </c>
      <c r="D9" s="32" t="s">
        <v>89</v>
      </c>
      <c r="E9" s="38">
        <f>0.992+1.205+5.344+8.335</f>
        <v>15.876000000000001</v>
      </c>
    </row>
    <row r="10" spans="1:5" s="37" customFormat="1" x14ac:dyDescent="0.35">
      <c r="A10" s="36" t="s">
        <v>100</v>
      </c>
      <c r="B10" s="32" t="s">
        <v>90</v>
      </c>
      <c r="C10" s="31">
        <v>2.2116E-2</v>
      </c>
      <c r="D10" s="32" t="s">
        <v>91</v>
      </c>
      <c r="E10" s="38">
        <v>4.5599999999999996</v>
      </c>
    </row>
  </sheetData>
  <sortState xmlns:xlrd2="http://schemas.microsoft.com/office/spreadsheetml/2017/richdata2" ref="A4:E10">
    <sortCondition descending="1" ref="C4:C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1:I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:H14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1.08984375" bestFit="1" customWidth="1"/>
    <col min="7" max="8" width="11.1796875" bestFit="1" customWidth="1"/>
    <col min="9" max="9" width="10.1796875" bestFit="1" customWidth="1"/>
  </cols>
  <sheetData>
    <row r="1" spans="1:9" x14ac:dyDescent="0.35">
      <c r="G1" s="11">
        <f>SUM(G3:G14)</f>
        <v>631210</v>
      </c>
    </row>
    <row r="2" spans="1:9" x14ac:dyDescent="0.35">
      <c r="A2" t="s">
        <v>30</v>
      </c>
      <c r="B2" t="s">
        <v>29</v>
      </c>
      <c r="C2" t="s">
        <v>23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35">
      <c r="A3" t="s">
        <v>3</v>
      </c>
      <c r="B3" t="s">
        <v>47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6" spans="1:9" x14ac:dyDescent="0.35">
      <c r="A6" t="s">
        <v>3</v>
      </c>
      <c r="B6" t="s">
        <v>47</v>
      </c>
      <c r="C6">
        <v>2021</v>
      </c>
      <c r="D6" s="2">
        <v>203392</v>
      </c>
      <c r="F6" s="2">
        <v>48296</v>
      </c>
      <c r="G6" s="2">
        <v>155096</v>
      </c>
      <c r="H6">
        <v>203392</v>
      </c>
    </row>
    <row r="7" spans="1:9" x14ac:dyDescent="0.35">
      <c r="A7" t="s">
        <v>4</v>
      </c>
      <c r="C7">
        <v>2021</v>
      </c>
      <c r="D7" s="2">
        <v>0</v>
      </c>
      <c r="F7" s="11">
        <v>0</v>
      </c>
    </row>
    <row r="8" spans="1:9" x14ac:dyDescent="0.35">
      <c r="A8" t="s">
        <v>5</v>
      </c>
      <c r="B8" t="s">
        <v>34</v>
      </c>
      <c r="C8">
        <v>2021</v>
      </c>
      <c r="D8" s="2">
        <v>8000</v>
      </c>
      <c r="F8" s="11">
        <v>8000</v>
      </c>
      <c r="H8" s="11">
        <v>8000</v>
      </c>
    </row>
    <row r="9" spans="1:9" x14ac:dyDescent="0.35">
      <c r="A9" t="s">
        <v>3</v>
      </c>
      <c r="C9">
        <v>2022</v>
      </c>
      <c r="D9" s="2">
        <v>192000</v>
      </c>
      <c r="F9">
        <v>57061</v>
      </c>
      <c r="G9">
        <v>134940</v>
      </c>
      <c r="H9">
        <f>SUM(E9:G9)</f>
        <v>192001</v>
      </c>
    </row>
    <row r="10" spans="1:9" x14ac:dyDescent="0.35">
      <c r="A10" t="s">
        <v>5</v>
      </c>
      <c r="C10">
        <v>2022</v>
      </c>
      <c r="D10" s="2">
        <v>8000</v>
      </c>
      <c r="G10">
        <v>8000</v>
      </c>
      <c r="H10">
        <f t="shared" ref="H10:H14" si="2">SUM(E10:G10)</f>
        <v>8000</v>
      </c>
    </row>
    <row r="11" spans="1:9" x14ac:dyDescent="0.35">
      <c r="A11" t="s">
        <v>4</v>
      </c>
      <c r="C11">
        <v>2022</v>
      </c>
      <c r="D11" s="2">
        <v>0</v>
      </c>
      <c r="H11">
        <f t="shared" si="2"/>
        <v>0</v>
      </c>
    </row>
    <row r="12" spans="1:9" x14ac:dyDescent="0.35">
      <c r="A12" t="s">
        <v>3</v>
      </c>
      <c r="C12">
        <v>2023</v>
      </c>
      <c r="D12" s="2">
        <v>192000</v>
      </c>
      <c r="G12">
        <v>192000</v>
      </c>
      <c r="H12">
        <f t="shared" si="2"/>
        <v>192000</v>
      </c>
    </row>
    <row r="13" spans="1:9" x14ac:dyDescent="0.35">
      <c r="A13" t="s">
        <v>5</v>
      </c>
      <c r="C13">
        <v>2023</v>
      </c>
      <c r="D13" s="2">
        <v>8000</v>
      </c>
      <c r="G13">
        <v>8000</v>
      </c>
      <c r="H13">
        <f t="shared" si="2"/>
        <v>8000</v>
      </c>
    </row>
    <row r="14" spans="1:9" x14ac:dyDescent="0.35">
      <c r="A14" t="s">
        <v>4</v>
      </c>
      <c r="C14">
        <v>2023</v>
      </c>
      <c r="D14" s="2">
        <v>0</v>
      </c>
      <c r="H14">
        <f t="shared" si="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topLeftCell="A2"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Balances</vt:lpstr>
      <vt:lpstr>Deposits</vt:lpstr>
      <vt:lpstr>TotalCreditsDebits</vt:lpstr>
      <vt:lpstr>Capacities</vt:lpstr>
      <vt:lpstr>Example1-Credit</vt:lpstr>
      <vt:lpstr>Example2-Debit</vt:lpstr>
      <vt:lpstr>BasinConservationPrograms</vt:lpstr>
      <vt:lpstr>DCPLogs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2024-08-13T22:02:22Z</dcterms:modified>
</cp:coreProperties>
</file>