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MeadInflowSplit\"/>
    </mc:Choice>
  </mc:AlternateContent>
  <xr:revisionPtr revIDLastSave="0" documentId="13_ncr:1_{F0E61B7A-6ECE-4C99-BE35-1D52FB7D3A9F}" xr6:coauthVersionLast="47" xr6:coauthVersionMax="47" xr10:uidLastSave="{00000000-0000-0000-0000-000000000000}"/>
  <bookViews>
    <workbookView xWindow="-57720" yWindow="-1800" windowWidth="29040" windowHeight="17520" activeTab="2" xr2:uid="{B7E24150-B936-4491-85FE-E2B15A6311EA}"/>
  </bookViews>
  <sheets>
    <sheet name="ReadMe" sheetId="7" r:id="rId1"/>
    <sheet name="ShareOfInflow-SEIS-Pivot" sheetId="6" r:id="rId2"/>
    <sheet name="ShareOfInflow-SEIS" sheetId="5" r:id="rId3"/>
    <sheet name="SEIS-Cuts" sheetId="4" r:id="rId4"/>
    <sheet name="LowerBasinCuts" sheetId="1" r:id="rId5"/>
    <sheet name="ShareOfInflow-DCP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E10" i="5"/>
  <c r="F10" i="5"/>
  <c r="G10" i="5"/>
  <c r="C10" i="5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D25" i="6"/>
  <c r="D26" i="6"/>
  <c r="D12" i="6"/>
  <c r="D20" i="6" s="1"/>
  <c r="D13" i="6"/>
  <c r="D21" i="6" s="1"/>
  <c r="D14" i="6"/>
  <c r="D22" i="6" s="1"/>
  <c r="D15" i="6"/>
  <c r="D23" i="6" s="1"/>
  <c r="D16" i="6"/>
  <c r="D24" i="6" s="1"/>
  <c r="D17" i="6"/>
  <c r="D18" i="6"/>
  <c r="D11" i="6"/>
  <c r="D19" i="6" s="1"/>
  <c r="C20" i="6"/>
  <c r="C21" i="6"/>
  <c r="C22" i="6"/>
  <c r="C23" i="6"/>
  <c r="C24" i="6"/>
  <c r="C25" i="6"/>
  <c r="C26" i="6"/>
  <c r="C19" i="6"/>
  <c r="C12" i="6"/>
  <c r="C13" i="6"/>
  <c r="C14" i="6"/>
  <c r="C15" i="6"/>
  <c r="C16" i="6"/>
  <c r="C17" i="6"/>
  <c r="C18" i="6"/>
  <c r="C11" i="6"/>
  <c r="C7" i="6"/>
  <c r="B8" i="6"/>
  <c r="B24" i="6" s="1"/>
  <c r="B48" i="6" s="1"/>
  <c r="B72" i="6" s="1"/>
  <c r="B96" i="6" s="1"/>
  <c r="B2" i="6"/>
  <c r="A2" i="6"/>
  <c r="N16" i="5"/>
  <c r="E46" i="6" s="1"/>
  <c r="G9" i="5"/>
  <c r="G14" i="5" s="1"/>
  <c r="G15" i="5"/>
  <c r="T24" i="4"/>
  <c r="T25" i="4"/>
  <c r="T26" i="4"/>
  <c r="T27" i="4"/>
  <c r="T28" i="4"/>
  <c r="T29" i="4"/>
  <c r="T30" i="4"/>
  <c r="T31" i="4"/>
  <c r="T32" i="4"/>
  <c r="T33" i="4"/>
  <c r="T23" i="4"/>
  <c r="R20" i="4"/>
  <c r="L19" i="5"/>
  <c r="H18" i="5"/>
  <c r="E16" i="6" s="1"/>
  <c r="AE11" i="4"/>
  <c r="AE12" i="4"/>
  <c r="AE13" i="4"/>
  <c r="AE14" i="4"/>
  <c r="AE15" i="4"/>
  <c r="AE16" i="4"/>
  <c r="AE17" i="4"/>
  <c r="AE18" i="4"/>
  <c r="AE19" i="4"/>
  <c r="AE20" i="4"/>
  <c r="AE10" i="4"/>
  <c r="AD11" i="4"/>
  <c r="AD12" i="4"/>
  <c r="AD13" i="4"/>
  <c r="AD14" i="4"/>
  <c r="AD15" i="4"/>
  <c r="AD16" i="4"/>
  <c r="AD17" i="4"/>
  <c r="AD18" i="4"/>
  <c r="AD19" i="4"/>
  <c r="AD20" i="4"/>
  <c r="AD10" i="4"/>
  <c r="R24" i="4"/>
  <c r="R25" i="4"/>
  <c r="R26" i="4"/>
  <c r="R27" i="4"/>
  <c r="R28" i="4"/>
  <c r="R29" i="4"/>
  <c r="R30" i="4"/>
  <c r="R31" i="4"/>
  <c r="R32" i="4"/>
  <c r="R33" i="4"/>
  <c r="R23" i="4"/>
  <c r="L17" i="4"/>
  <c r="N17" i="4" s="1"/>
  <c r="L10" i="4"/>
  <c r="N10" i="4" s="1"/>
  <c r="R17" i="4"/>
  <c r="T17" i="4" s="1"/>
  <c r="L11" i="4"/>
  <c r="L12" i="4"/>
  <c r="L13" i="4"/>
  <c r="N13" i="4" s="1"/>
  <c r="L14" i="4"/>
  <c r="N14" i="4" s="1"/>
  <c r="L15" i="4"/>
  <c r="N15" i="4" s="1"/>
  <c r="L16" i="4"/>
  <c r="N16" i="4" s="1"/>
  <c r="L18" i="4"/>
  <c r="N18" i="4" s="1"/>
  <c r="L19" i="4"/>
  <c r="L20" i="4"/>
  <c r="N11" i="4"/>
  <c r="N12" i="4"/>
  <c r="F11" i="4"/>
  <c r="H11" i="4" s="1"/>
  <c r="F12" i="4"/>
  <c r="H12" i="4" s="1"/>
  <c r="F13" i="4"/>
  <c r="H13" i="4" s="1"/>
  <c r="F14" i="4"/>
  <c r="H14" i="4" s="1"/>
  <c r="F15" i="4"/>
  <c r="R15" i="4" s="1"/>
  <c r="T15" i="4" s="1"/>
  <c r="F16" i="4"/>
  <c r="H16" i="4" s="1"/>
  <c r="F17" i="4"/>
  <c r="F18" i="4"/>
  <c r="H18" i="4" s="1"/>
  <c r="F19" i="4"/>
  <c r="R19" i="4" s="1"/>
  <c r="T19" i="4" s="1"/>
  <c r="F20" i="4"/>
  <c r="H20" i="4" s="1"/>
  <c r="F10" i="4"/>
  <c r="H10" i="4" s="1"/>
  <c r="H21" i="4" s="1"/>
  <c r="S11" i="4"/>
  <c r="S12" i="4"/>
  <c r="S13" i="4"/>
  <c r="S14" i="4"/>
  <c r="S15" i="4"/>
  <c r="S16" i="4"/>
  <c r="S17" i="4"/>
  <c r="S18" i="4"/>
  <c r="S19" i="4"/>
  <c r="S20" i="4"/>
  <c r="S10" i="4"/>
  <c r="H15" i="4"/>
  <c r="H17" i="4"/>
  <c r="H19" i="4"/>
  <c r="C11" i="5"/>
  <c r="C82" i="6" s="1"/>
  <c r="A21" i="5"/>
  <c r="B21" i="5"/>
  <c r="A22" i="5"/>
  <c r="B22" i="5"/>
  <c r="A23" i="5"/>
  <c r="B23" i="5"/>
  <c r="A14" i="5"/>
  <c r="A4" i="6" s="1"/>
  <c r="A20" i="6" s="1"/>
  <c r="A44" i="6" s="1"/>
  <c r="A68" i="6" s="1"/>
  <c r="A92" i="6" s="1"/>
  <c r="B14" i="5"/>
  <c r="B4" i="6" s="1"/>
  <c r="B20" i="6" s="1"/>
  <c r="B44" i="6" s="1"/>
  <c r="B68" i="6" s="1"/>
  <c r="B92" i="6" s="1"/>
  <c r="A15" i="5"/>
  <c r="A5" i="6" s="1"/>
  <c r="A21" i="6" s="1"/>
  <c r="A45" i="6" s="1"/>
  <c r="A69" i="6" s="1"/>
  <c r="A93" i="6" s="1"/>
  <c r="B15" i="5"/>
  <c r="B5" i="6" s="1"/>
  <c r="B21" i="6" s="1"/>
  <c r="B45" i="6" s="1"/>
  <c r="B69" i="6" s="1"/>
  <c r="B93" i="6" s="1"/>
  <c r="A16" i="5"/>
  <c r="A6" i="6" s="1"/>
  <c r="A22" i="6" s="1"/>
  <c r="A46" i="6" s="1"/>
  <c r="A70" i="6" s="1"/>
  <c r="A94" i="6" s="1"/>
  <c r="B16" i="5"/>
  <c r="B6" i="6" s="1"/>
  <c r="B22" i="6" s="1"/>
  <c r="B46" i="6" s="1"/>
  <c r="B70" i="6" s="1"/>
  <c r="B94" i="6" s="1"/>
  <c r="A17" i="5"/>
  <c r="A7" i="6" s="1"/>
  <c r="B17" i="5"/>
  <c r="B7" i="6" s="1"/>
  <c r="B23" i="6" s="1"/>
  <c r="B47" i="6" s="1"/>
  <c r="B71" i="6" s="1"/>
  <c r="B95" i="6" s="1"/>
  <c r="A18" i="5"/>
  <c r="A8" i="6" s="1"/>
  <c r="A16" i="6" s="1"/>
  <c r="A40" i="6" s="1"/>
  <c r="A64" i="6" s="1"/>
  <c r="A88" i="6" s="1"/>
  <c r="B18" i="5"/>
  <c r="A19" i="5"/>
  <c r="A9" i="6" s="1"/>
  <c r="A17" i="6" s="1"/>
  <c r="A41" i="6" s="1"/>
  <c r="A65" i="6" s="1"/>
  <c r="A89" i="6" s="1"/>
  <c r="B19" i="5"/>
  <c r="B9" i="6" s="1"/>
  <c r="B25" i="6" s="1"/>
  <c r="B49" i="6" s="1"/>
  <c r="B73" i="6" s="1"/>
  <c r="B97" i="6" s="1"/>
  <c r="A20" i="5"/>
  <c r="A10" i="6" s="1"/>
  <c r="A26" i="6" s="1"/>
  <c r="A50" i="6" s="1"/>
  <c r="A74" i="6" s="1"/>
  <c r="A98" i="6" s="1"/>
  <c r="B20" i="5"/>
  <c r="B10" i="6" s="1"/>
  <c r="B26" i="6" s="1"/>
  <c r="B50" i="6" s="1"/>
  <c r="B74" i="6" s="1"/>
  <c r="B98" i="6" s="1"/>
  <c r="B13" i="5"/>
  <c r="B3" i="6" s="1"/>
  <c r="B11" i="6" s="1"/>
  <c r="B35" i="6" s="1"/>
  <c r="B59" i="6" s="1"/>
  <c r="B83" i="6" s="1"/>
  <c r="A13" i="5"/>
  <c r="A3" i="6" s="1"/>
  <c r="A11" i="6" s="1"/>
  <c r="A35" i="6" s="1"/>
  <c r="A59" i="6" s="1"/>
  <c r="A83" i="6" s="1"/>
  <c r="L12" i="5"/>
  <c r="Q12" i="5" s="1"/>
  <c r="K12" i="5"/>
  <c r="P12" i="5" s="1"/>
  <c r="J12" i="5"/>
  <c r="O12" i="5" s="1"/>
  <c r="I12" i="5"/>
  <c r="N12" i="5" s="1"/>
  <c r="H12" i="5"/>
  <c r="M12" i="5" s="1"/>
  <c r="D26" i="2"/>
  <c r="E26" i="2"/>
  <c r="G26" i="2" s="1"/>
  <c r="F26" i="2"/>
  <c r="C26" i="2"/>
  <c r="O9" i="2"/>
  <c r="N11" i="2"/>
  <c r="O11" i="2"/>
  <c r="K11" i="2"/>
  <c r="L11" i="2"/>
  <c r="M11" i="2"/>
  <c r="A25" i="2"/>
  <c r="B11" i="2"/>
  <c r="A11" i="2"/>
  <c r="A15" i="2"/>
  <c r="B15" i="2"/>
  <c r="J15" i="2" s="1"/>
  <c r="A16" i="2"/>
  <c r="I16" i="2" s="1"/>
  <c r="B16" i="2"/>
  <c r="J16" i="2" s="1"/>
  <c r="A17" i="2"/>
  <c r="I17" i="2" s="1"/>
  <c r="B17" i="2"/>
  <c r="J17" i="2" s="1"/>
  <c r="D17" i="2"/>
  <c r="A18" i="2"/>
  <c r="I18" i="2" s="1"/>
  <c r="B18" i="2"/>
  <c r="J18" i="2" s="1"/>
  <c r="F18" i="2"/>
  <c r="A19" i="2"/>
  <c r="I19" i="2" s="1"/>
  <c r="B19" i="2"/>
  <c r="J19" i="2" s="1"/>
  <c r="A13" i="2"/>
  <c r="I13" i="2" s="1"/>
  <c r="A14" i="2"/>
  <c r="I14" i="2" s="1"/>
  <c r="A12" i="2"/>
  <c r="I12" i="2" s="1"/>
  <c r="B12" i="2"/>
  <c r="J12" i="2" s="1"/>
  <c r="B13" i="2"/>
  <c r="J13" i="2" s="1"/>
  <c r="B14" i="2"/>
  <c r="J14" i="2" s="1"/>
  <c r="O25" i="1"/>
  <c r="K25" i="1"/>
  <c r="J25" i="1"/>
  <c r="I25" i="1"/>
  <c r="L25" i="1" s="1"/>
  <c r="P25" i="1" s="1"/>
  <c r="O24" i="1"/>
  <c r="K24" i="1"/>
  <c r="J24" i="1"/>
  <c r="L24" i="1" s="1"/>
  <c r="P24" i="1" s="1"/>
  <c r="I24" i="1"/>
  <c r="O23" i="1"/>
  <c r="K23" i="1"/>
  <c r="J23" i="1"/>
  <c r="I23" i="1"/>
  <c r="L23" i="1" s="1"/>
  <c r="P23" i="1" s="1"/>
  <c r="O22" i="1"/>
  <c r="K22" i="1"/>
  <c r="J22" i="1"/>
  <c r="I22" i="1"/>
  <c r="O21" i="1"/>
  <c r="K21" i="1"/>
  <c r="J21" i="1"/>
  <c r="I21" i="1"/>
  <c r="L21" i="1" s="1"/>
  <c r="P21" i="1" s="1"/>
  <c r="O20" i="1"/>
  <c r="K20" i="1"/>
  <c r="J20" i="1"/>
  <c r="I20" i="1"/>
  <c r="O19" i="1"/>
  <c r="K19" i="1"/>
  <c r="J19" i="1"/>
  <c r="I19" i="1"/>
  <c r="O18" i="1"/>
  <c r="K18" i="1"/>
  <c r="J18" i="1"/>
  <c r="I18" i="1"/>
  <c r="O13" i="1"/>
  <c r="K13" i="1"/>
  <c r="L13" i="1" s="1"/>
  <c r="P13" i="1" s="1"/>
  <c r="J13" i="1"/>
  <c r="I13" i="1"/>
  <c r="C13" i="1"/>
  <c r="O12" i="1"/>
  <c r="F19" i="2" s="1"/>
  <c r="K12" i="1"/>
  <c r="J12" i="1"/>
  <c r="D19" i="2" s="1"/>
  <c r="I12" i="1"/>
  <c r="C19" i="2" s="1"/>
  <c r="C12" i="1"/>
  <c r="O11" i="1"/>
  <c r="K11" i="1"/>
  <c r="E18" i="2" s="1"/>
  <c r="J11" i="1"/>
  <c r="L11" i="1" s="1"/>
  <c r="P11" i="1" s="1"/>
  <c r="I11" i="1"/>
  <c r="C18" i="2" s="1"/>
  <c r="C11" i="1"/>
  <c r="O10" i="1"/>
  <c r="F17" i="2" s="1"/>
  <c r="K10" i="1"/>
  <c r="E17" i="2" s="1"/>
  <c r="J10" i="1"/>
  <c r="I10" i="1"/>
  <c r="C17" i="2" s="1"/>
  <c r="C10" i="1"/>
  <c r="O9" i="1"/>
  <c r="F16" i="2" s="1"/>
  <c r="K9" i="1"/>
  <c r="E16" i="2" s="1"/>
  <c r="J9" i="1"/>
  <c r="D16" i="2" s="1"/>
  <c r="I9" i="1"/>
  <c r="C9" i="1"/>
  <c r="O8" i="1"/>
  <c r="F15" i="2" s="1"/>
  <c r="K8" i="1"/>
  <c r="E15" i="2" s="1"/>
  <c r="J8" i="1"/>
  <c r="D15" i="2" s="1"/>
  <c r="I8" i="1"/>
  <c r="L8" i="1" s="1"/>
  <c r="P8" i="1" s="1"/>
  <c r="C8" i="1"/>
  <c r="O7" i="1"/>
  <c r="F14" i="2" s="1"/>
  <c r="K7" i="1"/>
  <c r="E14" i="2" s="1"/>
  <c r="J7" i="1"/>
  <c r="D14" i="2" s="1"/>
  <c r="I7" i="1"/>
  <c r="L7" i="1" s="1"/>
  <c r="P7" i="1" s="1"/>
  <c r="C7" i="1"/>
  <c r="O6" i="1"/>
  <c r="F13" i="2" s="1"/>
  <c r="K6" i="1"/>
  <c r="E13" i="2" s="1"/>
  <c r="J6" i="1"/>
  <c r="D13" i="2" s="1"/>
  <c r="I6" i="1"/>
  <c r="C6" i="1"/>
  <c r="O5" i="1"/>
  <c r="F12" i="2" s="1"/>
  <c r="K5" i="1"/>
  <c r="E12" i="2" s="1"/>
  <c r="J5" i="1"/>
  <c r="D12" i="2" s="1"/>
  <c r="I5" i="1"/>
  <c r="L5" i="1" s="1"/>
  <c r="P5" i="1" s="1"/>
  <c r="J17" i="5" l="1"/>
  <c r="E63" i="6" s="1"/>
  <c r="L18" i="5"/>
  <c r="J15" i="5"/>
  <c r="E61" i="6" s="1"/>
  <c r="L17" i="5"/>
  <c r="F13" i="5"/>
  <c r="E75" i="6" s="1"/>
  <c r="P13" i="5"/>
  <c r="E91" i="6" s="1"/>
  <c r="C28" i="6"/>
  <c r="N14" i="5"/>
  <c r="E44" i="6" s="1"/>
  <c r="I15" i="5"/>
  <c r="E37" i="6" s="1"/>
  <c r="F15" i="5"/>
  <c r="E77" i="6" s="1"/>
  <c r="P15" i="5"/>
  <c r="E93" i="6" s="1"/>
  <c r="C30" i="6"/>
  <c r="M13" i="5"/>
  <c r="E19" i="6" s="1"/>
  <c r="J20" i="5"/>
  <c r="E66" i="6" s="1"/>
  <c r="K19" i="5"/>
  <c r="E89" i="6" s="1"/>
  <c r="O19" i="5"/>
  <c r="E73" i="6" s="1"/>
  <c r="Q15" i="5"/>
  <c r="C5" i="6"/>
  <c r="C53" i="6"/>
  <c r="H15" i="5"/>
  <c r="E13" i="6" s="1"/>
  <c r="Q13" i="5"/>
  <c r="I20" i="5"/>
  <c r="E42" i="6" s="1"/>
  <c r="K18" i="5"/>
  <c r="E88" i="6" s="1"/>
  <c r="M19" i="5"/>
  <c r="E25" i="6" s="1"/>
  <c r="C75" i="6"/>
  <c r="I13" i="5"/>
  <c r="E35" i="6" s="1"/>
  <c r="I18" i="5"/>
  <c r="E40" i="6" s="1"/>
  <c r="K17" i="5"/>
  <c r="E87" i="6" s="1"/>
  <c r="G13" i="5"/>
  <c r="M17" i="5"/>
  <c r="E23" i="6" s="1"/>
  <c r="C77" i="6"/>
  <c r="A31" i="6"/>
  <c r="A55" i="6" s="1"/>
  <c r="A79" i="6" s="1"/>
  <c r="A23" i="6"/>
  <c r="A47" i="6" s="1"/>
  <c r="A71" i="6" s="1"/>
  <c r="A95" i="6" s="1"/>
  <c r="F14" i="5"/>
  <c r="E76" i="6" s="1"/>
  <c r="N19" i="5"/>
  <c r="E49" i="6" s="1"/>
  <c r="O16" i="5"/>
  <c r="E70" i="6" s="1"/>
  <c r="M14" i="5"/>
  <c r="E20" i="6" s="1"/>
  <c r="P14" i="5"/>
  <c r="E92" i="6" s="1"/>
  <c r="Q14" i="5"/>
  <c r="C6" i="6"/>
  <c r="C29" i="6"/>
  <c r="C52" i="6"/>
  <c r="C76" i="6"/>
  <c r="H20" i="5"/>
  <c r="E18" i="6" s="1"/>
  <c r="I17" i="5"/>
  <c r="E39" i="6" s="1"/>
  <c r="J14" i="5"/>
  <c r="E60" i="6" s="1"/>
  <c r="K16" i="5"/>
  <c r="E86" i="6" s="1"/>
  <c r="L16" i="5"/>
  <c r="G20" i="5"/>
  <c r="F20" i="5"/>
  <c r="E82" i="6" s="1"/>
  <c r="O13" i="5"/>
  <c r="E67" i="6" s="1"/>
  <c r="O18" i="5"/>
  <c r="E72" i="6" s="1"/>
  <c r="M16" i="5"/>
  <c r="E22" i="6" s="1"/>
  <c r="P20" i="5"/>
  <c r="E98" i="6" s="1"/>
  <c r="Q20" i="5"/>
  <c r="C4" i="6"/>
  <c r="C31" i="6"/>
  <c r="C54" i="6"/>
  <c r="C78" i="6"/>
  <c r="J19" i="5"/>
  <c r="E65" i="6" s="1"/>
  <c r="H17" i="5"/>
  <c r="E15" i="6" s="1"/>
  <c r="I14" i="5"/>
  <c r="E36" i="6" s="1"/>
  <c r="K15" i="5"/>
  <c r="E85" i="6" s="1"/>
  <c r="L15" i="5"/>
  <c r="G19" i="5"/>
  <c r="F19" i="5"/>
  <c r="E81" i="6" s="1"/>
  <c r="N13" i="5"/>
  <c r="E43" i="6" s="1"/>
  <c r="N18" i="5"/>
  <c r="E48" i="6" s="1"/>
  <c r="O15" i="5"/>
  <c r="E69" i="6" s="1"/>
  <c r="P19" i="5"/>
  <c r="E97" i="6" s="1"/>
  <c r="Q19" i="5"/>
  <c r="C3" i="6"/>
  <c r="C32" i="6"/>
  <c r="C55" i="6"/>
  <c r="C79" i="6"/>
  <c r="I19" i="5"/>
  <c r="E41" i="6" s="1"/>
  <c r="J16" i="5"/>
  <c r="E62" i="6" s="1"/>
  <c r="H14" i="5"/>
  <c r="E12" i="6" s="1"/>
  <c r="K14" i="5"/>
  <c r="E84" i="6" s="1"/>
  <c r="L14" i="5"/>
  <c r="G18" i="5"/>
  <c r="F18" i="5"/>
  <c r="E80" i="6" s="1"/>
  <c r="O20" i="5"/>
  <c r="E74" i="6" s="1"/>
  <c r="M18" i="5"/>
  <c r="E24" i="6" s="1"/>
  <c r="N15" i="5"/>
  <c r="E45" i="6" s="1"/>
  <c r="P18" i="5"/>
  <c r="E96" i="6" s="1"/>
  <c r="Q18" i="5"/>
  <c r="C10" i="6"/>
  <c r="C33" i="6"/>
  <c r="C56" i="6"/>
  <c r="C80" i="6"/>
  <c r="H13" i="5"/>
  <c r="E11" i="6" s="1"/>
  <c r="H19" i="5"/>
  <c r="E17" i="6" s="1"/>
  <c r="I16" i="5"/>
  <c r="E38" i="6" s="1"/>
  <c r="K13" i="5"/>
  <c r="E83" i="6" s="1"/>
  <c r="L13" i="5"/>
  <c r="G17" i="5"/>
  <c r="F17" i="5"/>
  <c r="E79" i="6" s="1"/>
  <c r="N20" i="5"/>
  <c r="E50" i="6" s="1"/>
  <c r="O17" i="5"/>
  <c r="E71" i="6" s="1"/>
  <c r="M15" i="5"/>
  <c r="E21" i="6" s="1"/>
  <c r="P17" i="5"/>
  <c r="E95" i="6" s="1"/>
  <c r="Q17" i="5"/>
  <c r="C9" i="6"/>
  <c r="C34" i="6"/>
  <c r="C57" i="6"/>
  <c r="C81" i="6"/>
  <c r="J13" i="5"/>
  <c r="E59" i="6" s="1"/>
  <c r="J18" i="5"/>
  <c r="E64" i="6" s="1"/>
  <c r="H16" i="5"/>
  <c r="E14" i="6" s="1"/>
  <c r="K20" i="5"/>
  <c r="E90" i="6" s="1"/>
  <c r="L20" i="5"/>
  <c r="G16" i="5"/>
  <c r="F16" i="5"/>
  <c r="E78" i="6" s="1"/>
  <c r="M20" i="5"/>
  <c r="E26" i="6" s="1"/>
  <c r="N17" i="5"/>
  <c r="E47" i="6" s="1"/>
  <c r="O14" i="5"/>
  <c r="E68" i="6" s="1"/>
  <c r="P16" i="5"/>
  <c r="E94" i="6" s="1"/>
  <c r="Q16" i="5"/>
  <c r="C8" i="6"/>
  <c r="C27" i="6"/>
  <c r="A27" i="6"/>
  <c r="A51" i="6" s="1"/>
  <c r="A75" i="6" s="1"/>
  <c r="C58" i="6"/>
  <c r="A14" i="6"/>
  <c r="A38" i="6" s="1"/>
  <c r="A62" i="6" s="1"/>
  <c r="A86" i="6" s="1"/>
  <c r="A34" i="6"/>
  <c r="A58" i="6" s="1"/>
  <c r="A82" i="6" s="1"/>
  <c r="B27" i="6"/>
  <c r="B51" i="6" s="1"/>
  <c r="B75" i="6" s="1"/>
  <c r="A24" i="6"/>
  <c r="A48" i="6" s="1"/>
  <c r="A72" i="6" s="1"/>
  <c r="A96" i="6" s="1"/>
  <c r="A33" i="6"/>
  <c r="A57" i="6" s="1"/>
  <c r="A81" i="6" s="1"/>
  <c r="B33" i="6"/>
  <c r="B57" i="6" s="1"/>
  <c r="B81" i="6" s="1"/>
  <c r="A15" i="6"/>
  <c r="A39" i="6" s="1"/>
  <c r="A63" i="6" s="1"/>
  <c r="A87" i="6" s="1"/>
  <c r="A32" i="6"/>
  <c r="A56" i="6" s="1"/>
  <c r="A80" i="6" s="1"/>
  <c r="B32" i="6"/>
  <c r="B56" i="6" s="1"/>
  <c r="B80" i="6" s="1"/>
  <c r="A19" i="6"/>
  <c r="A43" i="6" s="1"/>
  <c r="A67" i="6" s="1"/>
  <c r="A91" i="6" s="1"/>
  <c r="A25" i="6"/>
  <c r="A49" i="6" s="1"/>
  <c r="A73" i="6" s="1"/>
  <c r="A97" i="6" s="1"/>
  <c r="B31" i="6"/>
  <c r="B55" i="6" s="1"/>
  <c r="B79" i="6" s="1"/>
  <c r="B34" i="6"/>
  <c r="B58" i="6" s="1"/>
  <c r="B82" i="6" s="1"/>
  <c r="A30" i="6"/>
  <c r="A54" i="6" s="1"/>
  <c r="A78" i="6" s="1"/>
  <c r="B30" i="6"/>
  <c r="B54" i="6" s="1"/>
  <c r="B78" i="6" s="1"/>
  <c r="A29" i="6"/>
  <c r="A53" i="6" s="1"/>
  <c r="A77" i="6" s="1"/>
  <c r="B29" i="6"/>
  <c r="B53" i="6" s="1"/>
  <c r="B77" i="6" s="1"/>
  <c r="A28" i="6"/>
  <c r="A52" i="6" s="1"/>
  <c r="A76" i="6" s="1"/>
  <c r="B28" i="6"/>
  <c r="B52" i="6" s="1"/>
  <c r="B76" i="6" s="1"/>
  <c r="B19" i="6"/>
  <c r="B43" i="6" s="1"/>
  <c r="B67" i="6" s="1"/>
  <c r="B91" i="6" s="1"/>
  <c r="B18" i="6"/>
  <c r="B42" i="6" s="1"/>
  <c r="B66" i="6" s="1"/>
  <c r="B90" i="6" s="1"/>
  <c r="B17" i="6"/>
  <c r="B41" i="6" s="1"/>
  <c r="B65" i="6" s="1"/>
  <c r="B89" i="6" s="1"/>
  <c r="B16" i="6"/>
  <c r="B40" i="6" s="1"/>
  <c r="B64" i="6" s="1"/>
  <c r="B88" i="6" s="1"/>
  <c r="B15" i="6"/>
  <c r="B39" i="6" s="1"/>
  <c r="B63" i="6" s="1"/>
  <c r="B87" i="6" s="1"/>
  <c r="B14" i="6"/>
  <c r="B38" i="6" s="1"/>
  <c r="B62" i="6" s="1"/>
  <c r="B86" i="6" s="1"/>
  <c r="B13" i="6"/>
  <c r="B37" i="6" s="1"/>
  <c r="B61" i="6" s="1"/>
  <c r="B85" i="6" s="1"/>
  <c r="B12" i="6"/>
  <c r="B36" i="6" s="1"/>
  <c r="B60" i="6" s="1"/>
  <c r="B84" i="6" s="1"/>
  <c r="A18" i="6"/>
  <c r="A42" i="6" s="1"/>
  <c r="A66" i="6" s="1"/>
  <c r="A90" i="6" s="1"/>
  <c r="A13" i="6"/>
  <c r="A37" i="6" s="1"/>
  <c r="A61" i="6" s="1"/>
  <c r="A85" i="6" s="1"/>
  <c r="A12" i="6"/>
  <c r="A36" i="6" s="1"/>
  <c r="A60" i="6" s="1"/>
  <c r="A84" i="6" s="1"/>
  <c r="C18" i="5"/>
  <c r="E8" i="6" s="1"/>
  <c r="D18" i="5"/>
  <c r="E32" i="6" s="1"/>
  <c r="E18" i="5"/>
  <c r="E56" i="6" s="1"/>
  <c r="C20" i="5"/>
  <c r="E10" i="6" s="1"/>
  <c r="D20" i="5"/>
  <c r="E34" i="6" s="1"/>
  <c r="E20" i="5"/>
  <c r="E58" i="6" s="1"/>
  <c r="R16" i="4"/>
  <c r="T16" i="4" s="1"/>
  <c r="R10" i="4"/>
  <c r="T10" i="4" s="1"/>
  <c r="R14" i="4"/>
  <c r="T14" i="4" s="1"/>
  <c r="R11" i="4"/>
  <c r="T11" i="4" s="1"/>
  <c r="R12" i="4"/>
  <c r="T12" i="4" s="1"/>
  <c r="R18" i="4"/>
  <c r="T18" i="4" s="1"/>
  <c r="R13" i="4"/>
  <c r="T13" i="4" s="1"/>
  <c r="N20" i="4"/>
  <c r="N19" i="4"/>
  <c r="L9" i="1"/>
  <c r="P9" i="1" s="1"/>
  <c r="C12" i="2"/>
  <c r="C14" i="2"/>
  <c r="C15" i="2"/>
  <c r="K15" i="2" s="1"/>
  <c r="L6" i="1"/>
  <c r="P6" i="1" s="1"/>
  <c r="L12" i="1"/>
  <c r="P12" i="1" s="1"/>
  <c r="L18" i="1"/>
  <c r="P18" i="1" s="1"/>
  <c r="L20" i="1"/>
  <c r="P20" i="1" s="1"/>
  <c r="L22" i="1"/>
  <c r="P22" i="1" s="1"/>
  <c r="C16" i="2"/>
  <c r="C27" i="2"/>
  <c r="C28" i="2" s="1"/>
  <c r="C13" i="2"/>
  <c r="N13" i="2" s="1"/>
  <c r="L10" i="1"/>
  <c r="P10" i="1" s="1"/>
  <c r="L19" i="1"/>
  <c r="P19" i="1" s="1"/>
  <c r="D18" i="2"/>
  <c r="L18" i="2" s="1"/>
  <c r="E19" i="2"/>
  <c r="L19" i="2" s="1"/>
  <c r="N17" i="2"/>
  <c r="M13" i="2"/>
  <c r="K12" i="2"/>
  <c r="K14" i="2"/>
  <c r="K19" i="2"/>
  <c r="M16" i="2"/>
  <c r="D27" i="2"/>
  <c r="D28" i="2" s="1"/>
  <c r="L13" i="2"/>
  <c r="N18" i="2"/>
  <c r="L17" i="2"/>
  <c r="K17" i="2"/>
  <c r="N19" i="2"/>
  <c r="N15" i="2"/>
  <c r="M12" i="2"/>
  <c r="K13" i="2"/>
  <c r="M17" i="2"/>
  <c r="N14" i="2"/>
  <c r="K18" i="2"/>
  <c r="M15" i="2"/>
  <c r="L12" i="2"/>
  <c r="N12" i="2"/>
  <c r="L14" i="2"/>
  <c r="N16" i="2"/>
  <c r="L15" i="2"/>
  <c r="M14" i="2"/>
  <c r="L16" i="2"/>
  <c r="K16" i="2"/>
  <c r="F27" i="2"/>
  <c r="F28" i="2" s="1"/>
  <c r="M19" i="2"/>
  <c r="E27" i="2"/>
  <c r="E28" i="2" s="1"/>
  <c r="I15" i="2"/>
  <c r="G12" i="2"/>
  <c r="O12" i="2" s="1"/>
  <c r="G15" i="2"/>
  <c r="O15" i="2" s="1"/>
  <c r="G16" i="2"/>
  <c r="O16" i="2" s="1"/>
  <c r="G17" i="2"/>
  <c r="O17" i="2" s="1"/>
  <c r="G13" i="2"/>
  <c r="O13" i="2" s="1"/>
  <c r="G18" i="2"/>
  <c r="O18" i="2" s="1"/>
  <c r="G14" i="2"/>
  <c r="O14" i="2" s="1"/>
  <c r="C14" i="5" l="1"/>
  <c r="E4" i="6" s="1"/>
  <c r="D14" i="5"/>
  <c r="E28" i="6" s="1"/>
  <c r="E14" i="5"/>
  <c r="E52" i="6" s="1"/>
  <c r="C17" i="5"/>
  <c r="E7" i="6" s="1"/>
  <c r="D17" i="5"/>
  <c r="E31" i="6" s="1"/>
  <c r="E17" i="5"/>
  <c r="E55" i="6" s="1"/>
  <c r="D15" i="5"/>
  <c r="E29" i="6" s="1"/>
  <c r="C15" i="5"/>
  <c r="E5" i="6" s="1"/>
  <c r="E15" i="5"/>
  <c r="E53" i="6" s="1"/>
  <c r="C13" i="5"/>
  <c r="E3" i="6" s="1"/>
  <c r="D13" i="5"/>
  <c r="E27" i="6" s="1"/>
  <c r="E13" i="5"/>
  <c r="E51" i="6" s="1"/>
  <c r="T20" i="4"/>
  <c r="R21" i="4"/>
  <c r="D19" i="5"/>
  <c r="E33" i="6" s="1"/>
  <c r="C19" i="5"/>
  <c r="E9" i="6" s="1"/>
  <c r="E19" i="5"/>
  <c r="E57" i="6" s="1"/>
  <c r="C16" i="5"/>
  <c r="E6" i="6" s="1"/>
  <c r="D16" i="5"/>
  <c r="E30" i="6" s="1"/>
  <c r="E16" i="5"/>
  <c r="E54" i="6" s="1"/>
  <c r="G19" i="2"/>
  <c r="O19" i="2" s="1"/>
  <c r="M18" i="2"/>
  <c r="G27" i="2"/>
  <c r="G28" i="2" s="1"/>
  <c r="F29" i="2" s="1"/>
  <c r="G29" i="2" l="1"/>
  <c r="D29" i="2"/>
  <c r="C29" i="2"/>
  <c r="E29" i="2"/>
</calcChain>
</file>

<file path=xl/sharedStrings.xml><?xml version="1.0" encoding="utf-8"?>
<sst xmlns="http://schemas.openxmlformats.org/spreadsheetml/2006/main" count="278" uniqueCount="127">
  <si>
    <t>Mandatory Cutbacks according to 2007 Interim Guidelines, 2019 Drought Contingency Plan, and Minutes 319 and 323</t>
  </si>
  <si>
    <t>2007 Interim Guidelines</t>
  </si>
  <si>
    <t>2019 Drought Contingency Plan</t>
  </si>
  <si>
    <t>Combined</t>
  </si>
  <si>
    <t>Mexico</t>
  </si>
  <si>
    <t>Mead Elev (ft)</t>
  </si>
  <si>
    <t>Mead Vol (maf)</t>
  </si>
  <si>
    <t>Mead Vol offset (maf)</t>
  </si>
  <si>
    <t>AZ (taf/year)</t>
  </si>
  <si>
    <t>NV (taf/year)</t>
  </si>
  <si>
    <t>CA (taf/year)</t>
  </si>
  <si>
    <t>Lower Basin Cutback (maf/year)</t>
  </si>
  <si>
    <t>MX Cutback Minute 319 (taf/year)</t>
  </si>
  <si>
    <t>MX Cutback Minute 323 (taf/year)</t>
  </si>
  <si>
    <t>MX Cutback Total (maf/year)</t>
  </si>
  <si>
    <t>Total Cutback (maf/year)</t>
  </si>
  <si>
    <t>Data from Wheeler et al (2021), Table 2.1</t>
  </si>
  <si>
    <t>Ignores reservoir evaporation and Havasu/Parker evaporation and evapotranspiration.</t>
  </si>
  <si>
    <t>Arizona</t>
  </si>
  <si>
    <t>Nevada</t>
  </si>
  <si>
    <t>California</t>
  </si>
  <si>
    <t>Total</t>
  </si>
  <si>
    <t>Customary Target</t>
  </si>
  <si>
    <t>Mandatory Conservation</t>
  </si>
  <si>
    <t>Delivery</t>
  </si>
  <si>
    <t>Share</t>
  </si>
  <si>
    <t>Share of Inflow = (Customary Target - Mandatory Conservation)/(sum(Customary Target) - sum(Mandatory Conservation)</t>
  </si>
  <si>
    <t>Customary Delivery Target (maf/year)</t>
  </si>
  <si>
    <t>feet</t>
  </si>
  <si>
    <t>Calculate share for one reservoir elevation value (maf/year)</t>
  </si>
  <si>
    <t>Mead Elevation (feet)</t>
  </si>
  <si>
    <t>Mead Volume (maf)</t>
  </si>
  <si>
    <t>Lower Basin Shares</t>
  </si>
  <si>
    <r>
      <t xml:space="preserve">Mandatory Conservation Target (maf/year) </t>
    </r>
    <r>
      <rPr>
        <sz val="11"/>
        <color theme="1"/>
        <rFont val="Calibri"/>
        <family val="2"/>
        <scheme val="minor"/>
      </rPr>
      <t>(values pulled from LowerBasinCuts worksheet)</t>
    </r>
  </si>
  <si>
    <r>
      <t xml:space="preserve">Calculate from customary delivery and mandatory conservation target for each party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at each reservoir elevation </t>
    </r>
    <r>
      <rPr>
        <i/>
        <sz val="11"/>
        <color theme="1"/>
        <rFont val="Calibri"/>
        <family val="2"/>
        <scheme val="minor"/>
      </rPr>
      <t>e.</t>
    </r>
  </si>
  <si>
    <t>See Appendix A in Rosenberg (2021) for full explanation.</t>
  </si>
  <si>
    <t>David E. Rosenberg (2021). "Add reservoir inflow as new criteria to give Lake Mead managers more independence and flexibility to conserve water." Utah State University. Logan, Utah. https://github.com/dzeke/ColoradoRiverCoding/blob/main/BlogDrafts/2-AddReservoirInflowAsNewCriteriaToGiveLakeMeadManagersMoreFlexibilityAndIndependenceToConserveWater.docx?raw=true</t>
  </si>
  <si>
    <t>Requested Citation:</t>
  </si>
  <si>
    <t>Calculate each Lower Basin Party's and Mexico's share of Lake Mead inflow by Reservoir Elevation</t>
  </si>
  <si>
    <t>Table 2-4</t>
  </si>
  <si>
    <t>Lower Division States’ Shortages and DCP Contributions by State, Action Alternative 1</t>
  </si>
  <si>
    <t>AZ</t>
  </si>
  <si>
    <t>NV</t>
  </si>
  <si>
    <t>CA</t>
  </si>
  <si>
    <t>&lt;950</t>
  </si>
  <si>
    <t>SEIS Alternative 1</t>
  </si>
  <si>
    <t>https://www.usbr.gov/ColoradoRiverBasin/documents/NearTermColoradoRiverOperations/20230400-Near-termColoradoRiverOperations-DraftEIS-508.pdf, p. 43</t>
  </si>
  <si>
    <t>(2024)</t>
  </si>
  <si>
    <t>Lake Mead Elevation (feet)</t>
  </si>
  <si>
    <t>1,090–&gt;1,075</t>
  </si>
  <si>
    <t>1,075–1,050</t>
  </si>
  <si>
    <t>&lt;1,050–&gt;1,045</t>
  </si>
  <si>
    <t>1,045–&gt;1,040</t>
  </si>
  <si>
    <t>1,040–&gt;1,035</t>
  </si>
  <si>
    <t>1,035–&gt;1,030</t>
  </si>
  <si>
    <t>1,030–1,025</t>
  </si>
  <si>
    <t>&lt;1,025–1,000</t>
  </si>
  <si>
    <t>&lt;1,000–975</t>
  </si>
  <si>
    <t>&lt;975–950</t>
  </si>
  <si>
    <t>2007 ROD Shortage + 2019 DCP Contributions (1,000 af)</t>
  </si>
  <si>
    <t>2024 Action Alternative 1 (1,000 af)</t>
  </si>
  <si>
    <t>2024 Total Shortages + Contributions (1,000 af)</t>
  </si>
  <si>
    <t>*The additional shortage volumes decrease at elevation 1,025 feet because the shortages under the 2007 Interim</t>
  </si>
  <si>
    <t>Guidelines increase by the same amount. Therefore, the additional shortage amounts necessary to get to the 2.083</t>
  </si>
  <si>
    <t>maf total are lower.</t>
  </si>
  <si>
    <t>**In this elevation tier, the 2019 DCP contributions for California exceed what would be required under Action</t>
  </si>
  <si>
    <t>Alternative 1. As a result, no additional shortage is required in this elevation tier for California.</t>
  </si>
  <si>
    <t>***Because the 2019 DCP contributions for California exceed the 2024 total shortage and contribution volume as</t>
  </si>
  <si>
    <t>modeled by the Shortage Allocation Model, the sum of the three state totals exceeds the total shortage and</t>
  </si>
  <si>
    <t>contribution volume. While the total amount of the three states’ total shortage and contribution volume exceeds</t>
  </si>
  <si>
    <t>2.083 maf in the elevation tiers below elevation 1,035 feet, the ROD would not exceed a total shortage and</t>
  </si>
  <si>
    <t>contribution volume of 2.083 maf in calendar year 2024.</t>
  </si>
  <si>
    <t>Percentage</t>
  </si>
  <si>
    <t>2024 Additional Shortage (1,000 af)*</t>
  </si>
  <si>
    <t>*The additional shortage volumes decrease at elevation 1,025 feet because the shortages under the 2007 Interim Guidelines increase</t>
  </si>
  <si>
    <t>by the same amount. Therefore, the additional shortage amounts necessary to get to the 2.083 maf total are lower.</t>
  </si>
  <si>
    <t>**Percentage of 2021 consumptive use</t>
  </si>
  <si>
    <t>2024 Total Shortage + Contributions (1,000 af)</t>
  </si>
  <si>
    <t>Alternative 1 - Priority</t>
  </si>
  <si>
    <t>Table 2-7</t>
  </si>
  <si>
    <t>2024 Lower Division States’ Shortages and DCP Contributions by State, Action</t>
  </si>
  <si>
    <t>Alternative 2 (2024)</t>
  </si>
  <si>
    <t>Alternative 2 - Percentage reduction</t>
  </si>
  <si>
    <t>Additional Shorage</t>
  </si>
  <si>
    <t>Alternatives 1 &amp; 2</t>
  </si>
  <si>
    <t>2025-2026 Additional Shortage (1,000 af)</t>
  </si>
  <si>
    <t>Lake Mead Volume (maf)</t>
  </si>
  <si>
    <t>LB Total</t>
  </si>
  <si>
    <t>Alternative 2</t>
  </si>
  <si>
    <t>Interim Guidelines + Drought Contingency Plan</t>
  </si>
  <si>
    <t>Alternative</t>
  </si>
  <si>
    <t>Row Labels</t>
  </si>
  <si>
    <t>Column Labels</t>
  </si>
  <si>
    <t>State</t>
  </si>
  <si>
    <t>Percent of Total</t>
  </si>
  <si>
    <t>Sum of Percent of Total</t>
  </si>
  <si>
    <t>Share of Inflow</t>
  </si>
  <si>
    <t>This workbook calculates each Lower Basin State and Mexico's share of the inflow for different Lake Mead elevations and alternatives.</t>
  </si>
  <si>
    <t>The alternatives are:</t>
  </si>
  <si>
    <t>Interim Guidelines + Drought Contingency Plan (2007 + 2019)</t>
  </si>
  <si>
    <t>Supplemental Environmental Impact Statement - Alternative 1 (2023)</t>
  </si>
  <si>
    <t>Supplemental Environmental Impact Statement - Alternative 2 (2023)</t>
  </si>
  <si>
    <t>https://www.usbr.gov/ColoradoRiverBasin/documents/NearTermColoradoRiverOperations/20230400-Near-termColoradoRiverOperations-DraftEIS-508.pdf</t>
  </si>
  <si>
    <t>where p = Arizona, Nevada, California, Mexico</t>
  </si>
  <si>
    <t>e = Lake Mead Elevation (feet)</t>
  </si>
  <si>
    <r>
      <rPr>
        <b/>
        <sz val="11"/>
        <color theme="1"/>
        <rFont val="Calibri"/>
        <family val="2"/>
        <scheme val="minor"/>
      </rPr>
      <t>The Data</t>
    </r>
    <r>
      <rPr>
        <sz val="11"/>
        <color theme="1"/>
        <rFont val="Calibri"/>
        <family val="2"/>
        <scheme val="minor"/>
      </rPr>
      <t xml:space="preserve"> -- cutbacks for Lake Mead Elevations - are obtained from Tables 2.4 and 2.7 in Reclamation (2023) "Near-term Colorado River Operations: Draft Supplemental Environmental Impact Statement". April 2023 (pp. 476).</t>
    </r>
  </si>
  <si>
    <r>
      <rPr>
        <b/>
        <sz val="11"/>
        <color theme="1"/>
        <rFont val="Calibri"/>
        <family val="2"/>
        <scheme val="minor"/>
      </rPr>
      <t>Share of Inflow</t>
    </r>
    <r>
      <rPr>
        <sz val="11"/>
        <color theme="1"/>
        <rFont val="Calibri"/>
        <family val="2"/>
        <scheme val="minor"/>
      </rPr>
      <t xml:space="preserve"> is calculated as:</t>
    </r>
  </si>
  <si>
    <t>Here, the Customary Target are the 2.8, 0.3, 4.4, and 1.5 million acre-feet per year deliveries for Arizona, Nevada, California, and Mexico</t>
  </si>
  <si>
    <t>Worksheet descriptions</t>
  </si>
  <si>
    <t>ReadeMe</t>
  </si>
  <si>
    <t>This worksheet. Explanation of contents</t>
  </si>
  <si>
    <t>ShareOfInflow-SEIS-Pivot</t>
  </si>
  <si>
    <t>Name</t>
  </si>
  <si>
    <t>Description</t>
  </si>
  <si>
    <t>Final results - percents of inflow -- organized as a single table with columns Lake Elevation, Lake Mead volume, Alternative, State, and Share of Inflow (%)</t>
  </si>
  <si>
    <t>Results also organized as a pivot table.</t>
  </si>
  <si>
    <t>ShareOfInflow-SEIS</t>
  </si>
  <si>
    <t>Share of inflow calculations organized by lake level, Alternative, and State. These values derive from data values on the SEIS-Cuts worksheet.</t>
  </si>
  <si>
    <t>SEIS-Cuts</t>
  </si>
  <si>
    <t>Reductions in Use organized in columns of Alternative and States as listed in Tables 2.4 and 2.7 of the Draft SEIS report.</t>
  </si>
  <si>
    <t>LowerBasinCuts</t>
  </si>
  <si>
    <t>These calculations follow the method used in Appendix A of Rosenberg (2022)</t>
  </si>
  <si>
    <t>References</t>
  </si>
  <si>
    <t>Rosenberg, D. E. (2022), Adapt Lake Mead Releases to Inflow to Give Managers More Flexibility to Slow Reservoir Drawdown", Journal of Water Resources Planning and Management, 148(10), 02522006. https://ascelibrary.org/doi/abs/10.1061/%28ASCE%29WR.1943-5452.0001592. Free version: https://digitalcommons.usu.edu/water_pubs/170/.</t>
  </si>
  <si>
    <t>Interim Guidelines and Drought Contingency Plan reductions in Use.</t>
  </si>
  <si>
    <t>ShareOfInflow-DCP</t>
  </si>
  <si>
    <t>Share of inflow calculations for Drought Contingency Plan + Interim Guidelines only. Also table in Appendix of Rosenberg (2022).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</si>
</sst>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00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164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1" applyNumberFormat="1" applyFont="1" applyBorder="1"/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3" fillId="0" borderId="0" xfId="3"/>
    <xf numFmtId="0" fontId="2" fillId="0" borderId="2" xfId="0" applyFont="1" applyBorder="1" applyAlignment="1">
      <alignment horizontal="center" vertical="center" wrapText="1"/>
    </xf>
    <xf numFmtId="0" fontId="5" fillId="0" borderId="0" xfId="0" applyFont="1"/>
    <xf numFmtId="3" fontId="0" fillId="0" borderId="0" xfId="0" applyNumberFormat="1"/>
    <xf numFmtId="0" fontId="5" fillId="0" borderId="0" xfId="0" quotePrefix="1" applyFont="1"/>
    <xf numFmtId="0" fontId="5" fillId="4" borderId="0" xfId="0" applyFont="1" applyFill="1"/>
    <xf numFmtId="0" fontId="5" fillId="5" borderId="0" xfId="0" applyFont="1" applyFill="1"/>
    <xf numFmtId="3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5" fillId="0" borderId="0" xfId="0" applyNumberFormat="1" applyFont="1"/>
    <xf numFmtId="10" fontId="0" fillId="0" borderId="2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/>
    <xf numFmtId="0" fontId="2" fillId="7" borderId="2" xfId="0" applyFont="1" applyFill="1" applyBorder="1" applyAlignment="1">
      <alignment horizontal="center"/>
    </xf>
    <xf numFmtId="165" fontId="0" fillId="0" borderId="2" xfId="0" applyNumberFormat="1" applyBorder="1"/>
    <xf numFmtId="0" fontId="0" fillId="0" borderId="6" xfId="0" applyBorder="1" applyAlignment="1">
      <alignment horizontal="center"/>
    </xf>
    <xf numFmtId="0" fontId="2" fillId="8" borderId="2" xfId="0" applyFont="1" applyFill="1" applyBorder="1" applyAlignment="1">
      <alignment horizontal="center" vertical="center" wrapText="1"/>
    </xf>
    <xf numFmtId="9" fontId="0" fillId="0" borderId="0" xfId="0" applyNumberFormat="1"/>
    <xf numFmtId="168" fontId="0" fillId="0" borderId="0" xfId="2" applyNumberFormat="1" applyFont="1"/>
    <xf numFmtId="168" fontId="0" fillId="0" borderId="0" xfId="0" applyNumberFormat="1"/>
    <xf numFmtId="164" fontId="0" fillId="8" borderId="2" xfId="0" applyNumberFormat="1" applyFill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 wrapText="1"/>
    </xf>
    <xf numFmtId="9" fontId="0" fillId="6" borderId="2" xfId="2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 vertical="center" wrapText="1"/>
    </xf>
    <xf numFmtId="9" fontId="0" fillId="5" borderId="2" xfId="2" applyFont="1" applyFill="1" applyBorder="1" applyAlignment="1">
      <alignment horizontal="center"/>
    </xf>
    <xf numFmtId="0" fontId="2" fillId="0" borderId="0" xfId="0" applyFont="1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9" fontId="2" fillId="0" borderId="0" xfId="2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45570</xdr:colOff>
      <xdr:row>12</xdr:row>
      <xdr:rowOff>19237</xdr:rowOff>
    </xdr:from>
    <xdr:to>
      <xdr:col>9</xdr:col>
      <xdr:colOff>389428</xdr:colOff>
      <xdr:row>14</xdr:row>
      <xdr:rowOff>135310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30F10-254A-4549-91E2-D2E4F3E2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91" y="2170766"/>
          <a:ext cx="5229622" cy="47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125016</xdr:colOff>
      <xdr:row>4</xdr:row>
      <xdr:rowOff>148828</xdr:rowOff>
    </xdr:from>
    <xdr:to>
      <xdr:col>8</xdr:col>
      <xdr:colOff>557213</xdr:colOff>
      <xdr:row>7</xdr:row>
      <xdr:rowOff>13097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AA2FC-AA4A-4DF8-8E08-F4F6A7735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0922" y="887016"/>
          <a:ext cx="5242322" cy="471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958850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71E9E-F67D-464F-B396-EF7EEB6E2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00"/>
          <a:ext cx="52514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149.617218055559" createdVersion="8" refreshedVersion="8" minRefreshableVersion="3" recordCount="96" xr:uid="{E0EA0D5D-0913-4D04-8A08-E970943141DD}">
  <cacheSource type="worksheet">
    <worksheetSource ref="A2:E98" sheet="ShareOfInflow-SEIS-Pivot"/>
  </cacheSource>
  <cacheFields count="5">
    <cacheField name="Mead Elevation (feet)" numFmtId="0">
      <sharedItems count="8">
        <s v="1,090–&gt;1,075"/>
        <s v="1,075–1,050"/>
        <s v="&lt;1,050–&gt;1,045"/>
        <s v="1,045–&gt;1,040"/>
        <s v="1,040–&gt;1,035"/>
        <s v="1,035–&gt;1,030"/>
        <s v="1,030–1,025"/>
        <s v="&lt;1,025–1,000"/>
      </sharedItems>
    </cacheField>
    <cacheField name="Mead Volume (maf)" numFmtId="166">
      <sharedItems containsSemiMixedTypes="0" containsString="0" containsNumber="1" minValue="5.981122" maxValue="10.857008" count="8">
        <n v="10.857008"/>
        <n v="9.6009879999900001"/>
        <n v="7.6828779999999997"/>
        <n v="7.3260519999999998"/>
        <n v="6.977665"/>
        <n v="6.6375080000000004"/>
        <n v="6.305377"/>
        <n v="5.981122"/>
      </sharedItems>
    </cacheField>
    <cacheField name="Alternative" numFmtId="0">
      <sharedItems count="3">
        <s v="Alternative 1 - Priority"/>
        <s v="Alternative 2"/>
        <s v="Interim Guidelines + Drought Contingency Plan"/>
      </sharedItems>
    </cacheField>
    <cacheField name="State" numFmtId="0">
      <sharedItems count="4">
        <s v="Arizona"/>
        <s v="Nevada"/>
        <s v="California"/>
        <s v="Mexico"/>
      </sharedItems>
    </cacheField>
    <cacheField name="Percent of Total" numFmtId="9">
      <sharedItems containsSemiMixedTypes="0" containsString="0" containsNumber="1" minValue="3.2086352210557438E-2" maxValue="0.620689655172413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0.2822759668185536"/>
  </r>
  <r>
    <x v="1"/>
    <x v="1"/>
    <x v="0"/>
    <x v="0"/>
    <n v="0.22625413801884389"/>
  </r>
  <r>
    <x v="2"/>
    <x v="2"/>
    <x v="0"/>
    <x v="0"/>
    <n v="0.2107804750717828"/>
  </r>
  <r>
    <x v="3"/>
    <x v="3"/>
    <x v="0"/>
    <x v="0"/>
    <n v="0.16401734104046239"/>
  </r>
  <r>
    <x v="4"/>
    <x v="4"/>
    <x v="0"/>
    <x v="0"/>
    <n v="0.15703090344521659"/>
  </r>
  <r>
    <x v="5"/>
    <x v="5"/>
    <x v="0"/>
    <x v="0"/>
    <n v="0.15810629745422058"/>
  </r>
  <r>
    <x v="6"/>
    <x v="6"/>
    <x v="0"/>
    <x v="0"/>
    <n v="0.15950735956743767"/>
  </r>
  <r>
    <x v="7"/>
    <x v="7"/>
    <x v="0"/>
    <x v="0"/>
    <n v="0.1620384498016478"/>
  </r>
  <r>
    <x v="0"/>
    <x v="0"/>
    <x v="1"/>
    <x v="0"/>
    <n v="0.29594578805935273"/>
  </r>
  <r>
    <x v="1"/>
    <x v="1"/>
    <x v="1"/>
    <x v="0"/>
    <n v="0.26597911892029541"/>
  </r>
  <r>
    <x v="2"/>
    <x v="2"/>
    <x v="1"/>
    <x v="0"/>
    <n v="0.25815713912816496"/>
  </r>
  <r>
    <x v="3"/>
    <x v="3"/>
    <x v="1"/>
    <x v="0"/>
    <n v="0.25786516853932584"/>
  </r>
  <r>
    <x v="4"/>
    <x v="4"/>
    <x v="1"/>
    <x v="0"/>
    <n v="0.25506432056779532"/>
  </r>
  <r>
    <x v="5"/>
    <x v="5"/>
    <x v="1"/>
    <x v="0"/>
    <n v="0.25803108808290154"/>
  </r>
  <r>
    <x v="6"/>
    <x v="6"/>
    <x v="1"/>
    <x v="0"/>
    <n v="0.26119181737325819"/>
  </r>
  <r>
    <x v="7"/>
    <x v="7"/>
    <x v="1"/>
    <x v="0"/>
    <n v="0.25790424570912374"/>
  </r>
  <r>
    <x v="0"/>
    <x v="0"/>
    <x v="2"/>
    <x v="0"/>
    <n v="0.30470849398294192"/>
  </r>
  <r>
    <x v="1"/>
    <x v="1"/>
    <x v="2"/>
    <x v="0"/>
    <n v="0.29131652661064422"/>
  </r>
  <r>
    <x v="2"/>
    <x v="2"/>
    <x v="2"/>
    <x v="0"/>
    <n v="0.28817541111981204"/>
  </r>
  <r>
    <x v="3"/>
    <x v="3"/>
    <x v="2"/>
    <x v="0"/>
    <n v="0.3033707865168539"/>
  </r>
  <r>
    <x v="4"/>
    <x v="4"/>
    <x v="2"/>
    <x v="0"/>
    <n v="0.30804335424985735"/>
  </r>
  <r>
    <x v="5"/>
    <x v="5"/>
    <x v="2"/>
    <x v="0"/>
    <n v="0.31286210892236382"/>
  </r>
  <r>
    <x v="6"/>
    <x v="6"/>
    <x v="2"/>
    <x v="0"/>
    <n v="0.31788079470198671"/>
  </r>
  <r>
    <x v="7"/>
    <x v="7"/>
    <x v="2"/>
    <x v="0"/>
    <n v="0.31877394636015327"/>
  </r>
  <r>
    <x v="0"/>
    <x v="0"/>
    <x v="0"/>
    <x v="1"/>
    <n v="3.3181446430657784E-2"/>
  </r>
  <r>
    <x v="1"/>
    <x v="1"/>
    <x v="0"/>
    <x v="1"/>
    <n v="3.2722179781003308E-2"/>
  </r>
  <r>
    <x v="2"/>
    <x v="2"/>
    <x v="0"/>
    <x v="1"/>
    <n v="3.2759070738710518E-2"/>
  </r>
  <r>
    <x v="3"/>
    <x v="3"/>
    <x v="0"/>
    <x v="1"/>
    <n v="3.3381502890173408E-2"/>
  </r>
  <r>
    <x v="4"/>
    <x v="4"/>
    <x v="0"/>
    <x v="1"/>
    <n v="3.2086352210557438E-2"/>
  </r>
  <r>
    <x v="5"/>
    <x v="5"/>
    <x v="0"/>
    <x v="1"/>
    <n v="3.2306089027839803E-2"/>
  </r>
  <r>
    <x v="6"/>
    <x v="6"/>
    <x v="0"/>
    <x v="1"/>
    <n v="3.2592370081105437E-2"/>
  </r>
  <r>
    <x v="7"/>
    <x v="7"/>
    <x v="0"/>
    <x v="1"/>
    <n v="3.3109551418980768E-2"/>
  </r>
  <r>
    <x v="0"/>
    <x v="0"/>
    <x v="1"/>
    <x v="1"/>
    <n v="3.3181446430657784E-2"/>
  </r>
  <r>
    <x v="1"/>
    <x v="1"/>
    <x v="1"/>
    <x v="1"/>
    <n v="3.2849503437738729E-2"/>
  </r>
  <r>
    <x v="2"/>
    <x v="2"/>
    <x v="1"/>
    <x v="1"/>
    <n v="3.2628556512659883E-2"/>
  </r>
  <r>
    <x v="3"/>
    <x v="3"/>
    <x v="1"/>
    <x v="1"/>
    <n v="3.3426966292134833E-2"/>
  </r>
  <r>
    <x v="4"/>
    <x v="4"/>
    <x v="1"/>
    <x v="1"/>
    <n v="3.3417122578737246E-2"/>
  </r>
  <r>
    <x v="5"/>
    <x v="5"/>
    <x v="1"/>
    <x v="1"/>
    <n v="3.3752775721687639E-2"/>
  </r>
  <r>
    <x v="6"/>
    <x v="6"/>
    <x v="1"/>
    <x v="1"/>
    <n v="3.4094278090720423E-2"/>
  </r>
  <r>
    <x v="7"/>
    <x v="7"/>
    <x v="1"/>
    <x v="1"/>
    <n v="3.4778681120144532E-2"/>
  </r>
  <r>
    <x v="0"/>
    <x v="0"/>
    <x v="2"/>
    <x v="1"/>
    <n v="3.4116135062507304E-2"/>
  </r>
  <r>
    <x v="1"/>
    <x v="1"/>
    <x v="2"/>
    <x v="1"/>
    <n v="3.5523300229182576E-2"/>
  </r>
  <r>
    <x v="2"/>
    <x v="2"/>
    <x v="2"/>
    <x v="1"/>
    <n v="3.5891412163925863E-2"/>
  </r>
  <r>
    <x v="3"/>
    <x v="3"/>
    <x v="2"/>
    <x v="1"/>
    <n v="3.8342696629213475E-2"/>
  </r>
  <r>
    <x v="4"/>
    <x v="4"/>
    <x v="2"/>
    <x v="1"/>
    <n v="3.8933257273245855E-2"/>
  </r>
  <r>
    <x v="5"/>
    <x v="5"/>
    <x v="2"/>
    <x v="1"/>
    <n v="3.9542294322132091E-2"/>
  </r>
  <r>
    <x v="6"/>
    <x v="6"/>
    <x v="2"/>
    <x v="1"/>
    <n v="4.0176600441501099E-2"/>
  </r>
  <r>
    <x v="7"/>
    <x v="7"/>
    <x v="2"/>
    <x v="1"/>
    <n v="4.1379310344827586E-2"/>
  </r>
  <r>
    <x v="0"/>
    <x v="0"/>
    <x v="0"/>
    <x v="2"/>
    <n v="0.51407874751723337"/>
  </r>
  <r>
    <x v="1"/>
    <x v="1"/>
    <x v="0"/>
    <x v="2"/>
    <n v="0.56022408963585435"/>
  </r>
  <r>
    <x v="2"/>
    <x v="2"/>
    <x v="0"/>
    <x v="2"/>
    <n v="0.57426259462281393"/>
  </r>
  <r>
    <x v="3"/>
    <x v="3"/>
    <x v="0"/>
    <x v="2"/>
    <n v="0.60693641618497118"/>
  </r>
  <r>
    <x v="4"/>
    <x v="4"/>
    <x v="0"/>
    <x v="2"/>
    <n v="0.6118586426142244"/>
  </r>
  <r>
    <x v="5"/>
    <x v="5"/>
    <x v="0"/>
    <x v="2"/>
    <n v="0.61039154384397798"/>
  </r>
  <r>
    <x v="6"/>
    <x v="6"/>
    <x v="0"/>
    <x v="2"/>
    <n v="0.60829077801141496"/>
  </r>
  <r>
    <x v="7"/>
    <x v="7"/>
    <x v="0"/>
    <x v="2"/>
    <n v="0.61794324076899609"/>
  </r>
  <r>
    <x v="0"/>
    <x v="0"/>
    <x v="1"/>
    <x v="2"/>
    <n v="0.5004089262764343"/>
  </r>
  <r>
    <x v="1"/>
    <x v="1"/>
    <x v="1"/>
    <x v="2"/>
    <n v="0.52037178507766746"/>
  </r>
  <r>
    <x v="2"/>
    <x v="2"/>
    <x v="1"/>
    <x v="2"/>
    <n v="0.52701644479248244"/>
  </r>
  <r>
    <x v="3"/>
    <x v="3"/>
    <x v="1"/>
    <x v="2"/>
    <n v="0.51839887640449445"/>
  </r>
  <r>
    <x v="4"/>
    <x v="4"/>
    <x v="1"/>
    <x v="2"/>
    <n v="0.51249445512346592"/>
  </r>
  <r>
    <x v="5"/>
    <x v="5"/>
    <x v="1"/>
    <x v="2"/>
    <n v="0.50999259807549968"/>
  </r>
  <r>
    <x v="6"/>
    <x v="6"/>
    <x v="1"/>
    <x v="2"/>
    <n v="0.50770827156833676"/>
  </r>
  <r>
    <x v="7"/>
    <x v="7"/>
    <x v="1"/>
    <x v="2"/>
    <n v="0.52288467329117749"/>
  </r>
  <r>
    <x v="0"/>
    <x v="0"/>
    <x v="2"/>
    <x v="2"/>
    <n v="0.51407874751723337"/>
  </r>
  <r>
    <x v="1"/>
    <x v="1"/>
    <x v="2"/>
    <x v="2"/>
    <n v="0.56022408963585435"/>
  </r>
  <r>
    <x v="2"/>
    <x v="2"/>
    <x v="2"/>
    <x v="2"/>
    <n v="0.57426259462281393"/>
  </r>
  <r>
    <x v="3"/>
    <x v="3"/>
    <x v="2"/>
    <x v="2"/>
    <n v="0.5898876404494382"/>
  </r>
  <r>
    <x v="4"/>
    <x v="4"/>
    <x v="2"/>
    <x v="2"/>
    <n v="0.59184255561893895"/>
  </r>
  <r>
    <x v="5"/>
    <x v="5"/>
    <x v="2"/>
    <x v="2"/>
    <n v="0.59385863267670924"/>
  </r>
  <r>
    <x v="6"/>
    <x v="6"/>
    <x v="2"/>
    <x v="2"/>
    <n v="0.59602649006622532"/>
  </r>
  <r>
    <x v="7"/>
    <x v="7"/>
    <x v="2"/>
    <x v="2"/>
    <n v="0.62068965517241392"/>
  </r>
  <r>
    <x v="0"/>
    <x v="0"/>
    <x v="0"/>
    <x v="3"/>
    <n v="0.17046383923355535"/>
  </r>
  <r>
    <x v="1"/>
    <x v="1"/>
    <x v="0"/>
    <x v="3"/>
    <n v="0.18079959256429842"/>
  </r>
  <r>
    <x v="2"/>
    <x v="2"/>
    <x v="0"/>
    <x v="3"/>
    <n v="0.18219785956669277"/>
  </r>
  <r>
    <x v="3"/>
    <x v="3"/>
    <x v="0"/>
    <x v="3"/>
    <n v="0.19566473988439309"/>
  </r>
  <r>
    <x v="4"/>
    <x v="4"/>
    <x v="0"/>
    <x v="3"/>
    <n v="0.19902410173000148"/>
  </r>
  <r>
    <x v="5"/>
    <x v="5"/>
    <x v="0"/>
    <x v="3"/>
    <n v="0.19919606967396158"/>
  </r>
  <r>
    <x v="6"/>
    <x v="6"/>
    <x v="0"/>
    <x v="3"/>
    <n v="0.19960949234004208"/>
  </r>
  <r>
    <x v="7"/>
    <x v="7"/>
    <x v="0"/>
    <x v="3"/>
    <n v="0.18690875801037535"/>
  </r>
  <r>
    <x v="0"/>
    <x v="0"/>
    <x v="1"/>
    <x v="3"/>
    <n v="0.17046383923355535"/>
  </r>
  <r>
    <x v="1"/>
    <x v="1"/>
    <x v="1"/>
    <x v="3"/>
    <n v="0.18079959256429842"/>
  </r>
  <r>
    <x v="2"/>
    <x v="2"/>
    <x v="1"/>
    <x v="3"/>
    <n v="0.18219785956669277"/>
  </r>
  <r>
    <x v="3"/>
    <x v="3"/>
    <x v="1"/>
    <x v="3"/>
    <n v="0.19016853932584271"/>
  </r>
  <r>
    <x v="4"/>
    <x v="4"/>
    <x v="1"/>
    <x v="3"/>
    <n v="0.19902410173000148"/>
  </r>
  <r>
    <x v="5"/>
    <x v="5"/>
    <x v="1"/>
    <x v="3"/>
    <n v="0.19807549962990378"/>
  </r>
  <r>
    <x v="6"/>
    <x v="6"/>
    <x v="1"/>
    <x v="3"/>
    <n v="0.19700563296768453"/>
  </r>
  <r>
    <x v="7"/>
    <x v="7"/>
    <x v="1"/>
    <x v="3"/>
    <n v="0.18443239987955437"/>
  </r>
  <r>
    <x v="0"/>
    <x v="0"/>
    <x v="2"/>
    <x v="3"/>
    <n v="0.17046383923355535"/>
  </r>
  <r>
    <x v="1"/>
    <x v="1"/>
    <x v="2"/>
    <x v="3"/>
    <n v="0.18079959256429842"/>
  </r>
  <r>
    <x v="2"/>
    <x v="2"/>
    <x v="2"/>
    <x v="3"/>
    <n v="0.18219785956669277"/>
  </r>
  <r>
    <x v="3"/>
    <x v="3"/>
    <x v="2"/>
    <x v="3"/>
    <n v="0.19016853932584271"/>
  </r>
  <r>
    <x v="4"/>
    <x v="4"/>
    <x v="2"/>
    <x v="3"/>
    <n v="0.19195664575014262"/>
  </r>
  <r>
    <x v="5"/>
    <x v="5"/>
    <x v="2"/>
    <x v="3"/>
    <n v="0.19380069524913096"/>
  </r>
  <r>
    <x v="6"/>
    <x v="6"/>
    <x v="2"/>
    <x v="3"/>
    <n v="0.19558498896247239"/>
  </r>
  <r>
    <x v="7"/>
    <x v="7"/>
    <x v="2"/>
    <x v="3"/>
    <n v="0.187739463601532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995A2-5180-4438-9CFD-00C63EDBB8BA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2:T12" firstHeaderRow="1" firstDataRow="3" firstDataCol="1"/>
  <pivotFields count="5">
    <pivotField axis="axisRow" showAll="0" sortType="descending" defaultSubtotal="0">
      <items count="8">
        <item x="0"/>
        <item x="1"/>
        <item x="3"/>
        <item x="4"/>
        <item x="5"/>
        <item x="6"/>
        <item x="2"/>
        <item x="7"/>
      </items>
    </pivotField>
    <pivotField numFmtId="166" showAll="0" defaultSubtotal="0">
      <items count="8">
        <item x="7"/>
        <item x="6"/>
        <item x="5"/>
        <item x="4"/>
        <item x="3"/>
        <item x="2"/>
        <item x="1"/>
        <item x="0"/>
      </items>
    </pivotField>
    <pivotField axis="axisCol" showAll="0" defaultSubtotal="0">
      <items count="3">
        <item x="2"/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dataField="1" numFmtId="9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3"/>
    <field x="2"/>
  </colFields>
  <col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colItems>
  <dataFields count="1">
    <dataField name="Sum of Percent of Total" fld="4" baseField="0" baseItem="0" numFmtId="9"/>
  </dataFields>
  <formats count="12">
    <format dxfId="11">
      <pivotArea dataOnly="0" labelOnly="1" fieldPosition="0">
        <references count="2">
          <reference field="2" count="1">
            <x v="0"/>
          </reference>
          <reference field="3" count="1" selected="0">
            <x v="0"/>
          </reference>
        </references>
      </pivotArea>
    </format>
    <format dxfId="10">
      <pivotArea dataOnly="0" outline="0" fieldPosition="0">
        <references count="1">
          <reference field="2" count="0"/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/>
    </format>
    <format dxfId="7">
      <pivotArea field="3" type="button" dataOnly="0" labelOnly="1" outline="0" axis="axisCol" fieldPosition="0"/>
    </format>
    <format dxfId="6">
      <pivotArea field="2" type="button" dataOnly="0" labelOnly="1" outline="0" axis="axisCol" fieldPosition="1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fieldPosition="0">
        <references count="2">
          <reference field="2" count="0"/>
          <reference field="3" count="1" selected="0">
            <x v="0"/>
          </reference>
        </references>
      </pivotArea>
    </format>
    <format dxfId="2">
      <pivotArea dataOnly="0" labelOnly="1" fieldPosition="0">
        <references count="2">
          <reference field="2" count="0"/>
          <reference field="3" count="1" selected="0">
            <x v="2"/>
          </reference>
        </references>
      </pivotArea>
    </format>
    <format dxfId="1">
      <pivotArea dataOnly="0" labelOnly="1" fieldPosition="0">
        <references count="2">
          <reference field="2" count="0"/>
          <reference field="3" count="1" selected="0">
            <x v="3"/>
          </reference>
        </references>
      </pivotArea>
    </format>
    <format dxfId="0">
      <pivotArea dataOnly="0" labelOnly="1" fieldPosition="0">
        <references count="2">
          <reference field="2" count="0"/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br.gov/ColoradoRiverBasin/documents/NearTermColoradoRiverOperations/20230400-Near-termColoradoRiverOperations-DraftEIS-508.pdf,%20p.%204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ithub.com/dzeke/ColoradoRiverCoding/blob/main/BlogDrafts/2-AddReservoirInflowAsNewCriteriaToGiveLakeMeadManagersMoreFlexibilityAndIndependenceToConserveWater.docx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ECFE-1EF6-454B-A0D5-73892AAFBE74}">
  <sheetPr codeName="Sheet1"/>
  <dimension ref="A1:C37"/>
  <sheetViews>
    <sheetView zoomScale="170" zoomScaleNormal="170" workbookViewId="0"/>
  </sheetViews>
  <sheetFormatPr defaultRowHeight="14.5" x14ac:dyDescent="0.35"/>
  <cols>
    <col min="1" max="1" width="4.36328125" customWidth="1"/>
    <col min="2" max="2" width="22.54296875" customWidth="1"/>
  </cols>
  <sheetData>
    <row r="1" spans="1:2" x14ac:dyDescent="0.35">
      <c r="A1" s="1" t="s">
        <v>96</v>
      </c>
    </row>
    <row r="2" spans="1:2" x14ac:dyDescent="0.35">
      <c r="A2" t="s">
        <v>97</v>
      </c>
    </row>
    <row r="4" spans="1:2" x14ac:dyDescent="0.35">
      <c r="A4" s="1" t="s">
        <v>98</v>
      </c>
    </row>
    <row r="5" spans="1:2" x14ac:dyDescent="0.35">
      <c r="B5" t="s">
        <v>99</v>
      </c>
    </row>
    <row r="6" spans="1:2" x14ac:dyDescent="0.35">
      <c r="B6" t="s">
        <v>100</v>
      </c>
    </row>
    <row r="7" spans="1:2" x14ac:dyDescent="0.35">
      <c r="B7" t="s">
        <v>101</v>
      </c>
    </row>
    <row r="9" spans="1:2" x14ac:dyDescent="0.35">
      <c r="A9" t="s">
        <v>105</v>
      </c>
    </row>
    <row r="10" spans="1:2" x14ac:dyDescent="0.35">
      <c r="B10" t="s">
        <v>102</v>
      </c>
    </row>
    <row r="12" spans="1:2" x14ac:dyDescent="0.35">
      <c r="A12" t="s">
        <v>106</v>
      </c>
    </row>
    <row r="16" spans="1:2" x14ac:dyDescent="0.35">
      <c r="B16" t="s">
        <v>103</v>
      </c>
    </row>
    <row r="17" spans="1:3" x14ac:dyDescent="0.35">
      <c r="B17" t="s">
        <v>104</v>
      </c>
    </row>
    <row r="19" spans="1:3" x14ac:dyDescent="0.35">
      <c r="B19" t="s">
        <v>26</v>
      </c>
    </row>
    <row r="21" spans="1:3" x14ac:dyDescent="0.35">
      <c r="B21" t="s">
        <v>107</v>
      </c>
    </row>
    <row r="23" spans="1:3" x14ac:dyDescent="0.35">
      <c r="B23" t="s">
        <v>121</v>
      </c>
    </row>
    <row r="26" spans="1:3" x14ac:dyDescent="0.35">
      <c r="A26" s="1" t="s">
        <v>108</v>
      </c>
    </row>
    <row r="27" spans="1:3" x14ac:dyDescent="0.35">
      <c r="B27" s="1" t="s">
        <v>112</v>
      </c>
      <c r="C27" s="1" t="s">
        <v>113</v>
      </c>
    </row>
    <row r="28" spans="1:3" x14ac:dyDescent="0.35">
      <c r="B28" t="s">
        <v>109</v>
      </c>
      <c r="C28" t="s">
        <v>110</v>
      </c>
    </row>
    <row r="29" spans="1:3" x14ac:dyDescent="0.35">
      <c r="B29" t="s">
        <v>111</v>
      </c>
      <c r="C29" t="s">
        <v>114</v>
      </c>
    </row>
    <row r="30" spans="1:3" x14ac:dyDescent="0.35">
      <c r="C30" t="s">
        <v>115</v>
      </c>
    </row>
    <row r="31" spans="1:3" x14ac:dyDescent="0.35">
      <c r="B31" t="s">
        <v>116</v>
      </c>
      <c r="C31" t="s">
        <v>117</v>
      </c>
    </row>
    <row r="32" spans="1:3" x14ac:dyDescent="0.35">
      <c r="B32" t="s">
        <v>118</v>
      </c>
      <c r="C32" t="s">
        <v>119</v>
      </c>
    </row>
    <row r="33" spans="1:3" x14ac:dyDescent="0.35">
      <c r="B33" t="s">
        <v>120</v>
      </c>
      <c r="C33" t="s">
        <v>124</v>
      </c>
    </row>
    <row r="34" spans="1:3" x14ac:dyDescent="0.35">
      <c r="B34" t="s">
        <v>125</v>
      </c>
      <c r="C34" t="s">
        <v>126</v>
      </c>
    </row>
    <row r="36" spans="1:3" x14ac:dyDescent="0.35">
      <c r="A36" s="1" t="s">
        <v>122</v>
      </c>
    </row>
    <row r="37" spans="1:3" x14ac:dyDescent="0.35">
      <c r="A37" t="s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3540-FD7C-4DA9-A592-A207CAA87CF1}">
  <sheetPr codeName="Sheet2"/>
  <dimension ref="A2:T98"/>
  <sheetViews>
    <sheetView topLeftCell="G1" workbookViewId="0">
      <selection activeCell="I2" sqref="I2"/>
    </sheetView>
  </sheetViews>
  <sheetFormatPr defaultRowHeight="14.5" x14ac:dyDescent="0.35"/>
  <cols>
    <col min="1" max="1" width="13.6328125" customWidth="1"/>
    <col min="2" max="2" width="9.7265625" customWidth="1"/>
    <col min="3" max="3" width="41.6328125" customWidth="1"/>
    <col min="4" max="4" width="13.36328125" customWidth="1"/>
    <col min="5" max="5" width="14.90625" customWidth="1"/>
    <col min="7" max="7" width="12.7265625" bestFit="1" customWidth="1"/>
    <col min="8" max="8" width="15.08984375" customWidth="1"/>
    <col min="9" max="9" width="17.81640625" style="2" bestFit="1" customWidth="1"/>
    <col min="10" max="11" width="11.81640625" style="2" bestFit="1" customWidth="1"/>
    <col min="12" max="12" width="11.54296875" style="2" bestFit="1" customWidth="1"/>
    <col min="13" max="14" width="11.81640625" style="2" bestFit="1" customWidth="1"/>
    <col min="15" max="15" width="11.54296875" style="2" bestFit="1" customWidth="1"/>
    <col min="16" max="17" width="11.81640625" style="2" bestFit="1" customWidth="1"/>
    <col min="18" max="18" width="11.54296875" style="2" bestFit="1" customWidth="1"/>
    <col min="19" max="20" width="11.81640625" style="2" bestFit="1" customWidth="1"/>
    <col min="21" max="21" width="10.7265625" bestFit="1" customWidth="1"/>
    <col min="22" max="22" width="11.81640625" bestFit="1" customWidth="1"/>
    <col min="23" max="23" width="18.453125" customWidth="1"/>
    <col min="24" max="24" width="12" bestFit="1" customWidth="1"/>
    <col min="25" max="25" width="10.7265625" bestFit="1" customWidth="1"/>
    <col min="26" max="26" width="9" bestFit="1" customWidth="1"/>
    <col min="27" max="27" width="4.36328125" bestFit="1" customWidth="1"/>
    <col min="28" max="28" width="9" bestFit="1" customWidth="1"/>
    <col min="29" max="29" width="4.36328125" bestFit="1" customWidth="1"/>
    <col min="30" max="30" width="9" bestFit="1" customWidth="1"/>
    <col min="31" max="31" width="4.36328125" bestFit="1" customWidth="1"/>
    <col min="32" max="32" width="9" bestFit="1" customWidth="1"/>
    <col min="33" max="33" width="4.36328125" bestFit="1" customWidth="1"/>
    <col min="34" max="34" width="9" bestFit="1" customWidth="1"/>
    <col min="35" max="35" width="4.36328125" bestFit="1" customWidth="1"/>
    <col min="36" max="36" width="9" bestFit="1" customWidth="1"/>
    <col min="37" max="37" width="4.36328125" bestFit="1" customWidth="1"/>
    <col min="38" max="38" width="9" bestFit="1" customWidth="1"/>
    <col min="39" max="39" width="4.36328125" bestFit="1" customWidth="1"/>
    <col min="40" max="40" width="9" bestFit="1" customWidth="1"/>
    <col min="41" max="41" width="16.7265625" bestFit="1" customWidth="1"/>
    <col min="42" max="42" width="43.1796875" bestFit="1" customWidth="1"/>
    <col min="43" max="43" width="9" bestFit="1" customWidth="1"/>
    <col min="44" max="44" width="4.36328125" bestFit="1" customWidth="1"/>
    <col min="45" max="45" width="9" bestFit="1" customWidth="1"/>
    <col min="46" max="46" width="4.36328125" bestFit="1" customWidth="1"/>
    <col min="47" max="47" width="9" bestFit="1" customWidth="1"/>
    <col min="48" max="48" width="4.36328125" bestFit="1" customWidth="1"/>
    <col min="49" max="49" width="9" bestFit="1" customWidth="1"/>
    <col min="50" max="50" width="4.36328125" bestFit="1" customWidth="1"/>
    <col min="51" max="51" width="9" bestFit="1" customWidth="1"/>
    <col min="52" max="52" width="4.36328125" bestFit="1" customWidth="1"/>
    <col min="53" max="53" width="9" bestFit="1" customWidth="1"/>
    <col min="54" max="54" width="4.36328125" bestFit="1" customWidth="1"/>
    <col min="55" max="55" width="9" bestFit="1" customWidth="1"/>
    <col min="56" max="56" width="4.36328125" bestFit="1" customWidth="1"/>
    <col min="57" max="57" width="9" bestFit="1" customWidth="1"/>
    <col min="58" max="58" width="46.36328125" bestFit="1" customWidth="1"/>
    <col min="59" max="59" width="10.7265625" bestFit="1" customWidth="1"/>
    <col min="60" max="61" width="17.7265625" bestFit="1" customWidth="1"/>
    <col min="62" max="63" width="13.7265625" bestFit="1" customWidth="1"/>
    <col min="64" max="65" width="17.7265625" bestFit="1" customWidth="1"/>
    <col min="66" max="67" width="13.7265625" bestFit="1" customWidth="1"/>
    <col min="68" max="69" width="17.7265625" bestFit="1" customWidth="1"/>
    <col min="70" max="71" width="13.7265625" bestFit="1" customWidth="1"/>
    <col min="72" max="73" width="17.7265625" bestFit="1" customWidth="1"/>
    <col min="74" max="75" width="25.453125" bestFit="1" customWidth="1"/>
    <col min="76" max="76" width="43.1796875" bestFit="1" customWidth="1"/>
    <col min="77" max="77" width="13.7265625" bestFit="1" customWidth="1"/>
    <col min="78" max="79" width="17.7265625" bestFit="1" customWidth="1"/>
    <col min="80" max="81" width="13.7265625" bestFit="1" customWidth="1"/>
    <col min="82" max="83" width="17.7265625" bestFit="1" customWidth="1"/>
    <col min="84" max="85" width="13.7265625" bestFit="1" customWidth="1"/>
    <col min="86" max="87" width="17.7265625" bestFit="1" customWidth="1"/>
    <col min="88" max="89" width="13.7265625" bestFit="1" customWidth="1"/>
    <col min="90" max="91" width="17.7265625" bestFit="1" customWidth="1"/>
    <col min="92" max="93" width="13.7265625" bestFit="1" customWidth="1"/>
    <col min="94" max="95" width="17.7265625" bestFit="1" customWidth="1"/>
    <col min="96" max="97" width="13.7265625" bestFit="1" customWidth="1"/>
    <col min="98" max="99" width="17.7265625" bestFit="1" customWidth="1"/>
    <col min="100" max="101" width="13.7265625" bestFit="1" customWidth="1"/>
    <col min="102" max="103" width="17.7265625" bestFit="1" customWidth="1"/>
    <col min="104" max="105" width="13.7265625" bestFit="1" customWidth="1"/>
    <col min="106" max="107" width="17.7265625" bestFit="1" customWidth="1"/>
    <col min="108" max="109" width="55.08984375" bestFit="1" customWidth="1"/>
    <col min="110" max="111" width="18.54296875" bestFit="1" customWidth="1"/>
  </cols>
  <sheetData>
    <row r="2" spans="1:20" ht="43.5" x14ac:dyDescent="0.35">
      <c r="A2" s="55" t="str">
        <f>'ShareOfInflow-SEIS'!A11</f>
        <v>Mead Elevation (feet)</v>
      </c>
      <c r="B2" s="55" t="str">
        <f>'ShareOfInflow-SEIS'!B11</f>
        <v>Mead Volume (maf)</v>
      </c>
      <c r="C2" s="1" t="s">
        <v>90</v>
      </c>
      <c r="D2" s="1" t="s">
        <v>93</v>
      </c>
      <c r="E2" s="1" t="s">
        <v>94</v>
      </c>
      <c r="H2" s="57" t="s">
        <v>95</v>
      </c>
      <c r="I2" s="59" t="s">
        <v>92</v>
      </c>
    </row>
    <row r="3" spans="1:20" x14ac:dyDescent="0.35">
      <c r="A3" t="str">
        <f>'ShareOfInflow-SEIS'!A13</f>
        <v>1,090–&gt;1,075</v>
      </c>
      <c r="B3" s="7">
        <f>'ShareOfInflow-SEIS'!B13</f>
        <v>10.857008</v>
      </c>
      <c r="C3" t="str">
        <f>'ShareOfInflow-SEIS'!$C$11</f>
        <v>Alternative 1 - Priority</v>
      </c>
      <c r="D3" t="s">
        <v>18</v>
      </c>
      <c r="E3" s="56">
        <f>'ShareOfInflow-SEIS'!C13</f>
        <v>0.2822759668185536</v>
      </c>
      <c r="I3" s="2" t="s">
        <v>18</v>
      </c>
      <c r="L3" s="2" t="s">
        <v>19</v>
      </c>
      <c r="O3" s="2" t="s">
        <v>20</v>
      </c>
      <c r="R3" s="2" t="s">
        <v>4</v>
      </c>
    </row>
    <row r="4" spans="1:20" ht="72.5" x14ac:dyDescent="0.35">
      <c r="A4" t="str">
        <f>'ShareOfInflow-SEIS'!A14</f>
        <v>1,075–1,050</v>
      </c>
      <c r="B4" s="7">
        <f>'ShareOfInflow-SEIS'!B14</f>
        <v>9.6009879999900001</v>
      </c>
      <c r="C4" t="str">
        <f>'ShareOfInflow-SEIS'!$C$11</f>
        <v>Alternative 1 - Priority</v>
      </c>
      <c r="D4" t="s">
        <v>18</v>
      </c>
      <c r="E4" s="56">
        <f>'ShareOfInflow-SEIS'!C14</f>
        <v>0.22625413801884389</v>
      </c>
      <c r="H4" s="57" t="s">
        <v>91</v>
      </c>
      <c r="I4" s="60" t="s">
        <v>89</v>
      </c>
      <c r="J4" s="60" t="s">
        <v>78</v>
      </c>
      <c r="K4" s="60" t="s">
        <v>88</v>
      </c>
      <c r="L4" s="60" t="s">
        <v>89</v>
      </c>
      <c r="M4" s="60" t="s">
        <v>78</v>
      </c>
      <c r="N4" s="60" t="s">
        <v>88</v>
      </c>
      <c r="O4" s="60" t="s">
        <v>89</v>
      </c>
      <c r="P4" s="60" t="s">
        <v>78</v>
      </c>
      <c r="Q4" s="60" t="s">
        <v>88</v>
      </c>
      <c r="R4" s="60" t="s">
        <v>89</v>
      </c>
      <c r="S4" s="60" t="s">
        <v>78</v>
      </c>
      <c r="T4" s="60" t="s">
        <v>88</v>
      </c>
    </row>
    <row r="5" spans="1:20" x14ac:dyDescent="0.35">
      <c r="A5" t="str">
        <f>'ShareOfInflow-SEIS'!A15</f>
        <v>&lt;1,050–&gt;1,045</v>
      </c>
      <c r="B5" s="7">
        <f>'ShareOfInflow-SEIS'!B15</f>
        <v>7.6828779999999997</v>
      </c>
      <c r="C5" t="str">
        <f>'ShareOfInflow-SEIS'!$C$11</f>
        <v>Alternative 1 - Priority</v>
      </c>
      <c r="D5" t="s">
        <v>18</v>
      </c>
      <c r="E5" s="56">
        <f>'ShareOfInflow-SEIS'!C15</f>
        <v>0.2107804750717828</v>
      </c>
      <c r="H5" s="58" t="s">
        <v>49</v>
      </c>
      <c r="I5" s="61">
        <v>0.30470849398294192</v>
      </c>
      <c r="J5" s="61">
        <v>0.2822759668185536</v>
      </c>
      <c r="K5" s="61">
        <v>0.29594578805935273</v>
      </c>
      <c r="L5" s="61">
        <v>3.4116135062507304E-2</v>
      </c>
      <c r="M5" s="61">
        <v>3.3181446430657784E-2</v>
      </c>
      <c r="N5" s="61">
        <v>3.3181446430657784E-2</v>
      </c>
      <c r="O5" s="61">
        <v>0.51407874751723337</v>
      </c>
      <c r="P5" s="61">
        <v>0.51407874751723337</v>
      </c>
      <c r="Q5" s="61">
        <v>0.5004089262764343</v>
      </c>
      <c r="R5" s="61">
        <v>0.17046383923355535</v>
      </c>
      <c r="S5" s="61">
        <v>0.17046383923355535</v>
      </c>
      <c r="T5" s="61">
        <v>0.17046383923355535</v>
      </c>
    </row>
    <row r="6" spans="1:20" x14ac:dyDescent="0.35">
      <c r="A6" t="str">
        <f>'ShareOfInflow-SEIS'!A16</f>
        <v>1,045–&gt;1,040</v>
      </c>
      <c r="B6" s="7">
        <f>'ShareOfInflow-SEIS'!B16</f>
        <v>7.3260519999999998</v>
      </c>
      <c r="C6" t="str">
        <f>'ShareOfInflow-SEIS'!$C$11</f>
        <v>Alternative 1 - Priority</v>
      </c>
      <c r="D6" t="s">
        <v>18</v>
      </c>
      <c r="E6" s="56">
        <f>'ShareOfInflow-SEIS'!C16</f>
        <v>0.16401734104046239</v>
      </c>
      <c r="H6" s="58" t="s">
        <v>50</v>
      </c>
      <c r="I6" s="61">
        <v>0.29131652661064422</v>
      </c>
      <c r="J6" s="61">
        <v>0.22625413801884389</v>
      </c>
      <c r="K6" s="61">
        <v>0.26597911892029541</v>
      </c>
      <c r="L6" s="61">
        <v>3.5523300229182576E-2</v>
      </c>
      <c r="M6" s="61">
        <v>3.2722179781003308E-2</v>
      </c>
      <c r="N6" s="61">
        <v>3.2849503437738729E-2</v>
      </c>
      <c r="O6" s="61">
        <v>0.56022408963585435</v>
      </c>
      <c r="P6" s="61">
        <v>0.56022408963585435</v>
      </c>
      <c r="Q6" s="61">
        <v>0.52037178507766746</v>
      </c>
      <c r="R6" s="61">
        <v>0.18079959256429842</v>
      </c>
      <c r="S6" s="61">
        <v>0.18079959256429842</v>
      </c>
      <c r="T6" s="61">
        <v>0.18079959256429842</v>
      </c>
    </row>
    <row r="7" spans="1:20" x14ac:dyDescent="0.35">
      <c r="A7" t="str">
        <f>'ShareOfInflow-SEIS'!A17</f>
        <v>1,040–&gt;1,035</v>
      </c>
      <c r="B7" s="7">
        <f>'ShareOfInflow-SEIS'!B17</f>
        <v>6.977665</v>
      </c>
      <c r="C7" t="str">
        <f>'ShareOfInflow-SEIS'!$C$11</f>
        <v>Alternative 1 - Priority</v>
      </c>
      <c r="D7" t="s">
        <v>18</v>
      </c>
      <c r="E7" s="56">
        <f>'ShareOfInflow-SEIS'!C17</f>
        <v>0.15703090344521659</v>
      </c>
      <c r="H7" s="58" t="s">
        <v>52</v>
      </c>
      <c r="I7" s="61">
        <v>0.3033707865168539</v>
      </c>
      <c r="J7" s="61">
        <v>0.16401734104046239</v>
      </c>
      <c r="K7" s="61">
        <v>0.25786516853932584</v>
      </c>
      <c r="L7" s="61">
        <v>3.8342696629213475E-2</v>
      </c>
      <c r="M7" s="61">
        <v>3.3381502890173408E-2</v>
      </c>
      <c r="N7" s="61">
        <v>3.3426966292134833E-2</v>
      </c>
      <c r="O7" s="61">
        <v>0.5898876404494382</v>
      </c>
      <c r="P7" s="61">
        <v>0.60693641618497118</v>
      </c>
      <c r="Q7" s="61">
        <v>0.51839887640449445</v>
      </c>
      <c r="R7" s="61">
        <v>0.19016853932584271</v>
      </c>
      <c r="S7" s="61">
        <v>0.19566473988439309</v>
      </c>
      <c r="T7" s="61">
        <v>0.19016853932584271</v>
      </c>
    </row>
    <row r="8" spans="1:20" x14ac:dyDescent="0.35">
      <c r="A8" t="str">
        <f>'ShareOfInflow-SEIS'!A18</f>
        <v>1,035–&gt;1,030</v>
      </c>
      <c r="B8" s="7">
        <f>'ShareOfInflow-SEIS'!B18</f>
        <v>6.6375080000000004</v>
      </c>
      <c r="C8" t="str">
        <f>'ShareOfInflow-SEIS'!$C$11</f>
        <v>Alternative 1 - Priority</v>
      </c>
      <c r="D8" t="s">
        <v>18</v>
      </c>
      <c r="E8" s="56">
        <f>'ShareOfInflow-SEIS'!C18</f>
        <v>0.15810629745422058</v>
      </c>
      <c r="H8" s="58" t="s">
        <v>53</v>
      </c>
      <c r="I8" s="61">
        <v>0.30804335424985735</v>
      </c>
      <c r="J8" s="61">
        <v>0.15703090344521659</v>
      </c>
      <c r="K8" s="61">
        <v>0.25506432056779532</v>
      </c>
      <c r="L8" s="61">
        <v>3.8933257273245855E-2</v>
      </c>
      <c r="M8" s="61">
        <v>3.2086352210557438E-2</v>
      </c>
      <c r="N8" s="61">
        <v>3.3417122578737246E-2</v>
      </c>
      <c r="O8" s="61">
        <v>0.59184255561893895</v>
      </c>
      <c r="P8" s="61">
        <v>0.6118586426142244</v>
      </c>
      <c r="Q8" s="61">
        <v>0.51249445512346592</v>
      </c>
      <c r="R8" s="61">
        <v>0.19195664575014262</v>
      </c>
      <c r="S8" s="61">
        <v>0.19902410173000148</v>
      </c>
      <c r="T8" s="61">
        <v>0.19902410173000148</v>
      </c>
    </row>
    <row r="9" spans="1:20" x14ac:dyDescent="0.35">
      <c r="A9" t="str">
        <f>'ShareOfInflow-SEIS'!A19</f>
        <v>1,030–1,025</v>
      </c>
      <c r="B9" s="7">
        <f>'ShareOfInflow-SEIS'!B19</f>
        <v>6.305377</v>
      </c>
      <c r="C9" t="str">
        <f>'ShareOfInflow-SEIS'!$C$11</f>
        <v>Alternative 1 - Priority</v>
      </c>
      <c r="D9" t="s">
        <v>18</v>
      </c>
      <c r="E9" s="56">
        <f>'ShareOfInflow-SEIS'!C19</f>
        <v>0.15950735956743767</v>
      </c>
      <c r="H9" s="58" t="s">
        <v>54</v>
      </c>
      <c r="I9" s="61">
        <v>0.31286210892236382</v>
      </c>
      <c r="J9" s="61">
        <v>0.15810629745422058</v>
      </c>
      <c r="K9" s="61">
        <v>0.25803108808290154</v>
      </c>
      <c r="L9" s="61">
        <v>3.9542294322132091E-2</v>
      </c>
      <c r="M9" s="61">
        <v>3.2306089027839803E-2</v>
      </c>
      <c r="N9" s="61">
        <v>3.3752775721687639E-2</v>
      </c>
      <c r="O9" s="61">
        <v>0.59385863267670924</v>
      </c>
      <c r="P9" s="61">
        <v>0.61039154384397798</v>
      </c>
      <c r="Q9" s="61">
        <v>0.50999259807549968</v>
      </c>
      <c r="R9" s="61">
        <v>0.19380069524913096</v>
      </c>
      <c r="S9" s="61">
        <v>0.19919606967396158</v>
      </c>
      <c r="T9" s="61">
        <v>0.19807549962990378</v>
      </c>
    </row>
    <row r="10" spans="1:20" x14ac:dyDescent="0.35">
      <c r="A10" t="str">
        <f>'ShareOfInflow-SEIS'!A20</f>
        <v>&lt;1,025–1,000</v>
      </c>
      <c r="B10" s="7">
        <f>'ShareOfInflow-SEIS'!B20</f>
        <v>5.981122</v>
      </c>
      <c r="C10" t="str">
        <f>'ShareOfInflow-SEIS'!$C$11</f>
        <v>Alternative 1 - Priority</v>
      </c>
      <c r="D10" t="s">
        <v>18</v>
      </c>
      <c r="E10" s="56">
        <f>'ShareOfInflow-SEIS'!C20</f>
        <v>0.1620384498016478</v>
      </c>
      <c r="H10" s="58" t="s">
        <v>55</v>
      </c>
      <c r="I10" s="61">
        <v>0.31788079470198671</v>
      </c>
      <c r="J10" s="61">
        <v>0.15950735956743767</v>
      </c>
      <c r="K10" s="61">
        <v>0.26119181737325819</v>
      </c>
      <c r="L10" s="61">
        <v>4.0176600441501099E-2</v>
      </c>
      <c r="M10" s="61">
        <v>3.2592370081105437E-2</v>
      </c>
      <c r="N10" s="61">
        <v>3.4094278090720423E-2</v>
      </c>
      <c r="O10" s="61">
        <v>0.59602649006622532</v>
      </c>
      <c r="P10" s="61">
        <v>0.60829077801141496</v>
      </c>
      <c r="Q10" s="61">
        <v>0.50770827156833676</v>
      </c>
      <c r="R10" s="61">
        <v>0.19558498896247239</v>
      </c>
      <c r="S10" s="61">
        <v>0.19960949234004208</v>
      </c>
      <c r="T10" s="61">
        <v>0.19700563296768453</v>
      </c>
    </row>
    <row r="11" spans="1:20" x14ac:dyDescent="0.35">
      <c r="A11" t="str">
        <f>A3</f>
        <v>1,090–&gt;1,075</v>
      </c>
      <c r="B11" s="7">
        <f>B3</f>
        <v>10.857008</v>
      </c>
      <c r="C11" t="str">
        <f>'ShareOfInflow-SEIS'!$H$11</f>
        <v>Alternative 2</v>
      </c>
      <c r="D11" t="str">
        <f>D3</f>
        <v>Arizona</v>
      </c>
      <c r="E11" s="56">
        <f>'ShareOfInflow-SEIS'!H13</f>
        <v>0.29594578805935273</v>
      </c>
      <c r="H11" s="58" t="s">
        <v>51</v>
      </c>
      <c r="I11" s="61">
        <v>0.28817541111981204</v>
      </c>
      <c r="J11" s="61">
        <v>0.2107804750717828</v>
      </c>
      <c r="K11" s="61">
        <v>0.25815713912816496</v>
      </c>
      <c r="L11" s="61">
        <v>3.5891412163925863E-2</v>
      </c>
      <c r="M11" s="61">
        <v>3.2759070738710518E-2</v>
      </c>
      <c r="N11" s="61">
        <v>3.2628556512659883E-2</v>
      </c>
      <c r="O11" s="61">
        <v>0.57426259462281393</v>
      </c>
      <c r="P11" s="61">
        <v>0.57426259462281393</v>
      </c>
      <c r="Q11" s="61">
        <v>0.52701644479248244</v>
      </c>
      <c r="R11" s="61">
        <v>0.18219785956669277</v>
      </c>
      <c r="S11" s="61">
        <v>0.18219785956669277</v>
      </c>
      <c r="T11" s="61">
        <v>0.18219785956669277</v>
      </c>
    </row>
    <row r="12" spans="1:20" x14ac:dyDescent="0.35">
      <c r="A12" t="str">
        <f t="shared" ref="A12:B12" si="0">A4</f>
        <v>1,075–1,050</v>
      </c>
      <c r="B12" s="7">
        <f t="shared" si="0"/>
        <v>9.6009879999900001</v>
      </c>
      <c r="C12" t="str">
        <f>'ShareOfInflow-SEIS'!$H$11</f>
        <v>Alternative 2</v>
      </c>
      <c r="D12" t="str">
        <f t="shared" ref="D12:D26" si="1">D4</f>
        <v>Arizona</v>
      </c>
      <c r="E12" s="56">
        <f>'ShareOfInflow-SEIS'!H14</f>
        <v>0.26597911892029541</v>
      </c>
      <c r="H12" s="58" t="s">
        <v>56</v>
      </c>
      <c r="I12" s="61">
        <v>0.31877394636015327</v>
      </c>
      <c r="J12" s="61">
        <v>0.1620384498016478</v>
      </c>
      <c r="K12" s="61">
        <v>0.25790424570912374</v>
      </c>
      <c r="L12" s="61">
        <v>4.1379310344827586E-2</v>
      </c>
      <c r="M12" s="61">
        <v>3.3109551418980768E-2</v>
      </c>
      <c r="N12" s="61">
        <v>3.4778681120144532E-2</v>
      </c>
      <c r="O12" s="61">
        <v>0.62068965517241392</v>
      </c>
      <c r="P12" s="61">
        <v>0.61794324076899609</v>
      </c>
      <c r="Q12" s="61">
        <v>0.52288467329117749</v>
      </c>
      <c r="R12" s="61">
        <v>0.18773946360153257</v>
      </c>
      <c r="S12" s="61">
        <v>0.18690875801037535</v>
      </c>
      <c r="T12" s="61">
        <v>0.18443239987955437</v>
      </c>
    </row>
    <row r="13" spans="1:20" x14ac:dyDescent="0.35">
      <c r="A13" t="str">
        <f t="shared" ref="A13:B13" si="2">A5</f>
        <v>&lt;1,050–&gt;1,045</v>
      </c>
      <c r="B13" s="7">
        <f t="shared" si="2"/>
        <v>7.6828779999999997</v>
      </c>
      <c r="C13" t="str">
        <f>'ShareOfInflow-SEIS'!$H$11</f>
        <v>Alternative 2</v>
      </c>
      <c r="D13" t="str">
        <f t="shared" si="1"/>
        <v>Arizona</v>
      </c>
      <c r="E13" s="56">
        <f>'ShareOfInflow-SEIS'!H15</f>
        <v>0.25815713912816496</v>
      </c>
    </row>
    <row r="14" spans="1:20" x14ac:dyDescent="0.35">
      <c r="A14" t="str">
        <f t="shared" ref="A14:B14" si="3">A6</f>
        <v>1,045–&gt;1,040</v>
      </c>
      <c r="B14" s="7">
        <f t="shared" si="3"/>
        <v>7.3260519999999998</v>
      </c>
      <c r="C14" t="str">
        <f>'ShareOfInflow-SEIS'!$H$11</f>
        <v>Alternative 2</v>
      </c>
      <c r="D14" t="str">
        <f t="shared" si="1"/>
        <v>Arizona</v>
      </c>
      <c r="E14" s="56">
        <f>'ShareOfInflow-SEIS'!H16</f>
        <v>0.25786516853932584</v>
      </c>
    </row>
    <row r="15" spans="1:20" x14ac:dyDescent="0.35">
      <c r="A15" t="str">
        <f t="shared" ref="A15:B15" si="4">A7</f>
        <v>1,040–&gt;1,035</v>
      </c>
      <c r="B15" s="7">
        <f t="shared" si="4"/>
        <v>6.977665</v>
      </c>
      <c r="C15" t="str">
        <f>'ShareOfInflow-SEIS'!$H$11</f>
        <v>Alternative 2</v>
      </c>
      <c r="D15" t="str">
        <f t="shared" si="1"/>
        <v>Arizona</v>
      </c>
      <c r="E15" s="56">
        <f>'ShareOfInflow-SEIS'!H17</f>
        <v>0.25506432056779532</v>
      </c>
    </row>
    <row r="16" spans="1:20" x14ac:dyDescent="0.35">
      <c r="A16" t="str">
        <f t="shared" ref="A16:B16" si="5">A8</f>
        <v>1,035–&gt;1,030</v>
      </c>
      <c r="B16" s="7">
        <f t="shared" si="5"/>
        <v>6.6375080000000004</v>
      </c>
      <c r="C16" t="str">
        <f>'ShareOfInflow-SEIS'!$H$11</f>
        <v>Alternative 2</v>
      </c>
      <c r="D16" t="str">
        <f t="shared" si="1"/>
        <v>Arizona</v>
      </c>
      <c r="E16" s="56">
        <f>'ShareOfInflow-SEIS'!H18</f>
        <v>0.25803108808290154</v>
      </c>
    </row>
    <row r="17" spans="1:5" x14ac:dyDescent="0.35">
      <c r="A17" t="str">
        <f t="shared" ref="A17:B17" si="6">A9</f>
        <v>1,030–1,025</v>
      </c>
      <c r="B17" s="7">
        <f t="shared" si="6"/>
        <v>6.305377</v>
      </c>
      <c r="C17" t="str">
        <f>'ShareOfInflow-SEIS'!$H$11</f>
        <v>Alternative 2</v>
      </c>
      <c r="D17" t="str">
        <f t="shared" si="1"/>
        <v>Arizona</v>
      </c>
      <c r="E17" s="56">
        <f>'ShareOfInflow-SEIS'!H19</f>
        <v>0.26119181737325819</v>
      </c>
    </row>
    <row r="18" spans="1:5" x14ac:dyDescent="0.35">
      <c r="A18" t="str">
        <f t="shared" ref="A18:B18" si="7">A10</f>
        <v>&lt;1,025–1,000</v>
      </c>
      <c r="B18" s="7">
        <f t="shared" si="7"/>
        <v>5.981122</v>
      </c>
      <c r="C18" t="str">
        <f>'ShareOfInflow-SEIS'!$H$11</f>
        <v>Alternative 2</v>
      </c>
      <c r="D18" t="str">
        <f t="shared" si="1"/>
        <v>Arizona</v>
      </c>
      <c r="E18" s="56">
        <f>'ShareOfInflow-SEIS'!H20</f>
        <v>0.25790424570912374</v>
      </c>
    </row>
    <row r="19" spans="1:5" x14ac:dyDescent="0.35">
      <c r="A19" t="str">
        <f>A3</f>
        <v>1,090–&gt;1,075</v>
      </c>
      <c r="B19" s="7">
        <f>B3</f>
        <v>10.857008</v>
      </c>
      <c r="C19" t="str">
        <f>'ShareOfInflow-SEIS'!$M$11</f>
        <v>Interim Guidelines + Drought Contingency Plan</v>
      </c>
      <c r="D19" t="str">
        <f>D11</f>
        <v>Arizona</v>
      </c>
      <c r="E19" s="56">
        <f>'ShareOfInflow-SEIS'!M13</f>
        <v>0.30470849398294192</v>
      </c>
    </row>
    <row r="20" spans="1:5" x14ac:dyDescent="0.35">
      <c r="A20" t="str">
        <f t="shared" ref="A20:B20" si="8">A4</f>
        <v>1,075–1,050</v>
      </c>
      <c r="B20" s="7">
        <f t="shared" si="8"/>
        <v>9.6009879999900001</v>
      </c>
      <c r="C20" t="str">
        <f>'ShareOfInflow-SEIS'!$M$11</f>
        <v>Interim Guidelines + Drought Contingency Plan</v>
      </c>
      <c r="D20" t="str">
        <f t="shared" si="1"/>
        <v>Arizona</v>
      </c>
      <c r="E20" s="56">
        <f>'ShareOfInflow-SEIS'!M14</f>
        <v>0.29131652661064422</v>
      </c>
    </row>
    <row r="21" spans="1:5" x14ac:dyDescent="0.35">
      <c r="A21" t="str">
        <f t="shared" ref="A21:B21" si="9">A5</f>
        <v>&lt;1,050–&gt;1,045</v>
      </c>
      <c r="B21" s="7">
        <f t="shared" si="9"/>
        <v>7.6828779999999997</v>
      </c>
      <c r="C21" t="str">
        <f>'ShareOfInflow-SEIS'!$M$11</f>
        <v>Interim Guidelines + Drought Contingency Plan</v>
      </c>
      <c r="D21" t="str">
        <f t="shared" si="1"/>
        <v>Arizona</v>
      </c>
      <c r="E21" s="56">
        <f>'ShareOfInflow-SEIS'!M15</f>
        <v>0.28817541111981204</v>
      </c>
    </row>
    <row r="22" spans="1:5" x14ac:dyDescent="0.35">
      <c r="A22" t="str">
        <f t="shared" ref="A22:B22" si="10">A6</f>
        <v>1,045–&gt;1,040</v>
      </c>
      <c r="B22" s="7">
        <f t="shared" si="10"/>
        <v>7.3260519999999998</v>
      </c>
      <c r="C22" t="str">
        <f>'ShareOfInflow-SEIS'!$M$11</f>
        <v>Interim Guidelines + Drought Contingency Plan</v>
      </c>
      <c r="D22" t="str">
        <f t="shared" si="1"/>
        <v>Arizona</v>
      </c>
      <c r="E22" s="56">
        <f>'ShareOfInflow-SEIS'!M16</f>
        <v>0.3033707865168539</v>
      </c>
    </row>
    <row r="23" spans="1:5" x14ac:dyDescent="0.35">
      <c r="A23" t="str">
        <f t="shared" ref="A23:B23" si="11">A7</f>
        <v>1,040–&gt;1,035</v>
      </c>
      <c r="B23" s="7">
        <f t="shared" si="11"/>
        <v>6.977665</v>
      </c>
      <c r="C23" t="str">
        <f>'ShareOfInflow-SEIS'!$M$11</f>
        <v>Interim Guidelines + Drought Contingency Plan</v>
      </c>
      <c r="D23" t="str">
        <f t="shared" si="1"/>
        <v>Arizona</v>
      </c>
      <c r="E23" s="56">
        <f>'ShareOfInflow-SEIS'!M17</f>
        <v>0.30804335424985735</v>
      </c>
    </row>
    <row r="24" spans="1:5" x14ac:dyDescent="0.35">
      <c r="A24" t="str">
        <f t="shared" ref="A24:B24" si="12">A8</f>
        <v>1,035–&gt;1,030</v>
      </c>
      <c r="B24" s="7">
        <f t="shared" si="12"/>
        <v>6.6375080000000004</v>
      </c>
      <c r="C24" t="str">
        <f>'ShareOfInflow-SEIS'!$M$11</f>
        <v>Interim Guidelines + Drought Contingency Plan</v>
      </c>
      <c r="D24" t="str">
        <f t="shared" si="1"/>
        <v>Arizona</v>
      </c>
      <c r="E24" s="56">
        <f>'ShareOfInflow-SEIS'!M18</f>
        <v>0.31286210892236382</v>
      </c>
    </row>
    <row r="25" spans="1:5" x14ac:dyDescent="0.35">
      <c r="A25" t="str">
        <f t="shared" ref="A25:B25" si="13">A9</f>
        <v>1,030–1,025</v>
      </c>
      <c r="B25" s="7">
        <f t="shared" si="13"/>
        <v>6.305377</v>
      </c>
      <c r="C25" t="str">
        <f>'ShareOfInflow-SEIS'!$M$11</f>
        <v>Interim Guidelines + Drought Contingency Plan</v>
      </c>
      <c r="D25" t="str">
        <f t="shared" si="1"/>
        <v>Arizona</v>
      </c>
      <c r="E25" s="56">
        <f>'ShareOfInflow-SEIS'!M19</f>
        <v>0.31788079470198671</v>
      </c>
    </row>
    <row r="26" spans="1:5" x14ac:dyDescent="0.35">
      <c r="A26" t="str">
        <f t="shared" ref="A26:B26" si="14">A10</f>
        <v>&lt;1,025–1,000</v>
      </c>
      <c r="B26" s="7">
        <f t="shared" si="14"/>
        <v>5.981122</v>
      </c>
      <c r="C26" t="str">
        <f>'ShareOfInflow-SEIS'!$M$11</f>
        <v>Interim Guidelines + Drought Contingency Plan</v>
      </c>
      <c r="D26" t="str">
        <f t="shared" si="1"/>
        <v>Arizona</v>
      </c>
      <c r="E26" s="56">
        <f>'ShareOfInflow-SEIS'!M20</f>
        <v>0.31877394636015327</v>
      </c>
    </row>
    <row r="27" spans="1:5" x14ac:dyDescent="0.35">
      <c r="A27" t="str">
        <f>A3</f>
        <v>1,090–&gt;1,075</v>
      </c>
      <c r="B27" s="7">
        <f>B3</f>
        <v>10.857008</v>
      </c>
      <c r="C27" t="str">
        <f>'ShareOfInflow-SEIS'!$C$11</f>
        <v>Alternative 1 - Priority</v>
      </c>
      <c r="D27" t="s">
        <v>19</v>
      </c>
      <c r="E27" s="56">
        <f>'ShareOfInflow-SEIS'!D13</f>
        <v>3.3181446430657784E-2</v>
      </c>
    </row>
    <row r="28" spans="1:5" x14ac:dyDescent="0.35">
      <c r="A28" t="str">
        <f t="shared" ref="A28:B50" si="15">A4</f>
        <v>1,075–1,050</v>
      </c>
      <c r="B28" s="7">
        <f t="shared" si="15"/>
        <v>9.6009879999900001</v>
      </c>
      <c r="C28" t="str">
        <f>'ShareOfInflow-SEIS'!$C$11</f>
        <v>Alternative 1 - Priority</v>
      </c>
      <c r="D28" t="s">
        <v>19</v>
      </c>
      <c r="E28" s="56">
        <f>'ShareOfInflow-SEIS'!D14</f>
        <v>3.2722179781003308E-2</v>
      </c>
    </row>
    <row r="29" spans="1:5" x14ac:dyDescent="0.35">
      <c r="A29" t="str">
        <f t="shared" si="15"/>
        <v>&lt;1,050–&gt;1,045</v>
      </c>
      <c r="B29" s="7">
        <f t="shared" si="15"/>
        <v>7.6828779999999997</v>
      </c>
      <c r="C29" t="str">
        <f>'ShareOfInflow-SEIS'!$C$11</f>
        <v>Alternative 1 - Priority</v>
      </c>
      <c r="D29" t="s">
        <v>19</v>
      </c>
      <c r="E29" s="56">
        <f>'ShareOfInflow-SEIS'!D15</f>
        <v>3.2759070738710518E-2</v>
      </c>
    </row>
    <row r="30" spans="1:5" x14ac:dyDescent="0.35">
      <c r="A30" t="str">
        <f t="shared" si="15"/>
        <v>1,045–&gt;1,040</v>
      </c>
      <c r="B30" s="7">
        <f t="shared" si="15"/>
        <v>7.3260519999999998</v>
      </c>
      <c r="C30" t="str">
        <f>'ShareOfInflow-SEIS'!$C$11</f>
        <v>Alternative 1 - Priority</v>
      </c>
      <c r="D30" t="s">
        <v>19</v>
      </c>
      <c r="E30" s="56">
        <f>'ShareOfInflow-SEIS'!D16</f>
        <v>3.3381502890173408E-2</v>
      </c>
    </row>
    <row r="31" spans="1:5" x14ac:dyDescent="0.35">
      <c r="A31" t="str">
        <f t="shared" si="15"/>
        <v>1,040–&gt;1,035</v>
      </c>
      <c r="B31" s="7">
        <f t="shared" si="15"/>
        <v>6.977665</v>
      </c>
      <c r="C31" t="str">
        <f>'ShareOfInflow-SEIS'!$C$11</f>
        <v>Alternative 1 - Priority</v>
      </c>
      <c r="D31" t="s">
        <v>19</v>
      </c>
      <c r="E31" s="56">
        <f>'ShareOfInflow-SEIS'!D17</f>
        <v>3.2086352210557438E-2</v>
      </c>
    </row>
    <row r="32" spans="1:5" x14ac:dyDescent="0.35">
      <c r="A32" t="str">
        <f t="shared" si="15"/>
        <v>1,035–&gt;1,030</v>
      </c>
      <c r="B32" s="7">
        <f t="shared" si="15"/>
        <v>6.6375080000000004</v>
      </c>
      <c r="C32" t="str">
        <f>'ShareOfInflow-SEIS'!$C$11</f>
        <v>Alternative 1 - Priority</v>
      </c>
      <c r="D32" t="s">
        <v>19</v>
      </c>
      <c r="E32" s="56">
        <f>'ShareOfInflow-SEIS'!D18</f>
        <v>3.2306089027839803E-2</v>
      </c>
    </row>
    <row r="33" spans="1:5" x14ac:dyDescent="0.35">
      <c r="A33" t="str">
        <f t="shared" si="15"/>
        <v>1,030–1,025</v>
      </c>
      <c r="B33" s="7">
        <f t="shared" si="15"/>
        <v>6.305377</v>
      </c>
      <c r="C33" t="str">
        <f>'ShareOfInflow-SEIS'!$C$11</f>
        <v>Alternative 1 - Priority</v>
      </c>
      <c r="D33" t="s">
        <v>19</v>
      </c>
      <c r="E33" s="56">
        <f>'ShareOfInflow-SEIS'!D19</f>
        <v>3.2592370081105437E-2</v>
      </c>
    </row>
    <row r="34" spans="1:5" x14ac:dyDescent="0.35">
      <c r="A34" t="str">
        <f t="shared" si="15"/>
        <v>&lt;1,025–1,000</v>
      </c>
      <c r="B34" s="7">
        <f t="shared" si="15"/>
        <v>5.981122</v>
      </c>
      <c r="C34" t="str">
        <f>'ShareOfInflow-SEIS'!$C$11</f>
        <v>Alternative 1 - Priority</v>
      </c>
      <c r="D34" t="s">
        <v>19</v>
      </c>
      <c r="E34" s="56">
        <f>'ShareOfInflow-SEIS'!D20</f>
        <v>3.3109551418980768E-2</v>
      </c>
    </row>
    <row r="35" spans="1:5" x14ac:dyDescent="0.35">
      <c r="A35" t="str">
        <f t="shared" si="15"/>
        <v>1,090–&gt;1,075</v>
      </c>
      <c r="B35" s="7">
        <f t="shared" si="15"/>
        <v>10.857008</v>
      </c>
      <c r="C35" t="str">
        <f>'ShareOfInflow-SEIS'!$H$11</f>
        <v>Alternative 2</v>
      </c>
      <c r="D35" t="s">
        <v>19</v>
      </c>
      <c r="E35" s="56">
        <f>'ShareOfInflow-SEIS'!I13</f>
        <v>3.3181446430657784E-2</v>
      </c>
    </row>
    <row r="36" spans="1:5" x14ac:dyDescent="0.35">
      <c r="A36" t="str">
        <f t="shared" si="15"/>
        <v>1,075–1,050</v>
      </c>
      <c r="B36" s="7">
        <f t="shared" si="15"/>
        <v>9.6009879999900001</v>
      </c>
      <c r="C36" t="str">
        <f>'ShareOfInflow-SEIS'!$H$11</f>
        <v>Alternative 2</v>
      </c>
      <c r="D36" t="s">
        <v>19</v>
      </c>
      <c r="E36" s="56">
        <f>'ShareOfInflow-SEIS'!I14</f>
        <v>3.2849503437738729E-2</v>
      </c>
    </row>
    <row r="37" spans="1:5" x14ac:dyDescent="0.35">
      <c r="A37" t="str">
        <f t="shared" si="15"/>
        <v>&lt;1,050–&gt;1,045</v>
      </c>
      <c r="B37" s="7">
        <f t="shared" si="15"/>
        <v>7.6828779999999997</v>
      </c>
      <c r="C37" t="str">
        <f>'ShareOfInflow-SEIS'!$H$11</f>
        <v>Alternative 2</v>
      </c>
      <c r="D37" t="s">
        <v>19</v>
      </c>
      <c r="E37" s="56">
        <f>'ShareOfInflow-SEIS'!I15</f>
        <v>3.2628556512659883E-2</v>
      </c>
    </row>
    <row r="38" spans="1:5" x14ac:dyDescent="0.35">
      <c r="A38" t="str">
        <f t="shared" si="15"/>
        <v>1,045–&gt;1,040</v>
      </c>
      <c r="B38" s="7">
        <f t="shared" si="15"/>
        <v>7.3260519999999998</v>
      </c>
      <c r="C38" t="str">
        <f>'ShareOfInflow-SEIS'!$H$11</f>
        <v>Alternative 2</v>
      </c>
      <c r="D38" t="s">
        <v>19</v>
      </c>
      <c r="E38" s="56">
        <f>'ShareOfInflow-SEIS'!I16</f>
        <v>3.3426966292134833E-2</v>
      </c>
    </row>
    <row r="39" spans="1:5" x14ac:dyDescent="0.35">
      <c r="A39" t="str">
        <f t="shared" si="15"/>
        <v>1,040–&gt;1,035</v>
      </c>
      <c r="B39" s="7">
        <f t="shared" si="15"/>
        <v>6.977665</v>
      </c>
      <c r="C39" t="str">
        <f>'ShareOfInflow-SEIS'!$H$11</f>
        <v>Alternative 2</v>
      </c>
      <c r="D39" t="s">
        <v>19</v>
      </c>
      <c r="E39" s="56">
        <f>'ShareOfInflow-SEIS'!I17</f>
        <v>3.3417122578737246E-2</v>
      </c>
    </row>
    <row r="40" spans="1:5" x14ac:dyDescent="0.35">
      <c r="A40" t="str">
        <f t="shared" si="15"/>
        <v>1,035–&gt;1,030</v>
      </c>
      <c r="B40" s="7">
        <f t="shared" si="15"/>
        <v>6.6375080000000004</v>
      </c>
      <c r="C40" t="str">
        <f>'ShareOfInflow-SEIS'!$H$11</f>
        <v>Alternative 2</v>
      </c>
      <c r="D40" t="s">
        <v>19</v>
      </c>
      <c r="E40" s="56">
        <f>'ShareOfInflow-SEIS'!I18</f>
        <v>3.3752775721687639E-2</v>
      </c>
    </row>
    <row r="41" spans="1:5" x14ac:dyDescent="0.35">
      <c r="A41" t="str">
        <f t="shared" si="15"/>
        <v>1,030–1,025</v>
      </c>
      <c r="B41" s="7">
        <f t="shared" si="15"/>
        <v>6.305377</v>
      </c>
      <c r="C41" t="str">
        <f>'ShareOfInflow-SEIS'!$H$11</f>
        <v>Alternative 2</v>
      </c>
      <c r="D41" t="s">
        <v>19</v>
      </c>
      <c r="E41" s="56">
        <f>'ShareOfInflow-SEIS'!I19</f>
        <v>3.4094278090720423E-2</v>
      </c>
    </row>
    <row r="42" spans="1:5" x14ac:dyDescent="0.35">
      <c r="A42" t="str">
        <f t="shared" si="15"/>
        <v>&lt;1,025–1,000</v>
      </c>
      <c r="B42" s="7">
        <f t="shared" si="15"/>
        <v>5.981122</v>
      </c>
      <c r="C42" t="str">
        <f>'ShareOfInflow-SEIS'!$H$11</f>
        <v>Alternative 2</v>
      </c>
      <c r="D42" t="s">
        <v>19</v>
      </c>
      <c r="E42" s="56">
        <f>'ShareOfInflow-SEIS'!I20</f>
        <v>3.4778681120144532E-2</v>
      </c>
    </row>
    <row r="43" spans="1:5" x14ac:dyDescent="0.35">
      <c r="A43" t="str">
        <f t="shared" si="15"/>
        <v>1,090–&gt;1,075</v>
      </c>
      <c r="B43" s="7">
        <f t="shared" si="15"/>
        <v>10.857008</v>
      </c>
      <c r="C43" t="str">
        <f>'ShareOfInflow-SEIS'!$M$11</f>
        <v>Interim Guidelines + Drought Contingency Plan</v>
      </c>
      <c r="D43" t="s">
        <v>19</v>
      </c>
      <c r="E43" s="56">
        <f>'ShareOfInflow-SEIS'!N13</f>
        <v>3.4116135062507304E-2</v>
      </c>
    </row>
    <row r="44" spans="1:5" x14ac:dyDescent="0.35">
      <c r="A44" t="str">
        <f t="shared" si="15"/>
        <v>1,075–1,050</v>
      </c>
      <c r="B44" s="7">
        <f t="shared" si="15"/>
        <v>9.6009879999900001</v>
      </c>
      <c r="C44" t="str">
        <f>'ShareOfInflow-SEIS'!$M$11</f>
        <v>Interim Guidelines + Drought Contingency Plan</v>
      </c>
      <c r="D44" t="s">
        <v>19</v>
      </c>
      <c r="E44" s="56">
        <f>'ShareOfInflow-SEIS'!N14</f>
        <v>3.5523300229182576E-2</v>
      </c>
    </row>
    <row r="45" spans="1:5" x14ac:dyDescent="0.35">
      <c r="A45" t="str">
        <f t="shared" si="15"/>
        <v>&lt;1,050–&gt;1,045</v>
      </c>
      <c r="B45" s="7">
        <f t="shared" si="15"/>
        <v>7.6828779999999997</v>
      </c>
      <c r="C45" t="str">
        <f>'ShareOfInflow-SEIS'!$M$11</f>
        <v>Interim Guidelines + Drought Contingency Plan</v>
      </c>
      <c r="D45" t="s">
        <v>19</v>
      </c>
      <c r="E45" s="56">
        <f>'ShareOfInflow-SEIS'!N15</f>
        <v>3.5891412163925863E-2</v>
      </c>
    </row>
    <row r="46" spans="1:5" x14ac:dyDescent="0.35">
      <c r="A46" t="str">
        <f t="shared" si="15"/>
        <v>1,045–&gt;1,040</v>
      </c>
      <c r="B46" s="7">
        <f t="shared" si="15"/>
        <v>7.3260519999999998</v>
      </c>
      <c r="C46" t="str">
        <f>'ShareOfInflow-SEIS'!$M$11</f>
        <v>Interim Guidelines + Drought Contingency Plan</v>
      </c>
      <c r="D46" t="s">
        <v>19</v>
      </c>
      <c r="E46" s="56">
        <f>'ShareOfInflow-SEIS'!N16</f>
        <v>3.8342696629213475E-2</v>
      </c>
    </row>
    <row r="47" spans="1:5" x14ac:dyDescent="0.35">
      <c r="A47" t="str">
        <f t="shared" si="15"/>
        <v>1,040–&gt;1,035</v>
      </c>
      <c r="B47" s="7">
        <f t="shared" si="15"/>
        <v>6.977665</v>
      </c>
      <c r="C47" t="str">
        <f>'ShareOfInflow-SEIS'!$M$11</f>
        <v>Interim Guidelines + Drought Contingency Plan</v>
      </c>
      <c r="D47" t="s">
        <v>19</v>
      </c>
      <c r="E47" s="56">
        <f>'ShareOfInflow-SEIS'!N17</f>
        <v>3.8933257273245855E-2</v>
      </c>
    </row>
    <row r="48" spans="1:5" x14ac:dyDescent="0.35">
      <c r="A48" t="str">
        <f t="shared" si="15"/>
        <v>1,035–&gt;1,030</v>
      </c>
      <c r="B48" s="7">
        <f t="shared" si="15"/>
        <v>6.6375080000000004</v>
      </c>
      <c r="C48" t="str">
        <f>'ShareOfInflow-SEIS'!$M$11</f>
        <v>Interim Guidelines + Drought Contingency Plan</v>
      </c>
      <c r="D48" t="s">
        <v>19</v>
      </c>
      <c r="E48" s="56">
        <f>'ShareOfInflow-SEIS'!N18</f>
        <v>3.9542294322132091E-2</v>
      </c>
    </row>
    <row r="49" spans="1:5" x14ac:dyDescent="0.35">
      <c r="A49" t="str">
        <f t="shared" si="15"/>
        <v>1,030–1,025</v>
      </c>
      <c r="B49" s="7">
        <f t="shared" si="15"/>
        <v>6.305377</v>
      </c>
      <c r="C49" t="str">
        <f>'ShareOfInflow-SEIS'!$M$11</f>
        <v>Interim Guidelines + Drought Contingency Plan</v>
      </c>
      <c r="D49" t="s">
        <v>19</v>
      </c>
      <c r="E49" s="56">
        <f>'ShareOfInflow-SEIS'!N19</f>
        <v>4.0176600441501099E-2</v>
      </c>
    </row>
    <row r="50" spans="1:5" x14ac:dyDescent="0.35">
      <c r="A50" t="str">
        <f t="shared" si="15"/>
        <v>&lt;1,025–1,000</v>
      </c>
      <c r="B50" s="7">
        <f t="shared" si="15"/>
        <v>5.981122</v>
      </c>
      <c r="C50" t="str">
        <f>'ShareOfInflow-SEIS'!$M$11</f>
        <v>Interim Guidelines + Drought Contingency Plan</v>
      </c>
      <c r="D50" t="s">
        <v>19</v>
      </c>
      <c r="E50" s="56">
        <f>'ShareOfInflow-SEIS'!N20</f>
        <v>4.1379310344827586E-2</v>
      </c>
    </row>
    <row r="51" spans="1:5" x14ac:dyDescent="0.35">
      <c r="A51" t="str">
        <f>A27</f>
        <v>1,090–&gt;1,075</v>
      </c>
      <c r="B51" s="7">
        <f>B27</f>
        <v>10.857008</v>
      </c>
      <c r="C51" t="str">
        <f>'ShareOfInflow-SEIS'!$C$11</f>
        <v>Alternative 1 - Priority</v>
      </c>
      <c r="D51" t="s">
        <v>20</v>
      </c>
      <c r="E51" s="56">
        <f>'ShareOfInflow-SEIS'!E13</f>
        <v>0.51407874751723337</v>
      </c>
    </row>
    <row r="52" spans="1:5" x14ac:dyDescent="0.35">
      <c r="A52" t="str">
        <f t="shared" ref="A52:B52" si="16">A28</f>
        <v>1,075–1,050</v>
      </c>
      <c r="B52" s="7">
        <f t="shared" si="16"/>
        <v>9.6009879999900001</v>
      </c>
      <c r="C52" t="str">
        <f>'ShareOfInflow-SEIS'!$C$11</f>
        <v>Alternative 1 - Priority</v>
      </c>
      <c r="D52" t="s">
        <v>20</v>
      </c>
      <c r="E52" s="56">
        <f>'ShareOfInflow-SEIS'!E14</f>
        <v>0.56022408963585435</v>
      </c>
    </row>
    <row r="53" spans="1:5" x14ac:dyDescent="0.35">
      <c r="A53" t="str">
        <f t="shared" ref="A53:B53" si="17">A29</f>
        <v>&lt;1,050–&gt;1,045</v>
      </c>
      <c r="B53" s="7">
        <f t="shared" si="17"/>
        <v>7.6828779999999997</v>
      </c>
      <c r="C53" t="str">
        <f>'ShareOfInflow-SEIS'!$C$11</f>
        <v>Alternative 1 - Priority</v>
      </c>
      <c r="D53" t="s">
        <v>20</v>
      </c>
      <c r="E53" s="56">
        <f>'ShareOfInflow-SEIS'!E15</f>
        <v>0.57426259462281393</v>
      </c>
    </row>
    <row r="54" spans="1:5" x14ac:dyDescent="0.35">
      <c r="A54" t="str">
        <f t="shared" ref="A54:B54" si="18">A30</f>
        <v>1,045–&gt;1,040</v>
      </c>
      <c r="B54" s="7">
        <f t="shared" si="18"/>
        <v>7.3260519999999998</v>
      </c>
      <c r="C54" t="str">
        <f>'ShareOfInflow-SEIS'!$C$11</f>
        <v>Alternative 1 - Priority</v>
      </c>
      <c r="D54" t="s">
        <v>20</v>
      </c>
      <c r="E54" s="56">
        <f>'ShareOfInflow-SEIS'!E16</f>
        <v>0.60693641618497118</v>
      </c>
    </row>
    <row r="55" spans="1:5" x14ac:dyDescent="0.35">
      <c r="A55" t="str">
        <f t="shared" ref="A55:B55" si="19">A31</f>
        <v>1,040–&gt;1,035</v>
      </c>
      <c r="B55" s="7">
        <f t="shared" si="19"/>
        <v>6.977665</v>
      </c>
      <c r="C55" t="str">
        <f>'ShareOfInflow-SEIS'!$C$11</f>
        <v>Alternative 1 - Priority</v>
      </c>
      <c r="D55" t="s">
        <v>20</v>
      </c>
      <c r="E55" s="56">
        <f>'ShareOfInflow-SEIS'!E17</f>
        <v>0.6118586426142244</v>
      </c>
    </row>
    <row r="56" spans="1:5" x14ac:dyDescent="0.35">
      <c r="A56" t="str">
        <f t="shared" ref="A56:B56" si="20">A32</f>
        <v>1,035–&gt;1,030</v>
      </c>
      <c r="B56" s="7">
        <f t="shared" si="20"/>
        <v>6.6375080000000004</v>
      </c>
      <c r="C56" t="str">
        <f>'ShareOfInflow-SEIS'!$C$11</f>
        <v>Alternative 1 - Priority</v>
      </c>
      <c r="D56" t="s">
        <v>20</v>
      </c>
      <c r="E56" s="56">
        <f>'ShareOfInflow-SEIS'!E18</f>
        <v>0.61039154384397798</v>
      </c>
    </row>
    <row r="57" spans="1:5" x14ac:dyDescent="0.35">
      <c r="A57" t="str">
        <f t="shared" ref="A57:B57" si="21">A33</f>
        <v>1,030–1,025</v>
      </c>
      <c r="B57" s="7">
        <f t="shared" si="21"/>
        <v>6.305377</v>
      </c>
      <c r="C57" t="str">
        <f>'ShareOfInflow-SEIS'!$C$11</f>
        <v>Alternative 1 - Priority</v>
      </c>
      <c r="D57" t="s">
        <v>20</v>
      </c>
      <c r="E57" s="56">
        <f>'ShareOfInflow-SEIS'!E19</f>
        <v>0.60829077801141496</v>
      </c>
    </row>
    <row r="58" spans="1:5" x14ac:dyDescent="0.35">
      <c r="A58" t="str">
        <f t="shared" ref="A58:B58" si="22">A34</f>
        <v>&lt;1,025–1,000</v>
      </c>
      <c r="B58" s="7">
        <f t="shared" si="22"/>
        <v>5.981122</v>
      </c>
      <c r="C58" t="str">
        <f>'ShareOfInflow-SEIS'!$C$11</f>
        <v>Alternative 1 - Priority</v>
      </c>
      <c r="D58" t="s">
        <v>20</v>
      </c>
      <c r="E58" s="56">
        <f>'ShareOfInflow-SEIS'!E20</f>
        <v>0.61794324076899609</v>
      </c>
    </row>
    <row r="59" spans="1:5" x14ac:dyDescent="0.35">
      <c r="A59" t="str">
        <f t="shared" ref="A59:B59" si="23">A35</f>
        <v>1,090–&gt;1,075</v>
      </c>
      <c r="B59" s="7">
        <f t="shared" si="23"/>
        <v>10.857008</v>
      </c>
      <c r="C59" t="str">
        <f>'ShareOfInflow-SEIS'!$H$11</f>
        <v>Alternative 2</v>
      </c>
      <c r="D59" t="s">
        <v>20</v>
      </c>
      <c r="E59" s="56">
        <f>'ShareOfInflow-SEIS'!J13</f>
        <v>0.5004089262764343</v>
      </c>
    </row>
    <row r="60" spans="1:5" x14ac:dyDescent="0.35">
      <c r="A60" t="str">
        <f t="shared" ref="A60:B60" si="24">A36</f>
        <v>1,075–1,050</v>
      </c>
      <c r="B60" s="7">
        <f t="shared" si="24"/>
        <v>9.6009879999900001</v>
      </c>
      <c r="C60" t="str">
        <f>'ShareOfInflow-SEIS'!$H$11</f>
        <v>Alternative 2</v>
      </c>
      <c r="D60" t="s">
        <v>20</v>
      </c>
      <c r="E60" s="56">
        <f>'ShareOfInflow-SEIS'!J14</f>
        <v>0.52037178507766746</v>
      </c>
    </row>
    <row r="61" spans="1:5" x14ac:dyDescent="0.35">
      <c r="A61" t="str">
        <f t="shared" ref="A61:B61" si="25">A37</f>
        <v>&lt;1,050–&gt;1,045</v>
      </c>
      <c r="B61" s="7">
        <f t="shared" si="25"/>
        <v>7.6828779999999997</v>
      </c>
      <c r="C61" t="str">
        <f>'ShareOfInflow-SEIS'!$H$11</f>
        <v>Alternative 2</v>
      </c>
      <c r="D61" t="s">
        <v>20</v>
      </c>
      <c r="E61" s="56">
        <f>'ShareOfInflow-SEIS'!J15</f>
        <v>0.52701644479248244</v>
      </c>
    </row>
    <row r="62" spans="1:5" x14ac:dyDescent="0.35">
      <c r="A62" t="str">
        <f t="shared" ref="A62:B62" si="26">A38</f>
        <v>1,045–&gt;1,040</v>
      </c>
      <c r="B62" s="7">
        <f t="shared" si="26"/>
        <v>7.3260519999999998</v>
      </c>
      <c r="C62" t="str">
        <f>'ShareOfInflow-SEIS'!$H$11</f>
        <v>Alternative 2</v>
      </c>
      <c r="D62" t="s">
        <v>20</v>
      </c>
      <c r="E62" s="56">
        <f>'ShareOfInflow-SEIS'!J16</f>
        <v>0.51839887640449445</v>
      </c>
    </row>
    <row r="63" spans="1:5" x14ac:dyDescent="0.35">
      <c r="A63" t="str">
        <f t="shared" ref="A63:B63" si="27">A39</f>
        <v>1,040–&gt;1,035</v>
      </c>
      <c r="B63" s="7">
        <f t="shared" si="27"/>
        <v>6.977665</v>
      </c>
      <c r="C63" t="str">
        <f>'ShareOfInflow-SEIS'!$H$11</f>
        <v>Alternative 2</v>
      </c>
      <c r="D63" t="s">
        <v>20</v>
      </c>
      <c r="E63" s="56">
        <f>'ShareOfInflow-SEIS'!J17</f>
        <v>0.51249445512346592</v>
      </c>
    </row>
    <row r="64" spans="1:5" x14ac:dyDescent="0.35">
      <c r="A64" t="str">
        <f t="shared" ref="A64:B64" si="28">A40</f>
        <v>1,035–&gt;1,030</v>
      </c>
      <c r="B64" s="7">
        <f t="shared" si="28"/>
        <v>6.6375080000000004</v>
      </c>
      <c r="C64" t="str">
        <f>'ShareOfInflow-SEIS'!$H$11</f>
        <v>Alternative 2</v>
      </c>
      <c r="D64" t="s">
        <v>20</v>
      </c>
      <c r="E64" s="56">
        <f>'ShareOfInflow-SEIS'!J18</f>
        <v>0.50999259807549968</v>
      </c>
    </row>
    <row r="65" spans="1:5" x14ac:dyDescent="0.35">
      <c r="A65" t="str">
        <f t="shared" ref="A65:B65" si="29">A41</f>
        <v>1,030–1,025</v>
      </c>
      <c r="B65" s="7">
        <f t="shared" si="29"/>
        <v>6.305377</v>
      </c>
      <c r="C65" t="str">
        <f>'ShareOfInflow-SEIS'!$H$11</f>
        <v>Alternative 2</v>
      </c>
      <c r="D65" t="s">
        <v>20</v>
      </c>
      <c r="E65" s="56">
        <f>'ShareOfInflow-SEIS'!J19</f>
        <v>0.50770827156833676</v>
      </c>
    </row>
    <row r="66" spans="1:5" x14ac:dyDescent="0.35">
      <c r="A66" t="str">
        <f t="shared" ref="A66:B66" si="30">A42</f>
        <v>&lt;1,025–1,000</v>
      </c>
      <c r="B66" s="7">
        <f t="shared" si="30"/>
        <v>5.981122</v>
      </c>
      <c r="C66" t="str">
        <f>'ShareOfInflow-SEIS'!$H$11</f>
        <v>Alternative 2</v>
      </c>
      <c r="D66" t="s">
        <v>20</v>
      </c>
      <c r="E66" s="56">
        <f>'ShareOfInflow-SEIS'!J20</f>
        <v>0.52288467329117749</v>
      </c>
    </row>
    <row r="67" spans="1:5" x14ac:dyDescent="0.35">
      <c r="A67" t="str">
        <f t="shared" ref="A67:B67" si="31">A43</f>
        <v>1,090–&gt;1,075</v>
      </c>
      <c r="B67" s="7">
        <f t="shared" si="31"/>
        <v>10.857008</v>
      </c>
      <c r="C67" t="str">
        <f>'ShareOfInflow-SEIS'!$M$11</f>
        <v>Interim Guidelines + Drought Contingency Plan</v>
      </c>
      <c r="D67" t="s">
        <v>20</v>
      </c>
      <c r="E67" s="56">
        <f>'ShareOfInflow-SEIS'!O13</f>
        <v>0.51407874751723337</v>
      </c>
    </row>
    <row r="68" spans="1:5" x14ac:dyDescent="0.35">
      <c r="A68" t="str">
        <f t="shared" ref="A68:B68" si="32">A44</f>
        <v>1,075–1,050</v>
      </c>
      <c r="B68" s="7">
        <f t="shared" si="32"/>
        <v>9.6009879999900001</v>
      </c>
      <c r="C68" t="str">
        <f>'ShareOfInflow-SEIS'!$M$11</f>
        <v>Interim Guidelines + Drought Contingency Plan</v>
      </c>
      <c r="D68" t="s">
        <v>20</v>
      </c>
      <c r="E68" s="56">
        <f>'ShareOfInflow-SEIS'!O14</f>
        <v>0.56022408963585435</v>
      </c>
    </row>
    <row r="69" spans="1:5" x14ac:dyDescent="0.35">
      <c r="A69" t="str">
        <f t="shared" ref="A69:B69" si="33">A45</f>
        <v>&lt;1,050–&gt;1,045</v>
      </c>
      <c r="B69" s="7">
        <f t="shared" si="33"/>
        <v>7.6828779999999997</v>
      </c>
      <c r="C69" t="str">
        <f>'ShareOfInflow-SEIS'!$M$11</f>
        <v>Interim Guidelines + Drought Contingency Plan</v>
      </c>
      <c r="D69" t="s">
        <v>20</v>
      </c>
      <c r="E69" s="56">
        <f>'ShareOfInflow-SEIS'!O15</f>
        <v>0.57426259462281393</v>
      </c>
    </row>
    <row r="70" spans="1:5" x14ac:dyDescent="0.35">
      <c r="A70" t="str">
        <f t="shared" ref="A70:B70" si="34">A46</f>
        <v>1,045–&gt;1,040</v>
      </c>
      <c r="B70" s="7">
        <f t="shared" si="34"/>
        <v>7.3260519999999998</v>
      </c>
      <c r="C70" t="str">
        <f>'ShareOfInflow-SEIS'!$M$11</f>
        <v>Interim Guidelines + Drought Contingency Plan</v>
      </c>
      <c r="D70" t="s">
        <v>20</v>
      </c>
      <c r="E70" s="56">
        <f>'ShareOfInflow-SEIS'!O16</f>
        <v>0.5898876404494382</v>
      </c>
    </row>
    <row r="71" spans="1:5" x14ac:dyDescent="0.35">
      <c r="A71" t="str">
        <f t="shared" ref="A71:B71" si="35">A47</f>
        <v>1,040–&gt;1,035</v>
      </c>
      <c r="B71" s="7">
        <f t="shared" si="35"/>
        <v>6.977665</v>
      </c>
      <c r="C71" t="str">
        <f>'ShareOfInflow-SEIS'!$M$11</f>
        <v>Interim Guidelines + Drought Contingency Plan</v>
      </c>
      <c r="D71" t="s">
        <v>20</v>
      </c>
      <c r="E71" s="56">
        <f>'ShareOfInflow-SEIS'!O17</f>
        <v>0.59184255561893895</v>
      </c>
    </row>
    <row r="72" spans="1:5" x14ac:dyDescent="0.35">
      <c r="A72" t="str">
        <f t="shared" ref="A72:B72" si="36">A48</f>
        <v>1,035–&gt;1,030</v>
      </c>
      <c r="B72" s="7">
        <f t="shared" si="36"/>
        <v>6.6375080000000004</v>
      </c>
      <c r="C72" t="str">
        <f>'ShareOfInflow-SEIS'!$M$11</f>
        <v>Interim Guidelines + Drought Contingency Plan</v>
      </c>
      <c r="D72" t="s">
        <v>20</v>
      </c>
      <c r="E72" s="56">
        <f>'ShareOfInflow-SEIS'!O18</f>
        <v>0.59385863267670924</v>
      </c>
    </row>
    <row r="73" spans="1:5" x14ac:dyDescent="0.35">
      <c r="A73" t="str">
        <f t="shared" ref="A73:B73" si="37">A49</f>
        <v>1,030–1,025</v>
      </c>
      <c r="B73" s="7">
        <f t="shared" si="37"/>
        <v>6.305377</v>
      </c>
      <c r="C73" t="str">
        <f>'ShareOfInflow-SEIS'!$M$11</f>
        <v>Interim Guidelines + Drought Contingency Plan</v>
      </c>
      <c r="D73" t="s">
        <v>20</v>
      </c>
      <c r="E73" s="56">
        <f>'ShareOfInflow-SEIS'!O19</f>
        <v>0.59602649006622532</v>
      </c>
    </row>
    <row r="74" spans="1:5" x14ac:dyDescent="0.35">
      <c r="A74" t="str">
        <f t="shared" ref="A74:B74" si="38">A50</f>
        <v>&lt;1,025–1,000</v>
      </c>
      <c r="B74" s="7">
        <f t="shared" si="38"/>
        <v>5.981122</v>
      </c>
      <c r="C74" t="str">
        <f>'ShareOfInflow-SEIS'!$M$11</f>
        <v>Interim Guidelines + Drought Contingency Plan</v>
      </c>
      <c r="D74" t="s">
        <v>20</v>
      </c>
      <c r="E74" s="56">
        <f>'ShareOfInflow-SEIS'!O20</f>
        <v>0.62068965517241392</v>
      </c>
    </row>
    <row r="75" spans="1:5" x14ac:dyDescent="0.35">
      <c r="A75" t="str">
        <f>A51</f>
        <v>1,090–&gt;1,075</v>
      </c>
      <c r="B75" s="7">
        <f>B51</f>
        <v>10.857008</v>
      </c>
      <c r="C75" t="str">
        <f>'ShareOfInflow-SEIS'!$C$11</f>
        <v>Alternative 1 - Priority</v>
      </c>
      <c r="D75" t="s">
        <v>4</v>
      </c>
      <c r="E75" s="56">
        <f>'ShareOfInflow-SEIS'!F13</f>
        <v>0.17046383923355535</v>
      </c>
    </row>
    <row r="76" spans="1:5" x14ac:dyDescent="0.35">
      <c r="A76" t="str">
        <f t="shared" ref="A76:B76" si="39">A52</f>
        <v>1,075–1,050</v>
      </c>
      <c r="B76" s="7">
        <f t="shared" si="39"/>
        <v>9.6009879999900001</v>
      </c>
      <c r="C76" t="str">
        <f>'ShareOfInflow-SEIS'!$C$11</f>
        <v>Alternative 1 - Priority</v>
      </c>
      <c r="D76" t="s">
        <v>4</v>
      </c>
      <c r="E76" s="56">
        <f>'ShareOfInflow-SEIS'!F14</f>
        <v>0.18079959256429842</v>
      </c>
    </row>
    <row r="77" spans="1:5" x14ac:dyDescent="0.35">
      <c r="A77" t="str">
        <f t="shared" ref="A77:B77" si="40">A53</f>
        <v>&lt;1,050–&gt;1,045</v>
      </c>
      <c r="B77" s="7">
        <f t="shared" si="40"/>
        <v>7.6828779999999997</v>
      </c>
      <c r="C77" t="str">
        <f>'ShareOfInflow-SEIS'!$C$11</f>
        <v>Alternative 1 - Priority</v>
      </c>
      <c r="D77" t="s">
        <v>4</v>
      </c>
      <c r="E77" s="56">
        <f>'ShareOfInflow-SEIS'!F15</f>
        <v>0.18219785956669277</v>
      </c>
    </row>
    <row r="78" spans="1:5" x14ac:dyDescent="0.35">
      <c r="A78" t="str">
        <f t="shared" ref="A78:B78" si="41">A54</f>
        <v>1,045–&gt;1,040</v>
      </c>
      <c r="B78" s="7">
        <f t="shared" si="41"/>
        <v>7.3260519999999998</v>
      </c>
      <c r="C78" t="str">
        <f>'ShareOfInflow-SEIS'!$C$11</f>
        <v>Alternative 1 - Priority</v>
      </c>
      <c r="D78" t="s">
        <v>4</v>
      </c>
      <c r="E78" s="56">
        <f>'ShareOfInflow-SEIS'!F16</f>
        <v>0.19566473988439309</v>
      </c>
    </row>
    <row r="79" spans="1:5" x14ac:dyDescent="0.35">
      <c r="A79" t="str">
        <f t="shared" ref="A79:B79" si="42">A55</f>
        <v>1,040–&gt;1,035</v>
      </c>
      <c r="B79" s="7">
        <f t="shared" si="42"/>
        <v>6.977665</v>
      </c>
      <c r="C79" t="str">
        <f>'ShareOfInflow-SEIS'!$C$11</f>
        <v>Alternative 1 - Priority</v>
      </c>
      <c r="D79" t="s">
        <v>4</v>
      </c>
      <c r="E79" s="56">
        <f>'ShareOfInflow-SEIS'!F17</f>
        <v>0.19902410173000148</v>
      </c>
    </row>
    <row r="80" spans="1:5" x14ac:dyDescent="0.35">
      <c r="A80" t="str">
        <f t="shared" ref="A80:B80" si="43">A56</f>
        <v>1,035–&gt;1,030</v>
      </c>
      <c r="B80" s="7">
        <f t="shared" si="43"/>
        <v>6.6375080000000004</v>
      </c>
      <c r="C80" t="str">
        <f>'ShareOfInflow-SEIS'!$C$11</f>
        <v>Alternative 1 - Priority</v>
      </c>
      <c r="D80" t="s">
        <v>4</v>
      </c>
      <c r="E80" s="56">
        <f>'ShareOfInflow-SEIS'!F18</f>
        <v>0.19919606967396158</v>
      </c>
    </row>
    <row r="81" spans="1:5" x14ac:dyDescent="0.35">
      <c r="A81" t="str">
        <f t="shared" ref="A81:B81" si="44">A57</f>
        <v>1,030–1,025</v>
      </c>
      <c r="B81" s="7">
        <f t="shared" si="44"/>
        <v>6.305377</v>
      </c>
      <c r="C81" t="str">
        <f>'ShareOfInflow-SEIS'!$C$11</f>
        <v>Alternative 1 - Priority</v>
      </c>
      <c r="D81" t="s">
        <v>4</v>
      </c>
      <c r="E81" s="56">
        <f>'ShareOfInflow-SEIS'!F19</f>
        <v>0.19960949234004208</v>
      </c>
    </row>
    <row r="82" spans="1:5" x14ac:dyDescent="0.35">
      <c r="A82" t="str">
        <f t="shared" ref="A82:B82" si="45">A58</f>
        <v>&lt;1,025–1,000</v>
      </c>
      <c r="B82" s="7">
        <f t="shared" si="45"/>
        <v>5.981122</v>
      </c>
      <c r="C82" t="str">
        <f>'ShareOfInflow-SEIS'!$C$11</f>
        <v>Alternative 1 - Priority</v>
      </c>
      <c r="D82" t="s">
        <v>4</v>
      </c>
      <c r="E82" s="56">
        <f>'ShareOfInflow-SEIS'!F20</f>
        <v>0.18690875801037535</v>
      </c>
    </row>
    <row r="83" spans="1:5" x14ac:dyDescent="0.35">
      <c r="A83" t="str">
        <f t="shared" ref="A83:B83" si="46">A59</f>
        <v>1,090–&gt;1,075</v>
      </c>
      <c r="B83" s="7">
        <f t="shared" si="46"/>
        <v>10.857008</v>
      </c>
      <c r="C83" t="str">
        <f>'ShareOfInflow-SEIS'!$H$11</f>
        <v>Alternative 2</v>
      </c>
      <c r="D83" t="s">
        <v>4</v>
      </c>
      <c r="E83" s="56">
        <f>'ShareOfInflow-SEIS'!K13</f>
        <v>0.17046383923355535</v>
      </c>
    </row>
    <row r="84" spans="1:5" x14ac:dyDescent="0.35">
      <c r="A84" t="str">
        <f t="shared" ref="A84:B84" si="47">A60</f>
        <v>1,075–1,050</v>
      </c>
      <c r="B84" s="7">
        <f t="shared" si="47"/>
        <v>9.6009879999900001</v>
      </c>
      <c r="C84" t="str">
        <f>'ShareOfInflow-SEIS'!$H$11</f>
        <v>Alternative 2</v>
      </c>
      <c r="D84" t="s">
        <v>4</v>
      </c>
      <c r="E84" s="56">
        <f>'ShareOfInflow-SEIS'!K14</f>
        <v>0.18079959256429842</v>
      </c>
    </row>
    <row r="85" spans="1:5" x14ac:dyDescent="0.35">
      <c r="A85" t="str">
        <f t="shared" ref="A85:B85" si="48">A61</f>
        <v>&lt;1,050–&gt;1,045</v>
      </c>
      <c r="B85" s="7">
        <f t="shared" si="48"/>
        <v>7.6828779999999997</v>
      </c>
      <c r="C85" t="str">
        <f>'ShareOfInflow-SEIS'!$H$11</f>
        <v>Alternative 2</v>
      </c>
      <c r="D85" t="s">
        <v>4</v>
      </c>
      <c r="E85" s="56">
        <f>'ShareOfInflow-SEIS'!K15</f>
        <v>0.18219785956669277</v>
      </c>
    </row>
    <row r="86" spans="1:5" x14ac:dyDescent="0.35">
      <c r="A86" t="str">
        <f t="shared" ref="A86:B86" si="49">A62</f>
        <v>1,045–&gt;1,040</v>
      </c>
      <c r="B86" s="7">
        <f t="shared" si="49"/>
        <v>7.3260519999999998</v>
      </c>
      <c r="C86" t="str">
        <f>'ShareOfInflow-SEIS'!$H$11</f>
        <v>Alternative 2</v>
      </c>
      <c r="D86" t="s">
        <v>4</v>
      </c>
      <c r="E86" s="56">
        <f>'ShareOfInflow-SEIS'!K16</f>
        <v>0.19016853932584271</v>
      </c>
    </row>
    <row r="87" spans="1:5" x14ac:dyDescent="0.35">
      <c r="A87" t="str">
        <f t="shared" ref="A87:B87" si="50">A63</f>
        <v>1,040–&gt;1,035</v>
      </c>
      <c r="B87" s="7">
        <f t="shared" si="50"/>
        <v>6.977665</v>
      </c>
      <c r="C87" t="str">
        <f>'ShareOfInflow-SEIS'!$H$11</f>
        <v>Alternative 2</v>
      </c>
      <c r="D87" t="s">
        <v>4</v>
      </c>
      <c r="E87" s="56">
        <f>'ShareOfInflow-SEIS'!K17</f>
        <v>0.19902410173000148</v>
      </c>
    </row>
    <row r="88" spans="1:5" x14ac:dyDescent="0.35">
      <c r="A88" t="str">
        <f t="shared" ref="A88:B88" si="51">A64</f>
        <v>1,035–&gt;1,030</v>
      </c>
      <c r="B88" s="7">
        <f t="shared" si="51"/>
        <v>6.6375080000000004</v>
      </c>
      <c r="C88" t="str">
        <f>'ShareOfInflow-SEIS'!$H$11</f>
        <v>Alternative 2</v>
      </c>
      <c r="D88" t="s">
        <v>4</v>
      </c>
      <c r="E88" s="56">
        <f>'ShareOfInflow-SEIS'!K18</f>
        <v>0.19807549962990378</v>
      </c>
    </row>
    <row r="89" spans="1:5" x14ac:dyDescent="0.35">
      <c r="A89" t="str">
        <f t="shared" ref="A89:B89" si="52">A65</f>
        <v>1,030–1,025</v>
      </c>
      <c r="B89" s="7">
        <f t="shared" si="52"/>
        <v>6.305377</v>
      </c>
      <c r="C89" t="str">
        <f>'ShareOfInflow-SEIS'!$H$11</f>
        <v>Alternative 2</v>
      </c>
      <c r="D89" t="s">
        <v>4</v>
      </c>
      <c r="E89" s="56">
        <f>'ShareOfInflow-SEIS'!K19</f>
        <v>0.19700563296768453</v>
      </c>
    </row>
    <row r="90" spans="1:5" x14ac:dyDescent="0.35">
      <c r="A90" t="str">
        <f t="shared" ref="A90:B90" si="53">A66</f>
        <v>&lt;1,025–1,000</v>
      </c>
      <c r="B90" s="7">
        <f t="shared" si="53"/>
        <v>5.981122</v>
      </c>
      <c r="C90" t="str">
        <f>'ShareOfInflow-SEIS'!$H$11</f>
        <v>Alternative 2</v>
      </c>
      <c r="D90" t="s">
        <v>4</v>
      </c>
      <c r="E90" s="56">
        <f>'ShareOfInflow-SEIS'!K20</f>
        <v>0.18443239987955437</v>
      </c>
    </row>
    <row r="91" spans="1:5" x14ac:dyDescent="0.35">
      <c r="A91" t="str">
        <f t="shared" ref="A91:B91" si="54">A67</f>
        <v>1,090–&gt;1,075</v>
      </c>
      <c r="B91" s="7">
        <f t="shared" si="54"/>
        <v>10.857008</v>
      </c>
      <c r="C91" t="str">
        <f>'ShareOfInflow-SEIS'!$M$11</f>
        <v>Interim Guidelines + Drought Contingency Plan</v>
      </c>
      <c r="D91" t="s">
        <v>4</v>
      </c>
      <c r="E91" s="56">
        <f>'ShareOfInflow-SEIS'!P13</f>
        <v>0.17046383923355535</v>
      </c>
    </row>
    <row r="92" spans="1:5" x14ac:dyDescent="0.35">
      <c r="A92" t="str">
        <f t="shared" ref="A92:B92" si="55">A68</f>
        <v>1,075–1,050</v>
      </c>
      <c r="B92" s="7">
        <f t="shared" si="55"/>
        <v>9.6009879999900001</v>
      </c>
      <c r="C92" t="str">
        <f>'ShareOfInflow-SEIS'!$M$11</f>
        <v>Interim Guidelines + Drought Contingency Plan</v>
      </c>
      <c r="D92" t="s">
        <v>4</v>
      </c>
      <c r="E92" s="56">
        <f>'ShareOfInflow-SEIS'!P14</f>
        <v>0.18079959256429842</v>
      </c>
    </row>
    <row r="93" spans="1:5" x14ac:dyDescent="0.35">
      <c r="A93" t="str">
        <f t="shared" ref="A93:B93" si="56">A69</f>
        <v>&lt;1,050–&gt;1,045</v>
      </c>
      <c r="B93" s="7">
        <f t="shared" si="56"/>
        <v>7.6828779999999997</v>
      </c>
      <c r="C93" t="str">
        <f>'ShareOfInflow-SEIS'!$M$11</f>
        <v>Interim Guidelines + Drought Contingency Plan</v>
      </c>
      <c r="D93" t="s">
        <v>4</v>
      </c>
      <c r="E93" s="56">
        <f>'ShareOfInflow-SEIS'!P15</f>
        <v>0.18219785956669277</v>
      </c>
    </row>
    <row r="94" spans="1:5" x14ac:dyDescent="0.35">
      <c r="A94" t="str">
        <f t="shared" ref="A94:B94" si="57">A70</f>
        <v>1,045–&gt;1,040</v>
      </c>
      <c r="B94" s="7">
        <f t="shared" si="57"/>
        <v>7.3260519999999998</v>
      </c>
      <c r="C94" t="str">
        <f>'ShareOfInflow-SEIS'!$M$11</f>
        <v>Interim Guidelines + Drought Contingency Plan</v>
      </c>
      <c r="D94" t="s">
        <v>4</v>
      </c>
      <c r="E94" s="56">
        <f>'ShareOfInflow-SEIS'!P16</f>
        <v>0.19016853932584271</v>
      </c>
    </row>
    <row r="95" spans="1:5" x14ac:dyDescent="0.35">
      <c r="A95" t="str">
        <f t="shared" ref="A95:B95" si="58">A71</f>
        <v>1,040–&gt;1,035</v>
      </c>
      <c r="B95" s="7">
        <f t="shared" si="58"/>
        <v>6.977665</v>
      </c>
      <c r="C95" t="str">
        <f>'ShareOfInflow-SEIS'!$M$11</f>
        <v>Interim Guidelines + Drought Contingency Plan</v>
      </c>
      <c r="D95" t="s">
        <v>4</v>
      </c>
      <c r="E95" s="56">
        <f>'ShareOfInflow-SEIS'!P17</f>
        <v>0.19195664575014262</v>
      </c>
    </row>
    <row r="96" spans="1:5" x14ac:dyDescent="0.35">
      <c r="A96" t="str">
        <f t="shared" ref="A96:B96" si="59">A72</f>
        <v>1,035–&gt;1,030</v>
      </c>
      <c r="B96" s="7">
        <f t="shared" si="59"/>
        <v>6.6375080000000004</v>
      </c>
      <c r="C96" t="str">
        <f>'ShareOfInflow-SEIS'!$M$11</f>
        <v>Interim Guidelines + Drought Contingency Plan</v>
      </c>
      <c r="D96" t="s">
        <v>4</v>
      </c>
      <c r="E96" s="56">
        <f>'ShareOfInflow-SEIS'!P18</f>
        <v>0.19380069524913096</v>
      </c>
    </row>
    <row r="97" spans="1:5" x14ac:dyDescent="0.35">
      <c r="A97" t="str">
        <f t="shared" ref="A97:B97" si="60">A73</f>
        <v>1,030–1,025</v>
      </c>
      <c r="B97" s="7">
        <f t="shared" si="60"/>
        <v>6.305377</v>
      </c>
      <c r="C97" t="str">
        <f>'ShareOfInflow-SEIS'!$M$11</f>
        <v>Interim Guidelines + Drought Contingency Plan</v>
      </c>
      <c r="D97" t="s">
        <v>4</v>
      </c>
      <c r="E97" s="56">
        <f>'ShareOfInflow-SEIS'!P19</f>
        <v>0.19558498896247239</v>
      </c>
    </row>
    <row r="98" spans="1:5" x14ac:dyDescent="0.35">
      <c r="A98" t="str">
        <f t="shared" ref="A98:B98" si="61">A74</f>
        <v>&lt;1,025–1,000</v>
      </c>
      <c r="B98" s="7">
        <f t="shared" si="61"/>
        <v>5.981122</v>
      </c>
      <c r="C98" t="str">
        <f>'ShareOfInflow-SEIS'!$M$11</f>
        <v>Interim Guidelines + Drought Contingency Plan</v>
      </c>
      <c r="D98" t="s">
        <v>4</v>
      </c>
      <c r="E98" s="56">
        <f>'ShareOfInflow-SEIS'!P20</f>
        <v>0.18773946360153257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6FDA-A485-46B3-A579-17A4BB86DCC0}">
  <sheetPr codeName="Sheet3"/>
  <dimension ref="A1:Q30"/>
  <sheetViews>
    <sheetView tabSelected="1" topLeftCell="A4" zoomScale="160" zoomScaleNormal="160" workbookViewId="0">
      <selection activeCell="C10" sqref="C10:G10"/>
    </sheetView>
  </sheetViews>
  <sheetFormatPr defaultRowHeight="14.5" x14ac:dyDescent="0.35"/>
  <cols>
    <col min="1" max="1" width="13.1796875" customWidth="1"/>
    <col min="2" max="2" width="8.6328125" customWidth="1"/>
    <col min="3" max="3" width="8" customWidth="1"/>
    <col min="4" max="4" width="7.1796875" customWidth="1"/>
    <col min="5" max="5" width="9.81640625" customWidth="1"/>
    <col min="6" max="6" width="7.36328125" customWidth="1"/>
    <col min="7" max="7" width="6" customWidth="1"/>
  </cols>
  <sheetData>
    <row r="1" spans="1:17" s="1" customFormat="1" x14ac:dyDescent="0.35"/>
    <row r="4" spans="1:17" ht="15.5" customHeight="1" x14ac:dyDescent="0.35">
      <c r="A4" t="s">
        <v>35</v>
      </c>
    </row>
    <row r="5" spans="1:17" ht="15.5" customHeight="1" x14ac:dyDescent="0.35"/>
    <row r="6" spans="1:17" ht="15.5" customHeight="1" x14ac:dyDescent="0.35"/>
    <row r="7" spans="1:17" ht="15.5" customHeight="1" x14ac:dyDescent="0.35"/>
    <row r="8" spans="1:17" ht="15.5" customHeight="1" x14ac:dyDescent="0.35"/>
    <row r="9" spans="1:17" ht="15.5" customHeight="1" x14ac:dyDescent="0.35">
      <c r="A9" s="1" t="s">
        <v>27</v>
      </c>
      <c r="B9" s="1"/>
      <c r="C9" s="20">
        <v>2.8</v>
      </c>
      <c r="D9" s="20">
        <v>0.3</v>
      </c>
      <c r="E9" s="20">
        <v>4.4000000000000004</v>
      </c>
      <c r="F9" s="20">
        <v>1.5</v>
      </c>
      <c r="G9" s="20">
        <f>SUM(C9:F9)</f>
        <v>9</v>
      </c>
    </row>
    <row r="10" spans="1:17" ht="15.5" customHeight="1" x14ac:dyDescent="0.35">
      <c r="A10" s="1"/>
      <c r="B10" s="1"/>
      <c r="C10" s="77">
        <f>C9/$G$9</f>
        <v>0.31111111111111112</v>
      </c>
      <c r="D10" s="77">
        <f t="shared" ref="D10:G10" si="0">D9/$G$9</f>
        <v>3.3333333333333333E-2</v>
      </c>
      <c r="E10" s="77">
        <f t="shared" si="0"/>
        <v>0.48888888888888893</v>
      </c>
      <c r="F10" s="77">
        <f t="shared" si="0"/>
        <v>0.16666666666666666</v>
      </c>
      <c r="G10" s="77">
        <f t="shared" si="0"/>
        <v>1</v>
      </c>
    </row>
    <row r="11" spans="1:17" ht="15.5" customHeight="1" x14ac:dyDescent="0.35">
      <c r="A11" s="65" t="s">
        <v>30</v>
      </c>
      <c r="B11" s="66" t="s">
        <v>31</v>
      </c>
      <c r="C11" s="62" t="str">
        <f>'SEIS-Cuts'!I7</f>
        <v>Alternative 1 - Priority</v>
      </c>
      <c r="D11" s="62"/>
      <c r="E11" s="62"/>
      <c r="F11" s="62"/>
      <c r="G11" s="62"/>
      <c r="H11" s="63" t="s">
        <v>88</v>
      </c>
      <c r="I11" s="63"/>
      <c r="J11" s="63"/>
      <c r="K11" s="63"/>
      <c r="L11" s="63"/>
      <c r="M11" s="64" t="s">
        <v>89</v>
      </c>
      <c r="N11" s="64"/>
      <c r="O11" s="64"/>
      <c r="P11" s="64"/>
      <c r="Q11" s="64"/>
    </row>
    <row r="12" spans="1:17" s="21" customFormat="1" ht="29" x14ac:dyDescent="0.35">
      <c r="A12" s="65"/>
      <c r="B12" s="66"/>
      <c r="C12" s="51" t="s">
        <v>18</v>
      </c>
      <c r="D12" s="51" t="s">
        <v>19</v>
      </c>
      <c r="E12" s="51" t="s">
        <v>20</v>
      </c>
      <c r="F12" s="51" t="s">
        <v>4</v>
      </c>
      <c r="G12" s="51" t="s">
        <v>21</v>
      </c>
      <c r="H12" s="53" t="str">
        <f>C12</f>
        <v>Arizona</v>
      </c>
      <c r="I12" s="53" t="str">
        <f t="shared" ref="I12:L12" si="1">D12</f>
        <v>Nevada</v>
      </c>
      <c r="J12" s="53" t="str">
        <f t="shared" si="1"/>
        <v>California</v>
      </c>
      <c r="K12" s="53" t="str">
        <f t="shared" si="1"/>
        <v>Mexico</v>
      </c>
      <c r="L12" s="53" t="str">
        <f t="shared" si="1"/>
        <v>Total</v>
      </c>
      <c r="M12" s="45" t="str">
        <f>H12</f>
        <v>Arizona</v>
      </c>
      <c r="N12" s="45" t="str">
        <f t="shared" ref="N12" si="2">I12</f>
        <v>Nevada</v>
      </c>
      <c r="O12" s="45" t="str">
        <f t="shared" ref="O12" si="3">J12</f>
        <v>California</v>
      </c>
      <c r="P12" s="45" t="str">
        <f t="shared" ref="P12" si="4">K12</f>
        <v>Mexico</v>
      </c>
      <c r="Q12" s="45" t="str">
        <f t="shared" ref="Q12" si="5">L12</f>
        <v>Total</v>
      </c>
    </row>
    <row r="13" spans="1:17" x14ac:dyDescent="0.35">
      <c r="A13" s="49" t="str">
        <f>'SEIS-Cuts'!A10</f>
        <v>1,090–&gt;1,075</v>
      </c>
      <c r="B13" s="50">
        <f>'SEIS-Cuts'!B10</f>
        <v>10.857008</v>
      </c>
      <c r="C13" s="52">
        <f>(C$9-'SEIS-Cuts'!O10/1000)/($G$9-'SEIS-Cuts'!$T10/1000)</f>
        <v>0.2822759668185536</v>
      </c>
      <c r="D13" s="52">
        <f>(D$9-'SEIS-Cuts'!P10/1000)/($G$9-'SEIS-Cuts'!$T10/1000)</f>
        <v>3.3181446430657784E-2</v>
      </c>
      <c r="E13" s="52">
        <f>(E$9-'SEIS-Cuts'!Q10/1000)/($G$9-'SEIS-Cuts'!$T10/1000)</f>
        <v>0.51407874751723337</v>
      </c>
      <c r="F13" s="52">
        <f>(F$9-'SEIS-Cuts'!S10/1000)/($G$9-'SEIS-Cuts'!$T10/1000)</f>
        <v>0.17046383923355535</v>
      </c>
      <c r="G13" s="52">
        <f>(G$9-'SEIS-Cuts'!T10)/($G$9-SUM('SEIS-Cuts'!O10:Q10,'SEIS-Cuts'!S10))</f>
        <v>1</v>
      </c>
      <c r="H13" s="54">
        <f>(C$9-'SEIS-Cuts'!Z10/1000)/($G$9-'SEIS-Cuts'!$AE10/1000)</f>
        <v>0.29594578805935273</v>
      </c>
      <c r="I13" s="54">
        <f>(D$9-'SEIS-Cuts'!AA10/1000)/($G$9-'SEIS-Cuts'!$AE10/1000)</f>
        <v>3.3181446430657784E-2</v>
      </c>
      <c r="J13" s="54">
        <f>(E$9-'SEIS-Cuts'!AB10/1000)/($G$9-'SEIS-Cuts'!$AE10/1000)</f>
        <v>0.5004089262764343</v>
      </c>
      <c r="K13" s="54">
        <f>(F$9-'SEIS-Cuts'!AD10/1000)/($G$9-'SEIS-Cuts'!$AE10/1000)</f>
        <v>0.17046383923355535</v>
      </c>
      <c r="L13" s="54">
        <f>(G$9-'SEIS-Cuts'!AE10/1000)/($G$9-'SEIS-Cuts'!$AE10/1000)</f>
        <v>1</v>
      </c>
      <c r="M13" s="23">
        <f>(C$9-'SEIS-Cuts'!C10/1000)/($G$9-'SEIS-Cuts'!$H10/1000)</f>
        <v>0.30470849398294192</v>
      </c>
      <c r="N13" s="23">
        <f>(D$9-'SEIS-Cuts'!D10/1000)/($G$9-'SEIS-Cuts'!$H10/1000)</f>
        <v>3.4116135062507304E-2</v>
      </c>
      <c r="O13" s="23">
        <f>(E$9-'SEIS-Cuts'!E10/1000)/($G$9-'SEIS-Cuts'!$H10/1000)</f>
        <v>0.51407874751723337</v>
      </c>
      <c r="P13" s="23">
        <f>(F$9-'SEIS-Cuts'!G10/1000)/($G$9-'SEIS-Cuts'!$H10/1000)</f>
        <v>0.17046383923355535</v>
      </c>
      <c r="Q13" s="23">
        <f>(G$9-'SEIS-Cuts'!H10/1000)/($G$9-'SEIS-Cuts'!$H10/1000)</f>
        <v>1</v>
      </c>
    </row>
    <row r="14" spans="1:17" x14ac:dyDescent="0.35">
      <c r="A14" s="49" t="str">
        <f>'SEIS-Cuts'!A11</f>
        <v>1,075–1,050</v>
      </c>
      <c r="B14" s="50">
        <f>'SEIS-Cuts'!B11</f>
        <v>9.6009879999900001</v>
      </c>
      <c r="C14" s="52">
        <f>(C$9-'SEIS-Cuts'!O11/1000)/($G$9-'SEIS-Cuts'!$T11/1000)</f>
        <v>0.22625413801884389</v>
      </c>
      <c r="D14" s="52">
        <f>(D$9-'SEIS-Cuts'!P11/1000)/($G$9-'SEIS-Cuts'!$T11/1000)</f>
        <v>3.2722179781003308E-2</v>
      </c>
      <c r="E14" s="52">
        <f>(E$9-'SEIS-Cuts'!Q11/1000)/($G$9-'SEIS-Cuts'!$T11/1000)</f>
        <v>0.56022408963585435</v>
      </c>
      <c r="F14" s="52">
        <f>(F$9-'SEIS-Cuts'!S11/1000)/($G$9-'SEIS-Cuts'!$T11/1000)</f>
        <v>0.18079959256429842</v>
      </c>
      <c r="G14" s="52">
        <f>(G$9-'SEIS-Cuts'!T11)/($G$9-SUM('SEIS-Cuts'!O11:Q11,'SEIS-Cuts'!S11))</f>
        <v>1</v>
      </c>
      <c r="H14" s="54">
        <f>(C$9-'SEIS-Cuts'!Z11/1000)/($G$9-'SEIS-Cuts'!$AE11/1000)</f>
        <v>0.26597911892029541</v>
      </c>
      <c r="I14" s="54">
        <f>(D$9-'SEIS-Cuts'!AA11/1000)/($G$9-'SEIS-Cuts'!$AE11/1000)</f>
        <v>3.2849503437738729E-2</v>
      </c>
      <c r="J14" s="54">
        <f>(E$9-'SEIS-Cuts'!AB11/1000)/($G$9-'SEIS-Cuts'!$AE11/1000)</f>
        <v>0.52037178507766746</v>
      </c>
      <c r="K14" s="54">
        <f>(F$9-'SEIS-Cuts'!AD11/1000)/($G$9-'SEIS-Cuts'!$AE11/1000)</f>
        <v>0.18079959256429842</v>
      </c>
      <c r="L14" s="54">
        <f>(G$9-'SEIS-Cuts'!AE11/1000)/($G$9-'SEIS-Cuts'!$AE11/1000)</f>
        <v>1</v>
      </c>
      <c r="M14" s="23">
        <f>(C$9-'SEIS-Cuts'!C11/1000)/($G$9-'SEIS-Cuts'!$H11/1000)</f>
        <v>0.29131652661064422</v>
      </c>
      <c r="N14" s="23">
        <f>(D$9-'SEIS-Cuts'!D11/1000)/($G$9-'SEIS-Cuts'!$H11/1000)</f>
        <v>3.5523300229182576E-2</v>
      </c>
      <c r="O14" s="23">
        <f>(E$9-'SEIS-Cuts'!E11/1000)/($G$9-'SEIS-Cuts'!$H11/1000)</f>
        <v>0.56022408963585435</v>
      </c>
      <c r="P14" s="23">
        <f>(F$9-'SEIS-Cuts'!G11/1000)/($G$9-'SEIS-Cuts'!$H11/1000)</f>
        <v>0.18079959256429842</v>
      </c>
      <c r="Q14" s="23">
        <f>(G$9-'SEIS-Cuts'!H11/1000)/($G$9-'SEIS-Cuts'!$H11/1000)</f>
        <v>1</v>
      </c>
    </row>
    <row r="15" spans="1:17" x14ac:dyDescent="0.35">
      <c r="A15" s="49" t="str">
        <f>'SEIS-Cuts'!A12</f>
        <v>&lt;1,050–&gt;1,045</v>
      </c>
      <c r="B15" s="50">
        <f>'SEIS-Cuts'!B12</f>
        <v>7.6828779999999997</v>
      </c>
      <c r="C15" s="52">
        <f>(C$9-'SEIS-Cuts'!O12/1000)/($G$9-'SEIS-Cuts'!$T12/1000)</f>
        <v>0.2107804750717828</v>
      </c>
      <c r="D15" s="52">
        <f>(D$9-'SEIS-Cuts'!P12/1000)/($G$9-'SEIS-Cuts'!$T12/1000)</f>
        <v>3.2759070738710518E-2</v>
      </c>
      <c r="E15" s="52">
        <f>(E$9-'SEIS-Cuts'!Q12/1000)/($G$9-'SEIS-Cuts'!$T12/1000)</f>
        <v>0.57426259462281393</v>
      </c>
      <c r="F15" s="52">
        <f>(F$9-'SEIS-Cuts'!S12/1000)/($G$9-'SEIS-Cuts'!$T12/1000)</f>
        <v>0.18219785956669277</v>
      </c>
      <c r="G15" s="52">
        <f>(G$9-'SEIS-Cuts'!T12)/($G$9-SUM('SEIS-Cuts'!O12:Q12,'SEIS-Cuts'!S12))</f>
        <v>1</v>
      </c>
      <c r="H15" s="54">
        <f>(C$9-'SEIS-Cuts'!Z12/1000)/($G$9-'SEIS-Cuts'!$AE12/1000)</f>
        <v>0.25815713912816496</v>
      </c>
      <c r="I15" s="54">
        <f>(D$9-'SEIS-Cuts'!AA12/1000)/($G$9-'SEIS-Cuts'!$AE12/1000)</f>
        <v>3.2628556512659883E-2</v>
      </c>
      <c r="J15" s="54">
        <f>(E$9-'SEIS-Cuts'!AB12/1000)/($G$9-'SEIS-Cuts'!$AE12/1000)</f>
        <v>0.52701644479248244</v>
      </c>
      <c r="K15" s="54">
        <f>(F$9-'SEIS-Cuts'!AD12/1000)/($G$9-'SEIS-Cuts'!$AE12/1000)</f>
        <v>0.18219785956669277</v>
      </c>
      <c r="L15" s="54">
        <f>(G$9-'SEIS-Cuts'!AE12/1000)/($G$9-'SEIS-Cuts'!$AE12/1000)</f>
        <v>1</v>
      </c>
      <c r="M15" s="23">
        <f>(C$9-'SEIS-Cuts'!C12/1000)/($G$9-'SEIS-Cuts'!$H12/1000)</f>
        <v>0.28817541111981204</v>
      </c>
      <c r="N15" s="23">
        <f>(D$9-'SEIS-Cuts'!D12/1000)/($G$9-'SEIS-Cuts'!$H12/1000)</f>
        <v>3.5891412163925863E-2</v>
      </c>
      <c r="O15" s="23">
        <f>(E$9-'SEIS-Cuts'!E12/1000)/($G$9-'SEIS-Cuts'!$H12/1000)</f>
        <v>0.57426259462281393</v>
      </c>
      <c r="P15" s="23">
        <f>(F$9-'SEIS-Cuts'!G12/1000)/($G$9-'SEIS-Cuts'!$H12/1000)</f>
        <v>0.18219785956669277</v>
      </c>
      <c r="Q15" s="23">
        <f>(G$9-'SEIS-Cuts'!H12/1000)/($G$9-'SEIS-Cuts'!$H12/1000)</f>
        <v>1</v>
      </c>
    </row>
    <row r="16" spans="1:17" x14ac:dyDescent="0.35">
      <c r="A16" s="49" t="str">
        <f>'SEIS-Cuts'!A13</f>
        <v>1,045–&gt;1,040</v>
      </c>
      <c r="B16" s="50">
        <f>'SEIS-Cuts'!B13</f>
        <v>7.3260519999999998</v>
      </c>
      <c r="C16" s="52">
        <f>(C$9-'SEIS-Cuts'!O13/1000)/($G$9-'SEIS-Cuts'!$T13/1000)</f>
        <v>0.16401734104046239</v>
      </c>
      <c r="D16" s="52">
        <f>(D$9-'SEIS-Cuts'!P13/1000)/($G$9-'SEIS-Cuts'!$T13/1000)</f>
        <v>3.3381502890173408E-2</v>
      </c>
      <c r="E16" s="52">
        <f>(E$9-'SEIS-Cuts'!Q13/1000)/($G$9-'SEIS-Cuts'!$T13/1000)</f>
        <v>0.60693641618497118</v>
      </c>
      <c r="F16" s="52">
        <f>(F$9-'SEIS-Cuts'!S13/1000)/($G$9-'SEIS-Cuts'!$T13/1000)</f>
        <v>0.19566473988439309</v>
      </c>
      <c r="G16" s="52">
        <f>(G$9-'SEIS-Cuts'!T13)/($G$9-SUM('SEIS-Cuts'!O13:Q13,'SEIS-Cuts'!S13))</f>
        <v>1</v>
      </c>
      <c r="H16" s="54">
        <f>(C$9-'SEIS-Cuts'!Z13/1000)/($G$9-'SEIS-Cuts'!$AE13/1000)</f>
        <v>0.25786516853932584</v>
      </c>
      <c r="I16" s="54">
        <f>(D$9-'SEIS-Cuts'!AA13/1000)/($G$9-'SEIS-Cuts'!$AE13/1000)</f>
        <v>3.3426966292134833E-2</v>
      </c>
      <c r="J16" s="54">
        <f>(E$9-'SEIS-Cuts'!AB13/1000)/($G$9-'SEIS-Cuts'!$AE13/1000)</f>
        <v>0.51839887640449445</v>
      </c>
      <c r="K16" s="54">
        <f>(F$9-'SEIS-Cuts'!AD13/1000)/($G$9-'SEIS-Cuts'!$AE13/1000)</f>
        <v>0.19016853932584271</v>
      </c>
      <c r="L16" s="54">
        <f>(G$9-'SEIS-Cuts'!AE13/1000)/($G$9-'SEIS-Cuts'!$AE13/1000)</f>
        <v>1</v>
      </c>
      <c r="M16" s="23">
        <f>(C$9-'SEIS-Cuts'!C13/1000)/($G$9-'SEIS-Cuts'!$H13/1000)</f>
        <v>0.3033707865168539</v>
      </c>
      <c r="N16" s="23">
        <f>(D$9-'SEIS-Cuts'!D13/1000)/($G$9-'SEIS-Cuts'!$H13/1000)</f>
        <v>3.8342696629213475E-2</v>
      </c>
      <c r="O16" s="23">
        <f>(E$9-'SEIS-Cuts'!E13/1000)/($G$9-'SEIS-Cuts'!$H13/1000)</f>
        <v>0.5898876404494382</v>
      </c>
      <c r="P16" s="23">
        <f>(F$9-'SEIS-Cuts'!G13/1000)/($G$9-'SEIS-Cuts'!$H13/1000)</f>
        <v>0.19016853932584271</v>
      </c>
      <c r="Q16" s="23">
        <f>(G$9-'SEIS-Cuts'!H13/1000)/($G$9-'SEIS-Cuts'!$H13/1000)</f>
        <v>1</v>
      </c>
    </row>
    <row r="17" spans="1:17" x14ac:dyDescent="0.35">
      <c r="A17" s="49" t="str">
        <f>'SEIS-Cuts'!A14</f>
        <v>1,040–&gt;1,035</v>
      </c>
      <c r="B17" s="50">
        <f>'SEIS-Cuts'!B14</f>
        <v>6.977665</v>
      </c>
      <c r="C17" s="52">
        <f>(C$9-'SEIS-Cuts'!O14/1000)/($G$9-'SEIS-Cuts'!$T14/1000)</f>
        <v>0.15703090344521659</v>
      </c>
      <c r="D17" s="52">
        <f>(D$9-'SEIS-Cuts'!P14/1000)/($G$9-'SEIS-Cuts'!$T14/1000)</f>
        <v>3.2086352210557438E-2</v>
      </c>
      <c r="E17" s="52">
        <f>(E$9-'SEIS-Cuts'!Q14/1000)/($G$9-'SEIS-Cuts'!$T14/1000)</f>
        <v>0.6118586426142244</v>
      </c>
      <c r="F17" s="52">
        <f>(F$9-'SEIS-Cuts'!S14/1000)/($G$9-'SEIS-Cuts'!$T14/1000)</f>
        <v>0.19902410173000148</v>
      </c>
      <c r="G17" s="52">
        <f>(G$9-'SEIS-Cuts'!T14)/($G$9-SUM('SEIS-Cuts'!O14:Q14,'SEIS-Cuts'!S14))</f>
        <v>1</v>
      </c>
      <c r="H17" s="54">
        <f>(C$9-'SEIS-Cuts'!Z14/1000)/($G$9-'SEIS-Cuts'!$AE14/1000)</f>
        <v>0.25506432056779532</v>
      </c>
      <c r="I17" s="54">
        <f>(D$9-'SEIS-Cuts'!AA14/1000)/($G$9-'SEIS-Cuts'!$AE14/1000)</f>
        <v>3.3417122578737246E-2</v>
      </c>
      <c r="J17" s="54">
        <f>(E$9-'SEIS-Cuts'!AB14/1000)/($G$9-'SEIS-Cuts'!$AE14/1000)</f>
        <v>0.51249445512346592</v>
      </c>
      <c r="K17" s="54">
        <f>(F$9-'SEIS-Cuts'!AD14/1000)/($G$9-'SEIS-Cuts'!$AE14/1000)</f>
        <v>0.19902410173000148</v>
      </c>
      <c r="L17" s="54">
        <f>(G$9-'SEIS-Cuts'!AE14/1000)/($G$9-'SEIS-Cuts'!$AE14/1000)</f>
        <v>1</v>
      </c>
      <c r="M17" s="23">
        <f>(C$9-'SEIS-Cuts'!C14/1000)/($G$9-'SEIS-Cuts'!$H14/1000)</f>
        <v>0.30804335424985735</v>
      </c>
      <c r="N17" s="23">
        <f>(D$9-'SEIS-Cuts'!D14/1000)/($G$9-'SEIS-Cuts'!$H14/1000)</f>
        <v>3.8933257273245855E-2</v>
      </c>
      <c r="O17" s="23">
        <f>(E$9-'SEIS-Cuts'!E14/1000)/($G$9-'SEIS-Cuts'!$H14/1000)</f>
        <v>0.59184255561893895</v>
      </c>
      <c r="P17" s="23">
        <f>(F$9-'SEIS-Cuts'!G14/1000)/($G$9-'SEIS-Cuts'!$H14/1000)</f>
        <v>0.19195664575014262</v>
      </c>
      <c r="Q17" s="23">
        <f>(G$9-'SEIS-Cuts'!H14/1000)/($G$9-'SEIS-Cuts'!$H14/1000)</f>
        <v>1</v>
      </c>
    </row>
    <row r="18" spans="1:17" x14ac:dyDescent="0.35">
      <c r="A18" s="49" t="str">
        <f>'SEIS-Cuts'!A15</f>
        <v>1,035–&gt;1,030</v>
      </c>
      <c r="B18" s="50">
        <f>'SEIS-Cuts'!B15</f>
        <v>6.6375080000000004</v>
      </c>
      <c r="C18" s="52">
        <f>(C$9-'SEIS-Cuts'!O15/1000)/($G$9-'SEIS-Cuts'!$T15/1000)</f>
        <v>0.15810629745422058</v>
      </c>
      <c r="D18" s="52">
        <f>(D$9-'SEIS-Cuts'!P15/1000)/($G$9-'SEIS-Cuts'!$T15/1000)</f>
        <v>3.2306089027839803E-2</v>
      </c>
      <c r="E18" s="52">
        <f>(E$9-'SEIS-Cuts'!Q15/1000)/($G$9-'SEIS-Cuts'!$T15/1000)</f>
        <v>0.61039154384397798</v>
      </c>
      <c r="F18" s="52">
        <f>(F$9-'SEIS-Cuts'!S15/1000)/($G$9-'SEIS-Cuts'!$T15/1000)</f>
        <v>0.19919606967396158</v>
      </c>
      <c r="G18" s="52">
        <f>(G$9-'SEIS-Cuts'!T15)/($G$9-SUM('SEIS-Cuts'!O15:Q15,'SEIS-Cuts'!S15))</f>
        <v>1</v>
      </c>
      <c r="H18" s="54">
        <f>(C$9-'SEIS-Cuts'!Z15/1000)/($G$9-'SEIS-Cuts'!$AE15/1000)</f>
        <v>0.25803108808290154</v>
      </c>
      <c r="I18" s="54">
        <f>(D$9-'SEIS-Cuts'!AA15/1000)/($G$9-'SEIS-Cuts'!$AE15/1000)</f>
        <v>3.3752775721687639E-2</v>
      </c>
      <c r="J18" s="54">
        <f>(E$9-'SEIS-Cuts'!AB15/1000)/($G$9-'SEIS-Cuts'!$AE15/1000)</f>
        <v>0.50999259807549968</v>
      </c>
      <c r="K18" s="54">
        <f>(F$9-'SEIS-Cuts'!AD15/1000)/($G$9-'SEIS-Cuts'!$AE15/1000)</f>
        <v>0.19807549962990378</v>
      </c>
      <c r="L18" s="54">
        <f>(G$9-'SEIS-Cuts'!AE15/1000)/($G$9-'SEIS-Cuts'!$AE15/1000)</f>
        <v>1</v>
      </c>
      <c r="M18" s="23">
        <f>(C$9-'SEIS-Cuts'!C15/1000)/($G$9-'SEIS-Cuts'!$H15/1000)</f>
        <v>0.31286210892236382</v>
      </c>
      <c r="N18" s="23">
        <f>(D$9-'SEIS-Cuts'!D15/1000)/($G$9-'SEIS-Cuts'!$H15/1000)</f>
        <v>3.9542294322132091E-2</v>
      </c>
      <c r="O18" s="23">
        <f>(E$9-'SEIS-Cuts'!E15/1000)/($G$9-'SEIS-Cuts'!$H15/1000)</f>
        <v>0.59385863267670924</v>
      </c>
      <c r="P18" s="23">
        <f>(F$9-'SEIS-Cuts'!G15/1000)/($G$9-'SEIS-Cuts'!$H15/1000)</f>
        <v>0.19380069524913096</v>
      </c>
      <c r="Q18" s="23">
        <f>(G$9-'SEIS-Cuts'!H15/1000)/($G$9-'SEIS-Cuts'!$H15/1000)</f>
        <v>1</v>
      </c>
    </row>
    <row r="19" spans="1:17" x14ac:dyDescent="0.35">
      <c r="A19" s="49" t="str">
        <f>'SEIS-Cuts'!A16</f>
        <v>1,030–1,025</v>
      </c>
      <c r="B19" s="50">
        <f>'SEIS-Cuts'!B16</f>
        <v>6.305377</v>
      </c>
      <c r="C19" s="52">
        <f>(C$9-'SEIS-Cuts'!O16/1000)/($G$9-'SEIS-Cuts'!$T16/1000)</f>
        <v>0.15950735956743767</v>
      </c>
      <c r="D19" s="52">
        <f>(D$9-'SEIS-Cuts'!P16/1000)/($G$9-'SEIS-Cuts'!$T16/1000)</f>
        <v>3.2592370081105437E-2</v>
      </c>
      <c r="E19" s="52">
        <f>(E$9-'SEIS-Cuts'!Q16/1000)/($G$9-'SEIS-Cuts'!$T16/1000)</f>
        <v>0.60829077801141496</v>
      </c>
      <c r="F19" s="52">
        <f>(F$9-'SEIS-Cuts'!S16/1000)/($G$9-'SEIS-Cuts'!$T16/1000)</f>
        <v>0.19960949234004208</v>
      </c>
      <c r="G19" s="52">
        <f>(G$9-'SEIS-Cuts'!T16)/($G$9-SUM('SEIS-Cuts'!O16:Q16,'SEIS-Cuts'!S16))</f>
        <v>1</v>
      </c>
      <c r="H19" s="54">
        <f>(C$9-'SEIS-Cuts'!Z16/1000)/($G$9-'SEIS-Cuts'!$AE16/1000)</f>
        <v>0.26119181737325819</v>
      </c>
      <c r="I19" s="54">
        <f>(D$9-'SEIS-Cuts'!AA16/1000)/($G$9-'SEIS-Cuts'!$AE16/1000)</f>
        <v>3.4094278090720423E-2</v>
      </c>
      <c r="J19" s="54">
        <f>(E$9-'SEIS-Cuts'!AB16/1000)/($G$9-'SEIS-Cuts'!$AE16/1000)</f>
        <v>0.50770827156833676</v>
      </c>
      <c r="K19" s="54">
        <f>(F$9-'SEIS-Cuts'!AD16/1000)/($G$9-'SEIS-Cuts'!$AE16/1000)</f>
        <v>0.19700563296768453</v>
      </c>
      <c r="L19" s="54">
        <f>(G$9-'SEIS-Cuts'!AE16/1000)/($G$9-'SEIS-Cuts'!$AE16/1000)</f>
        <v>1</v>
      </c>
      <c r="M19" s="23">
        <f>(C$9-'SEIS-Cuts'!C16/1000)/($G$9-'SEIS-Cuts'!$H16/1000)</f>
        <v>0.31788079470198671</v>
      </c>
      <c r="N19" s="23">
        <f>(D$9-'SEIS-Cuts'!D16/1000)/($G$9-'SEIS-Cuts'!$H16/1000)</f>
        <v>4.0176600441501099E-2</v>
      </c>
      <c r="O19" s="23">
        <f>(E$9-'SEIS-Cuts'!E16/1000)/($G$9-'SEIS-Cuts'!$H16/1000)</f>
        <v>0.59602649006622532</v>
      </c>
      <c r="P19" s="23">
        <f>(F$9-'SEIS-Cuts'!G16/1000)/($G$9-'SEIS-Cuts'!$H16/1000)</f>
        <v>0.19558498896247239</v>
      </c>
      <c r="Q19" s="23">
        <f>(G$9-'SEIS-Cuts'!H16/1000)/($G$9-'SEIS-Cuts'!$H16/1000)</f>
        <v>1</v>
      </c>
    </row>
    <row r="20" spans="1:17" x14ac:dyDescent="0.35">
      <c r="A20" s="49" t="str">
        <f>'SEIS-Cuts'!A17</f>
        <v>&lt;1,025–1,000</v>
      </c>
      <c r="B20" s="50">
        <f>'SEIS-Cuts'!B17</f>
        <v>5.981122</v>
      </c>
      <c r="C20" s="52">
        <f>(C$9-'SEIS-Cuts'!O17/1000)/($G$9-'SEIS-Cuts'!$T17/1000)</f>
        <v>0.1620384498016478</v>
      </c>
      <c r="D20" s="52">
        <f>(D$9-'SEIS-Cuts'!P17/1000)/($G$9-'SEIS-Cuts'!$T17/1000)</f>
        <v>3.3109551418980768E-2</v>
      </c>
      <c r="E20" s="52">
        <f>(E$9-'SEIS-Cuts'!Q17/1000)/($G$9-'SEIS-Cuts'!$T17/1000)</f>
        <v>0.61794324076899609</v>
      </c>
      <c r="F20" s="52">
        <f>(F$9-'SEIS-Cuts'!S17/1000)/($G$9-'SEIS-Cuts'!$T17/1000)</f>
        <v>0.18690875801037535</v>
      </c>
      <c r="G20" s="52">
        <f>(G$9-'SEIS-Cuts'!T17)/($G$9-SUM('SEIS-Cuts'!O17:Q17,'SEIS-Cuts'!S17))</f>
        <v>1</v>
      </c>
      <c r="H20" s="54">
        <f>(C$9-'SEIS-Cuts'!Z17/1000)/($G$9-'SEIS-Cuts'!$AE17/1000)</f>
        <v>0.25790424570912374</v>
      </c>
      <c r="I20" s="54">
        <f>(D$9-'SEIS-Cuts'!AA17/1000)/($G$9-'SEIS-Cuts'!$AE17/1000)</f>
        <v>3.4778681120144532E-2</v>
      </c>
      <c r="J20" s="54">
        <f>(E$9-'SEIS-Cuts'!AB17/1000)/($G$9-'SEIS-Cuts'!$AE17/1000)</f>
        <v>0.52288467329117749</v>
      </c>
      <c r="K20" s="54">
        <f>(F$9-'SEIS-Cuts'!AD17/1000)/($G$9-'SEIS-Cuts'!$AE17/1000)</f>
        <v>0.18443239987955437</v>
      </c>
      <c r="L20" s="54">
        <f>(G$9-'SEIS-Cuts'!AE17/1000)/($G$9-'SEIS-Cuts'!$AE17/1000)</f>
        <v>1</v>
      </c>
      <c r="M20" s="23">
        <f>(C$9-'SEIS-Cuts'!C17/1000)/($G$9-'SEIS-Cuts'!$H17/1000)</f>
        <v>0.31877394636015327</v>
      </c>
      <c r="N20" s="23">
        <f>(D$9-'SEIS-Cuts'!D17/1000)/($G$9-'SEIS-Cuts'!$H17/1000)</f>
        <v>4.1379310344827586E-2</v>
      </c>
      <c r="O20" s="23">
        <f>(E$9-'SEIS-Cuts'!E17/1000)/($G$9-'SEIS-Cuts'!$H17/1000)</f>
        <v>0.62068965517241392</v>
      </c>
      <c r="P20" s="23">
        <f>(F$9-'SEIS-Cuts'!G17/1000)/($G$9-'SEIS-Cuts'!$H17/1000)</f>
        <v>0.18773946360153257</v>
      </c>
      <c r="Q20" s="23">
        <f>(G$9-'SEIS-Cuts'!H17/1000)/($G$9-'SEIS-Cuts'!$H17/1000)</f>
        <v>1</v>
      </c>
    </row>
    <row r="21" spans="1:17" x14ac:dyDescent="0.35">
      <c r="A21" s="22" t="str">
        <f>'SEIS-Cuts'!A18</f>
        <v>&lt;1,000–975</v>
      </c>
      <c r="B21" s="6">
        <f>'SEIS-Cuts'!B18</f>
        <v>0</v>
      </c>
    </row>
    <row r="22" spans="1:17" x14ac:dyDescent="0.35">
      <c r="A22" s="22" t="str">
        <f>'SEIS-Cuts'!A19</f>
        <v>&lt;975–950</v>
      </c>
      <c r="B22" s="6">
        <f>'SEIS-Cuts'!B19</f>
        <v>0</v>
      </c>
      <c r="G22" s="46"/>
      <c r="L22" s="46"/>
    </row>
    <row r="23" spans="1:17" x14ac:dyDescent="0.35">
      <c r="A23" s="22" t="str">
        <f>'SEIS-Cuts'!A20</f>
        <v>&lt;950</v>
      </c>
      <c r="B23" s="6">
        <f>'SEIS-Cuts'!B20</f>
        <v>0</v>
      </c>
      <c r="G23" s="46"/>
      <c r="L23" s="46"/>
    </row>
    <row r="24" spans="1:17" x14ac:dyDescent="0.35">
      <c r="G24" s="46"/>
      <c r="L24" s="46"/>
    </row>
    <row r="25" spans="1:17" x14ac:dyDescent="0.35">
      <c r="A25" t="s">
        <v>26</v>
      </c>
      <c r="G25" s="46"/>
      <c r="L25" s="46"/>
    </row>
    <row r="26" spans="1:17" ht="13.5" customHeight="1" x14ac:dyDescent="0.35">
      <c r="C26" s="47"/>
      <c r="D26" s="47"/>
      <c r="E26" s="47"/>
      <c r="F26" s="47"/>
      <c r="G26" s="46"/>
      <c r="H26" s="48"/>
      <c r="L26" s="46"/>
    </row>
    <row r="27" spans="1:17" x14ac:dyDescent="0.35">
      <c r="G27" s="46"/>
      <c r="L27" s="46"/>
    </row>
    <row r="28" spans="1:17" x14ac:dyDescent="0.35">
      <c r="G28" s="46"/>
      <c r="L28" s="46"/>
    </row>
    <row r="29" spans="1:17" x14ac:dyDescent="0.35">
      <c r="G29" s="46"/>
      <c r="L29" s="46"/>
    </row>
    <row r="30" spans="1:17" x14ac:dyDescent="0.35">
      <c r="G30" s="46"/>
    </row>
  </sheetData>
  <mergeCells count="5">
    <mergeCell ref="C11:G11"/>
    <mergeCell ref="H11:L11"/>
    <mergeCell ref="M11:Q11"/>
    <mergeCell ref="A11:A12"/>
    <mergeCell ref="B11:B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4DB0-23EB-4C62-A61F-1876A514D549}">
  <sheetPr codeName="Sheet4"/>
  <dimension ref="A1:AG37"/>
  <sheetViews>
    <sheetView topLeftCell="A8" zoomScaleNormal="100" workbookViewId="0">
      <pane xSplit="2" ySplit="2" topLeftCell="C10" activePane="bottomRight" state="frozen"/>
      <selection activeCell="A8" sqref="A8"/>
      <selection pane="topRight" activeCell="C8" sqref="C8"/>
      <selection pane="bottomLeft" activeCell="A10" sqref="A10"/>
      <selection pane="bottomRight" activeCell="O10" sqref="O10"/>
    </sheetView>
  </sheetViews>
  <sheetFormatPr defaultRowHeight="14.5" x14ac:dyDescent="0.35"/>
  <cols>
    <col min="1" max="1" width="14.7265625" customWidth="1"/>
    <col min="2" max="2" width="10.7265625" customWidth="1"/>
    <col min="21" max="21" width="9.6328125" customWidth="1"/>
    <col min="32" max="32" width="17" customWidth="1"/>
    <col min="33" max="33" width="11.90625" customWidth="1"/>
  </cols>
  <sheetData>
    <row r="1" spans="1:33" x14ac:dyDescent="0.35">
      <c r="A1" t="s">
        <v>45</v>
      </c>
    </row>
    <row r="2" spans="1:33" x14ac:dyDescent="0.35">
      <c r="A2" s="25" t="s">
        <v>46</v>
      </c>
      <c r="B2" s="25"/>
    </row>
    <row r="3" spans="1:33" x14ac:dyDescent="0.35">
      <c r="A3" s="25"/>
      <c r="B3" s="25"/>
    </row>
    <row r="4" spans="1:33" x14ac:dyDescent="0.35">
      <c r="A4" s="27" t="s">
        <v>39</v>
      </c>
      <c r="B4" s="27"/>
      <c r="U4" s="27" t="s">
        <v>79</v>
      </c>
    </row>
    <row r="5" spans="1:33" x14ac:dyDescent="0.35">
      <c r="A5" s="27" t="s">
        <v>40</v>
      </c>
      <c r="B5" s="27"/>
      <c r="U5" s="27" t="s">
        <v>80</v>
      </c>
    </row>
    <row r="6" spans="1:33" x14ac:dyDescent="0.35">
      <c r="A6" s="29" t="s">
        <v>47</v>
      </c>
      <c r="B6" s="29"/>
      <c r="U6" s="27" t="s">
        <v>81</v>
      </c>
    </row>
    <row r="7" spans="1:33" x14ac:dyDescent="0.35">
      <c r="A7" s="67" t="s">
        <v>48</v>
      </c>
      <c r="B7" s="70" t="s">
        <v>86</v>
      </c>
      <c r="C7" s="67" t="s">
        <v>59</v>
      </c>
      <c r="D7" s="67"/>
      <c r="E7" s="67"/>
      <c r="F7" s="67"/>
      <c r="G7" s="67"/>
      <c r="H7" s="67"/>
      <c r="I7" s="74" t="s">
        <v>78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 t="s">
        <v>82</v>
      </c>
      <c r="V7" s="74"/>
      <c r="W7" s="74"/>
      <c r="X7" s="74"/>
      <c r="Y7" s="74"/>
      <c r="Z7" s="74"/>
      <c r="AA7" s="74"/>
      <c r="AB7" s="74"/>
      <c r="AC7" s="74"/>
      <c r="AD7" s="42"/>
      <c r="AE7" s="42"/>
      <c r="AF7" s="74" t="s">
        <v>84</v>
      </c>
      <c r="AG7" s="74"/>
    </row>
    <row r="8" spans="1:33" ht="27" customHeight="1" x14ac:dyDescent="0.35">
      <c r="A8" s="67"/>
      <c r="B8" s="71"/>
      <c r="C8" s="67"/>
      <c r="D8" s="67"/>
      <c r="E8" s="67"/>
      <c r="F8" s="67"/>
      <c r="G8" s="67"/>
      <c r="H8" s="67"/>
      <c r="I8" s="68" t="s">
        <v>60</v>
      </c>
      <c r="J8" s="68"/>
      <c r="K8" s="68"/>
      <c r="L8" s="68"/>
      <c r="M8" s="68"/>
      <c r="N8" s="68"/>
      <c r="O8" s="68" t="s">
        <v>61</v>
      </c>
      <c r="P8" s="68"/>
      <c r="Q8" s="68"/>
      <c r="R8" s="68"/>
      <c r="S8" s="68"/>
      <c r="T8" s="68"/>
      <c r="U8" s="69" t="s">
        <v>73</v>
      </c>
      <c r="V8" s="69"/>
      <c r="W8" s="69"/>
      <c r="X8" s="69"/>
      <c r="Y8" s="69"/>
      <c r="Z8" s="72" t="s">
        <v>77</v>
      </c>
      <c r="AA8" s="75"/>
      <c r="AB8" s="75"/>
      <c r="AC8" s="75"/>
      <c r="AD8" s="75"/>
      <c r="AE8" s="73"/>
      <c r="AF8" s="72" t="s">
        <v>85</v>
      </c>
      <c r="AG8" s="73"/>
    </row>
    <row r="9" spans="1:33" x14ac:dyDescent="0.35">
      <c r="A9" s="41"/>
      <c r="B9" s="41"/>
      <c r="C9" s="37" t="s">
        <v>41</v>
      </c>
      <c r="D9" s="37" t="s">
        <v>42</v>
      </c>
      <c r="E9" s="37" t="s">
        <v>43</v>
      </c>
      <c r="F9" s="37" t="s">
        <v>87</v>
      </c>
      <c r="G9" s="37" t="s">
        <v>4</v>
      </c>
      <c r="H9" s="37" t="s">
        <v>21</v>
      </c>
      <c r="I9" s="37" t="s">
        <v>41</v>
      </c>
      <c r="J9" s="37" t="s">
        <v>42</v>
      </c>
      <c r="K9" s="37" t="s">
        <v>43</v>
      </c>
      <c r="L9" s="37" t="s">
        <v>87</v>
      </c>
      <c r="M9" s="37" t="s">
        <v>4</v>
      </c>
      <c r="N9" s="37" t="s">
        <v>21</v>
      </c>
      <c r="O9" s="37" t="s">
        <v>41</v>
      </c>
      <c r="P9" s="37" t="s">
        <v>42</v>
      </c>
      <c r="Q9" s="37" t="s">
        <v>43</v>
      </c>
      <c r="R9" s="37" t="s">
        <v>87</v>
      </c>
      <c r="S9" s="37" t="s">
        <v>4</v>
      </c>
      <c r="T9" s="37" t="s">
        <v>21</v>
      </c>
      <c r="U9" s="37" t="s">
        <v>72</v>
      </c>
      <c r="V9" s="38" t="s">
        <v>41</v>
      </c>
      <c r="W9" s="37" t="s">
        <v>42</v>
      </c>
      <c r="X9" s="37" t="s">
        <v>43</v>
      </c>
      <c r="Y9" s="37" t="s">
        <v>21</v>
      </c>
      <c r="Z9" s="37" t="s">
        <v>41</v>
      </c>
      <c r="AA9" s="37" t="s">
        <v>42</v>
      </c>
      <c r="AB9" s="37" t="s">
        <v>43</v>
      </c>
      <c r="AC9" s="37" t="s">
        <v>87</v>
      </c>
      <c r="AD9" s="39" t="s">
        <v>4</v>
      </c>
      <c r="AE9" s="39" t="s">
        <v>21</v>
      </c>
      <c r="AF9" s="39" t="s">
        <v>83</v>
      </c>
      <c r="AG9" s="40" t="s">
        <v>21</v>
      </c>
    </row>
    <row r="10" spans="1:33" x14ac:dyDescent="0.35">
      <c r="A10" s="32" t="s">
        <v>49</v>
      </c>
      <c r="B10" s="43">
        <v>10.857008</v>
      </c>
      <c r="C10" s="12">
        <v>192</v>
      </c>
      <c r="D10" s="12">
        <v>8</v>
      </c>
      <c r="E10" s="12">
        <v>0</v>
      </c>
      <c r="F10" s="12">
        <f>SUM(C10:E10)</f>
        <v>200</v>
      </c>
      <c r="G10" s="12">
        <v>41</v>
      </c>
      <c r="H10" s="12">
        <f>SUM(C10:G10)</f>
        <v>441</v>
      </c>
      <c r="I10" s="12">
        <v>192</v>
      </c>
      <c r="J10" s="12">
        <v>8</v>
      </c>
      <c r="K10" s="12">
        <v>0</v>
      </c>
      <c r="L10" s="12">
        <f>SUM(I10:K10)</f>
        <v>200</v>
      </c>
      <c r="M10" s="12">
        <v>0</v>
      </c>
      <c r="N10" s="12">
        <f>L10+M10</f>
        <v>200</v>
      </c>
      <c r="O10" s="12">
        <v>384</v>
      </c>
      <c r="P10" s="12">
        <v>16</v>
      </c>
      <c r="Q10" s="12">
        <v>0</v>
      </c>
      <c r="R10" s="12">
        <f>F10+L10</f>
        <v>400</v>
      </c>
      <c r="S10" s="12">
        <f>G10+M10</f>
        <v>41</v>
      </c>
      <c r="T10" s="12">
        <f>R10+S10</f>
        <v>441</v>
      </c>
      <c r="U10" s="36">
        <v>2.6700000000000002E-2</v>
      </c>
      <c r="V10" s="12">
        <v>75</v>
      </c>
      <c r="W10" s="12">
        <v>8</v>
      </c>
      <c r="X10" s="12">
        <v>117</v>
      </c>
      <c r="Y10" s="12">
        <v>200</v>
      </c>
      <c r="Z10" s="12">
        <v>267</v>
      </c>
      <c r="AA10" s="12">
        <v>16</v>
      </c>
      <c r="AB10" s="12">
        <v>117</v>
      </c>
      <c r="AC10" s="12">
        <v>400</v>
      </c>
      <c r="AD10" s="12">
        <f>G10</f>
        <v>41</v>
      </c>
      <c r="AE10" s="12">
        <f>AC10+AD10</f>
        <v>441</v>
      </c>
      <c r="AF10" s="12">
        <v>200</v>
      </c>
      <c r="AG10" s="12">
        <v>400</v>
      </c>
    </row>
    <row r="11" spans="1:33" x14ac:dyDescent="0.35">
      <c r="A11" s="32" t="s">
        <v>50</v>
      </c>
      <c r="B11" s="43">
        <v>9.6009879999900001</v>
      </c>
      <c r="C11" s="12">
        <v>512</v>
      </c>
      <c r="D11" s="12">
        <v>21</v>
      </c>
      <c r="E11" s="12">
        <v>0</v>
      </c>
      <c r="F11" s="12">
        <f t="shared" ref="F11:F20" si="0">SUM(C11:E11)</f>
        <v>533</v>
      </c>
      <c r="G11" s="12">
        <v>80</v>
      </c>
      <c r="H11" s="12">
        <f t="shared" ref="H11:H20" si="1">SUM(C11:G11)</f>
        <v>1146</v>
      </c>
      <c r="I11" s="12">
        <v>511</v>
      </c>
      <c r="J11" s="12">
        <v>22</v>
      </c>
      <c r="K11" s="12">
        <v>0</v>
      </c>
      <c r="L11" s="12">
        <f t="shared" ref="L11:L20" si="2">SUM(I11:K11)</f>
        <v>533</v>
      </c>
      <c r="M11" s="12">
        <v>0</v>
      </c>
      <c r="N11" s="12">
        <f t="shared" ref="N11:N20" si="3">L11+M11</f>
        <v>533</v>
      </c>
      <c r="O11" s="33">
        <v>1023</v>
      </c>
      <c r="P11" s="12">
        <v>43</v>
      </c>
      <c r="Q11" s="12">
        <v>0</v>
      </c>
      <c r="R11" s="12">
        <f t="shared" ref="R11:R19" si="4">F11+L11</f>
        <v>1066</v>
      </c>
      <c r="S11" s="12">
        <f t="shared" ref="S11:S20" si="5">G11+M11</f>
        <v>80</v>
      </c>
      <c r="T11" s="12">
        <f t="shared" ref="T11:T20" si="6">R11+S11</f>
        <v>1146</v>
      </c>
      <c r="U11" s="36">
        <v>7.1099999999999997E-2</v>
      </c>
      <c r="V11" s="12">
        <v>199</v>
      </c>
      <c r="W11" s="12">
        <v>21</v>
      </c>
      <c r="X11" s="12">
        <v>313</v>
      </c>
      <c r="Y11" s="12">
        <v>533</v>
      </c>
      <c r="Z11" s="12">
        <v>711</v>
      </c>
      <c r="AA11" s="12">
        <v>42</v>
      </c>
      <c r="AB11" s="12">
        <v>313</v>
      </c>
      <c r="AC11" s="33">
        <v>1066</v>
      </c>
      <c r="AD11" s="12">
        <f t="shared" ref="AD11:AD20" si="7">G11</f>
        <v>80</v>
      </c>
      <c r="AE11" s="12">
        <f t="shared" ref="AE11:AE20" si="8">AC11+AD11</f>
        <v>1146</v>
      </c>
      <c r="AF11" s="12">
        <v>533</v>
      </c>
      <c r="AG11" s="33">
        <v>1066</v>
      </c>
    </row>
    <row r="12" spans="1:33" x14ac:dyDescent="0.35">
      <c r="A12" s="18" t="s">
        <v>51</v>
      </c>
      <c r="B12" s="43">
        <v>7.6828779999999997</v>
      </c>
      <c r="C12" s="12">
        <v>592</v>
      </c>
      <c r="D12" s="12">
        <v>25</v>
      </c>
      <c r="E12" s="12">
        <v>0</v>
      </c>
      <c r="F12" s="12">
        <f t="shared" si="0"/>
        <v>617</v>
      </c>
      <c r="G12" s="12">
        <v>104</v>
      </c>
      <c r="H12" s="12">
        <f t="shared" si="1"/>
        <v>1338</v>
      </c>
      <c r="I12" s="12">
        <v>593</v>
      </c>
      <c r="J12" s="12">
        <v>24</v>
      </c>
      <c r="K12" s="12">
        <v>0</v>
      </c>
      <c r="L12" s="12">
        <f t="shared" si="2"/>
        <v>617</v>
      </c>
      <c r="M12" s="12">
        <v>0</v>
      </c>
      <c r="N12" s="12">
        <f t="shared" si="3"/>
        <v>617</v>
      </c>
      <c r="O12" s="33">
        <v>1185</v>
      </c>
      <c r="P12" s="12">
        <v>49</v>
      </c>
      <c r="Q12" s="12">
        <v>0</v>
      </c>
      <c r="R12" s="12">
        <f>F12+L12</f>
        <v>1234</v>
      </c>
      <c r="S12" s="12">
        <f t="shared" si="5"/>
        <v>104</v>
      </c>
      <c r="T12" s="12">
        <f t="shared" si="6"/>
        <v>1338</v>
      </c>
      <c r="U12" s="36">
        <v>8.2299999999999998E-2</v>
      </c>
      <c r="V12" s="12">
        <v>230</v>
      </c>
      <c r="W12" s="12">
        <v>25</v>
      </c>
      <c r="X12" s="12">
        <v>362</v>
      </c>
      <c r="Y12" s="12">
        <v>617</v>
      </c>
      <c r="Z12" s="12">
        <v>822</v>
      </c>
      <c r="AA12" s="12">
        <v>50</v>
      </c>
      <c r="AB12" s="12">
        <v>362</v>
      </c>
      <c r="AC12" s="33">
        <v>1234</v>
      </c>
      <c r="AD12" s="12">
        <f t="shared" si="7"/>
        <v>104</v>
      </c>
      <c r="AE12" s="12">
        <f t="shared" si="8"/>
        <v>1338</v>
      </c>
      <c r="AF12" s="12">
        <v>617</v>
      </c>
      <c r="AG12" s="33">
        <v>1234</v>
      </c>
    </row>
    <row r="13" spans="1:33" x14ac:dyDescent="0.35">
      <c r="A13" s="32" t="s">
        <v>52</v>
      </c>
      <c r="B13" s="43">
        <v>7.3260519999999998</v>
      </c>
      <c r="C13" s="12">
        <v>640</v>
      </c>
      <c r="D13" s="12">
        <v>27</v>
      </c>
      <c r="E13" s="12">
        <v>200</v>
      </c>
      <c r="F13" s="12">
        <f t="shared" si="0"/>
        <v>867</v>
      </c>
      <c r="G13" s="12">
        <v>146</v>
      </c>
      <c r="H13" s="12">
        <f t="shared" si="1"/>
        <v>1880</v>
      </c>
      <c r="I13" s="33">
        <v>1025</v>
      </c>
      <c r="J13" s="12">
        <v>42</v>
      </c>
      <c r="K13" s="34">
        <v>0</v>
      </c>
      <c r="L13" s="12">
        <f t="shared" si="2"/>
        <v>1067</v>
      </c>
      <c r="M13" s="12">
        <v>0</v>
      </c>
      <c r="N13" s="12">
        <f t="shared" si="3"/>
        <v>1067</v>
      </c>
      <c r="O13" s="33">
        <v>1665</v>
      </c>
      <c r="P13" s="12">
        <v>69</v>
      </c>
      <c r="Q13" s="12">
        <v>200</v>
      </c>
      <c r="R13" s="12">
        <f>F13+L13</f>
        <v>1934</v>
      </c>
      <c r="S13" s="12">
        <f t="shared" si="5"/>
        <v>146</v>
      </c>
      <c r="T13" s="12">
        <f t="shared" si="6"/>
        <v>2080</v>
      </c>
      <c r="U13" s="36">
        <v>0.11559999999999999</v>
      </c>
      <c r="V13" s="12">
        <v>324</v>
      </c>
      <c r="W13" s="12">
        <v>35</v>
      </c>
      <c r="X13" s="12">
        <v>509</v>
      </c>
      <c r="Y13" s="12">
        <v>867</v>
      </c>
      <c r="Z13" s="12">
        <v>964</v>
      </c>
      <c r="AA13" s="12">
        <v>62</v>
      </c>
      <c r="AB13" s="12">
        <v>709</v>
      </c>
      <c r="AC13" s="33">
        <v>1734</v>
      </c>
      <c r="AD13" s="12">
        <f t="shared" si="7"/>
        <v>146</v>
      </c>
      <c r="AE13" s="12">
        <f t="shared" si="8"/>
        <v>1880</v>
      </c>
      <c r="AF13" s="12">
        <v>867</v>
      </c>
      <c r="AG13" s="33">
        <v>1734</v>
      </c>
    </row>
    <row r="14" spans="1:33" x14ac:dyDescent="0.35">
      <c r="A14" s="32" t="s">
        <v>53</v>
      </c>
      <c r="B14" s="43">
        <v>6.977665</v>
      </c>
      <c r="C14" s="12">
        <v>640</v>
      </c>
      <c r="D14" s="12">
        <v>27</v>
      </c>
      <c r="E14" s="12">
        <v>250</v>
      </c>
      <c r="F14" s="12">
        <f t="shared" si="0"/>
        <v>917</v>
      </c>
      <c r="G14" s="12">
        <v>154</v>
      </c>
      <c r="H14" s="12">
        <f t="shared" si="1"/>
        <v>1988</v>
      </c>
      <c r="I14" s="33">
        <v>1098</v>
      </c>
      <c r="J14" s="12">
        <v>56</v>
      </c>
      <c r="K14" s="12">
        <v>12</v>
      </c>
      <c r="L14" s="12">
        <f t="shared" si="2"/>
        <v>1166</v>
      </c>
      <c r="M14" s="12">
        <v>0</v>
      </c>
      <c r="N14" s="12">
        <f t="shared" si="3"/>
        <v>1166</v>
      </c>
      <c r="O14" s="33">
        <v>1738</v>
      </c>
      <c r="P14" s="12">
        <v>83</v>
      </c>
      <c r="Q14" s="12">
        <v>262</v>
      </c>
      <c r="R14" s="12">
        <f t="shared" si="4"/>
        <v>2083</v>
      </c>
      <c r="S14" s="12">
        <f t="shared" si="5"/>
        <v>154</v>
      </c>
      <c r="T14" s="12">
        <f t="shared" si="6"/>
        <v>2237</v>
      </c>
      <c r="U14" s="36">
        <v>0.1555</v>
      </c>
      <c r="V14" s="12">
        <v>435</v>
      </c>
      <c r="W14" s="12">
        <v>47</v>
      </c>
      <c r="X14" s="12">
        <v>684</v>
      </c>
      <c r="Y14" s="33">
        <v>1166</v>
      </c>
      <c r="Z14" s="33">
        <v>1075</v>
      </c>
      <c r="AA14" s="12">
        <v>74</v>
      </c>
      <c r="AB14" s="12">
        <v>934</v>
      </c>
      <c r="AC14" s="33">
        <v>2083</v>
      </c>
      <c r="AD14" s="12">
        <f t="shared" si="7"/>
        <v>154</v>
      </c>
      <c r="AE14" s="12">
        <f t="shared" si="8"/>
        <v>2237</v>
      </c>
      <c r="AF14" s="33">
        <v>1166</v>
      </c>
      <c r="AG14" s="33">
        <v>2083</v>
      </c>
    </row>
    <row r="15" spans="1:33" x14ac:dyDescent="0.35">
      <c r="A15" s="32" t="s">
        <v>54</v>
      </c>
      <c r="B15" s="43">
        <v>6.6375080000000004</v>
      </c>
      <c r="C15" s="12">
        <v>640</v>
      </c>
      <c r="D15" s="12">
        <v>27</v>
      </c>
      <c r="E15" s="12">
        <v>300</v>
      </c>
      <c r="F15" s="12">
        <f t="shared" si="0"/>
        <v>967</v>
      </c>
      <c r="G15" s="12">
        <v>162</v>
      </c>
      <c r="H15" s="12">
        <f t="shared" si="1"/>
        <v>2096</v>
      </c>
      <c r="I15" s="33">
        <v>1098</v>
      </c>
      <c r="J15" s="12">
        <v>56</v>
      </c>
      <c r="K15" s="34">
        <v>0</v>
      </c>
      <c r="L15" s="12">
        <f t="shared" si="2"/>
        <v>1154</v>
      </c>
      <c r="M15" s="12">
        <v>0</v>
      </c>
      <c r="N15" s="12">
        <f t="shared" si="3"/>
        <v>1154</v>
      </c>
      <c r="O15" s="33">
        <v>1738</v>
      </c>
      <c r="P15" s="12">
        <v>83</v>
      </c>
      <c r="Q15" s="12">
        <v>300</v>
      </c>
      <c r="R15" s="12">
        <f t="shared" si="4"/>
        <v>2121</v>
      </c>
      <c r="S15" s="12">
        <f t="shared" si="5"/>
        <v>162</v>
      </c>
      <c r="T15" s="12">
        <f t="shared" si="6"/>
        <v>2283</v>
      </c>
      <c r="U15" s="36">
        <v>0.14879999999999999</v>
      </c>
      <c r="V15" s="12">
        <v>417</v>
      </c>
      <c r="W15" s="12">
        <v>45</v>
      </c>
      <c r="X15" s="12">
        <v>655</v>
      </c>
      <c r="Y15" s="33">
        <v>1116</v>
      </c>
      <c r="Z15" s="33">
        <v>1057</v>
      </c>
      <c r="AA15" s="12">
        <v>72</v>
      </c>
      <c r="AB15" s="12">
        <v>955</v>
      </c>
      <c r="AC15" s="33">
        <v>2083</v>
      </c>
      <c r="AD15" s="12">
        <f t="shared" si="7"/>
        <v>162</v>
      </c>
      <c r="AE15" s="12">
        <f t="shared" si="8"/>
        <v>2245</v>
      </c>
      <c r="AF15" s="33">
        <v>1283</v>
      </c>
      <c r="AG15" s="33">
        <v>2250</v>
      </c>
    </row>
    <row r="16" spans="1:33" x14ac:dyDescent="0.35">
      <c r="A16" s="32" t="s">
        <v>55</v>
      </c>
      <c r="B16" s="43">
        <v>6.305377</v>
      </c>
      <c r="C16" s="12">
        <v>640</v>
      </c>
      <c r="D16" s="12">
        <v>27</v>
      </c>
      <c r="E16" s="12">
        <v>350</v>
      </c>
      <c r="F16" s="12">
        <f t="shared" si="0"/>
        <v>1017</v>
      </c>
      <c r="G16" s="12">
        <v>171</v>
      </c>
      <c r="H16" s="12">
        <f t="shared" si="1"/>
        <v>2205</v>
      </c>
      <c r="I16" s="33">
        <v>1098</v>
      </c>
      <c r="J16" s="12">
        <v>56</v>
      </c>
      <c r="K16" s="34">
        <v>0</v>
      </c>
      <c r="L16" s="12">
        <f t="shared" si="2"/>
        <v>1154</v>
      </c>
      <c r="M16" s="12">
        <v>0</v>
      </c>
      <c r="N16" s="12">
        <f t="shared" si="3"/>
        <v>1154</v>
      </c>
      <c r="O16" s="33">
        <v>1738</v>
      </c>
      <c r="P16" s="12">
        <v>83</v>
      </c>
      <c r="Q16" s="12">
        <v>350</v>
      </c>
      <c r="R16" s="12">
        <f t="shared" si="4"/>
        <v>2171</v>
      </c>
      <c r="S16" s="12">
        <f t="shared" si="5"/>
        <v>171</v>
      </c>
      <c r="T16" s="12">
        <f t="shared" si="6"/>
        <v>2342</v>
      </c>
      <c r="U16" s="36">
        <v>0.1421</v>
      </c>
      <c r="V16" s="12">
        <v>398</v>
      </c>
      <c r="W16" s="12">
        <v>43</v>
      </c>
      <c r="X16" s="12">
        <v>625</v>
      </c>
      <c r="Y16" s="33">
        <v>1066</v>
      </c>
      <c r="Z16" s="33">
        <v>1038</v>
      </c>
      <c r="AA16" s="12">
        <v>70</v>
      </c>
      <c r="AB16" s="12">
        <v>975</v>
      </c>
      <c r="AC16" s="33">
        <v>2083</v>
      </c>
      <c r="AD16" s="12">
        <f t="shared" si="7"/>
        <v>171</v>
      </c>
      <c r="AE16" s="12">
        <f t="shared" si="8"/>
        <v>2254</v>
      </c>
      <c r="AF16" s="33">
        <v>1483</v>
      </c>
      <c r="AG16" s="33">
        <v>2500</v>
      </c>
    </row>
    <row r="17" spans="1:33" x14ac:dyDescent="0.35">
      <c r="A17" s="18" t="s">
        <v>56</v>
      </c>
      <c r="B17" s="43">
        <v>5.981122</v>
      </c>
      <c r="C17" s="12">
        <v>720</v>
      </c>
      <c r="D17" s="12">
        <v>30</v>
      </c>
      <c r="E17" s="12">
        <v>350</v>
      </c>
      <c r="F17" s="12">
        <f t="shared" si="0"/>
        <v>1100</v>
      </c>
      <c r="G17" s="12">
        <v>275</v>
      </c>
      <c r="H17" s="12">
        <f t="shared" si="1"/>
        <v>2475</v>
      </c>
      <c r="I17" s="33">
        <v>1018</v>
      </c>
      <c r="J17" s="12">
        <v>53</v>
      </c>
      <c r="K17" s="34">
        <v>0</v>
      </c>
      <c r="L17" s="33">
        <f>SUM(I17:K17)</f>
        <v>1071</v>
      </c>
      <c r="M17" s="12">
        <v>0</v>
      </c>
      <c r="N17" s="12">
        <f t="shared" si="3"/>
        <v>1071</v>
      </c>
      <c r="O17" s="33">
        <v>1738</v>
      </c>
      <c r="P17" s="12">
        <v>83</v>
      </c>
      <c r="Q17" s="12">
        <v>350</v>
      </c>
      <c r="R17" s="12">
        <f t="shared" si="4"/>
        <v>2171</v>
      </c>
      <c r="S17" s="12">
        <f t="shared" si="5"/>
        <v>275</v>
      </c>
      <c r="T17" s="12">
        <f t="shared" si="6"/>
        <v>2446</v>
      </c>
      <c r="U17" s="36">
        <v>0.13109999999999999</v>
      </c>
      <c r="V17" s="12">
        <v>367</v>
      </c>
      <c r="W17" s="12">
        <v>39</v>
      </c>
      <c r="X17" s="12">
        <v>577</v>
      </c>
      <c r="Y17" s="12">
        <v>983</v>
      </c>
      <c r="Z17" s="33">
        <v>1087</v>
      </c>
      <c r="AA17" s="12">
        <v>69</v>
      </c>
      <c r="AB17" s="12">
        <v>927</v>
      </c>
      <c r="AC17" s="33">
        <v>2083</v>
      </c>
      <c r="AD17" s="12">
        <f t="shared" si="7"/>
        <v>275</v>
      </c>
      <c r="AE17" s="12">
        <f t="shared" si="8"/>
        <v>2358</v>
      </c>
      <c r="AF17" s="33">
        <v>1900</v>
      </c>
      <c r="AG17" s="33">
        <v>3000</v>
      </c>
    </row>
    <row r="18" spans="1:33" x14ac:dyDescent="0.35">
      <c r="A18" s="18" t="s">
        <v>57</v>
      </c>
      <c r="B18" s="18"/>
      <c r="C18" s="12">
        <v>720</v>
      </c>
      <c r="D18" s="12">
        <v>30</v>
      </c>
      <c r="E18" s="12">
        <v>350</v>
      </c>
      <c r="F18" s="12">
        <f t="shared" si="0"/>
        <v>1100</v>
      </c>
      <c r="G18" s="12">
        <v>275</v>
      </c>
      <c r="H18" s="12">
        <f t="shared" si="1"/>
        <v>2475</v>
      </c>
      <c r="I18" s="33">
        <v>1018</v>
      </c>
      <c r="J18" s="12">
        <v>53</v>
      </c>
      <c r="K18" s="34">
        <v>0</v>
      </c>
      <c r="L18" s="12">
        <f t="shared" si="2"/>
        <v>1071</v>
      </c>
      <c r="M18" s="12">
        <v>0</v>
      </c>
      <c r="N18" s="12">
        <f t="shared" si="3"/>
        <v>1071</v>
      </c>
      <c r="O18" s="33">
        <v>1738</v>
      </c>
      <c r="P18" s="12">
        <v>83</v>
      </c>
      <c r="Q18" s="12">
        <v>350</v>
      </c>
      <c r="R18" s="12">
        <f t="shared" si="4"/>
        <v>2171</v>
      </c>
      <c r="S18" s="12">
        <f t="shared" si="5"/>
        <v>275</v>
      </c>
      <c r="T18" s="12">
        <f t="shared" si="6"/>
        <v>2446</v>
      </c>
      <c r="U18" s="36">
        <v>0.13109999999999999</v>
      </c>
      <c r="V18" s="12">
        <v>367</v>
      </c>
      <c r="W18" s="12">
        <v>39</v>
      </c>
      <c r="X18" s="12">
        <v>577</v>
      </c>
      <c r="Y18" s="12">
        <v>983</v>
      </c>
      <c r="Z18" s="33">
        <v>1087</v>
      </c>
      <c r="AA18" s="12">
        <v>69</v>
      </c>
      <c r="AB18" s="12">
        <v>927</v>
      </c>
      <c r="AC18" s="33">
        <v>2083</v>
      </c>
      <c r="AD18" s="12">
        <f t="shared" si="7"/>
        <v>275</v>
      </c>
      <c r="AE18" s="12">
        <f t="shared" si="8"/>
        <v>2358</v>
      </c>
      <c r="AF18" s="33">
        <v>2233</v>
      </c>
      <c r="AG18" s="33">
        <v>3333</v>
      </c>
    </row>
    <row r="19" spans="1:33" x14ac:dyDescent="0.35">
      <c r="A19" s="18" t="s">
        <v>58</v>
      </c>
      <c r="B19" s="18"/>
      <c r="C19" s="12">
        <v>720</v>
      </c>
      <c r="D19" s="12">
        <v>30</v>
      </c>
      <c r="E19" s="12">
        <v>350</v>
      </c>
      <c r="F19" s="12">
        <f t="shared" si="0"/>
        <v>1100</v>
      </c>
      <c r="G19" s="12">
        <v>275</v>
      </c>
      <c r="H19" s="12">
        <f t="shared" si="1"/>
        <v>2475</v>
      </c>
      <c r="I19" s="33">
        <v>1018</v>
      </c>
      <c r="J19" s="12">
        <v>53</v>
      </c>
      <c r="K19" s="34">
        <v>0</v>
      </c>
      <c r="L19" s="12">
        <f t="shared" si="2"/>
        <v>1071</v>
      </c>
      <c r="M19" s="12">
        <v>0</v>
      </c>
      <c r="N19" s="12">
        <f t="shared" si="3"/>
        <v>1071</v>
      </c>
      <c r="O19" s="33">
        <v>1738</v>
      </c>
      <c r="P19" s="12">
        <v>83</v>
      </c>
      <c r="Q19" s="12">
        <v>350</v>
      </c>
      <c r="R19" s="12">
        <f t="shared" si="4"/>
        <v>2171</v>
      </c>
      <c r="S19" s="12">
        <f t="shared" si="5"/>
        <v>275</v>
      </c>
      <c r="T19" s="12">
        <f t="shared" si="6"/>
        <v>2446</v>
      </c>
      <c r="U19" s="36">
        <v>0.13109999999999999</v>
      </c>
      <c r="V19" s="12">
        <v>367</v>
      </c>
      <c r="W19" s="12">
        <v>39</v>
      </c>
      <c r="X19" s="12">
        <v>577</v>
      </c>
      <c r="Y19" s="12">
        <v>983</v>
      </c>
      <c r="Z19" s="33">
        <v>1087</v>
      </c>
      <c r="AA19" s="12">
        <v>69</v>
      </c>
      <c r="AB19" s="12">
        <v>927</v>
      </c>
      <c r="AC19" s="33">
        <v>2083</v>
      </c>
      <c r="AD19" s="12">
        <f t="shared" si="7"/>
        <v>275</v>
      </c>
      <c r="AE19" s="12">
        <f t="shared" si="8"/>
        <v>2358</v>
      </c>
      <c r="AF19" s="33">
        <v>2567</v>
      </c>
      <c r="AG19" s="33">
        <v>3667</v>
      </c>
    </row>
    <row r="20" spans="1:33" x14ac:dyDescent="0.35">
      <c r="A20" s="18" t="s">
        <v>44</v>
      </c>
      <c r="B20" s="18"/>
      <c r="C20" s="12">
        <v>720</v>
      </c>
      <c r="D20" s="12">
        <v>30</v>
      </c>
      <c r="E20" s="12">
        <v>350</v>
      </c>
      <c r="F20" s="44">
        <f t="shared" si="0"/>
        <v>1100</v>
      </c>
      <c r="G20" s="12">
        <v>275</v>
      </c>
      <c r="H20" s="12">
        <f t="shared" si="1"/>
        <v>2475</v>
      </c>
      <c r="I20" s="33">
        <v>1018</v>
      </c>
      <c r="J20" s="12">
        <v>53</v>
      </c>
      <c r="K20" s="34">
        <v>0</v>
      </c>
      <c r="L20" s="12">
        <f t="shared" si="2"/>
        <v>1071</v>
      </c>
      <c r="M20" s="12">
        <v>0</v>
      </c>
      <c r="N20" s="12">
        <f t="shared" si="3"/>
        <v>1071</v>
      </c>
      <c r="O20" s="33">
        <v>1738</v>
      </c>
      <c r="P20" s="12">
        <v>83</v>
      </c>
      <c r="Q20" s="12">
        <v>350</v>
      </c>
      <c r="R20" s="12">
        <f>F20+L20</f>
        <v>2171</v>
      </c>
      <c r="S20" s="12">
        <f t="shared" si="5"/>
        <v>275</v>
      </c>
      <c r="T20" s="12">
        <f t="shared" si="6"/>
        <v>2446</v>
      </c>
      <c r="U20" s="36">
        <v>0.13109999999999999</v>
      </c>
      <c r="V20" s="12">
        <v>367</v>
      </c>
      <c r="W20" s="12">
        <v>39</v>
      </c>
      <c r="X20" s="12">
        <v>577</v>
      </c>
      <c r="Y20" s="12">
        <v>983</v>
      </c>
      <c r="Z20" s="33">
        <v>1087</v>
      </c>
      <c r="AA20" s="12">
        <v>69</v>
      </c>
      <c r="AB20" s="12">
        <v>927</v>
      </c>
      <c r="AC20" s="33">
        <v>2083</v>
      </c>
      <c r="AD20" s="12">
        <f t="shared" si="7"/>
        <v>275</v>
      </c>
      <c r="AE20" s="12">
        <f t="shared" si="8"/>
        <v>2358</v>
      </c>
      <c r="AF20" s="33">
        <v>2900</v>
      </c>
      <c r="AG20" s="33">
        <v>4000</v>
      </c>
    </row>
    <row r="21" spans="1:33" x14ac:dyDescent="0.35">
      <c r="F21" s="2"/>
      <c r="H21">
        <f>H10-G10</f>
        <v>400</v>
      </c>
      <c r="N21" s="12"/>
      <c r="R21" s="33">
        <f>R20-T20</f>
        <v>-275</v>
      </c>
      <c r="U21" s="27" t="s">
        <v>74</v>
      </c>
    </row>
    <row r="22" spans="1:33" x14ac:dyDescent="0.35">
      <c r="A22" s="27" t="s">
        <v>62</v>
      </c>
      <c r="B22" s="27"/>
      <c r="F22" s="2"/>
      <c r="R22" s="12"/>
      <c r="U22" s="27" t="s">
        <v>75</v>
      </c>
    </row>
    <row r="23" spans="1:33" x14ac:dyDescent="0.35">
      <c r="A23" s="27" t="s">
        <v>63</v>
      </c>
      <c r="B23" s="27"/>
      <c r="F23" s="2"/>
      <c r="R23">
        <f>SUM(O10:Q10)</f>
        <v>400</v>
      </c>
      <c r="T23">
        <f>SUM(O10:Q10,S10)</f>
        <v>441</v>
      </c>
      <c r="U23" s="27" t="s">
        <v>76</v>
      </c>
    </row>
    <row r="24" spans="1:33" x14ac:dyDescent="0.35">
      <c r="A24" s="27" t="s">
        <v>64</v>
      </c>
      <c r="B24" s="27"/>
      <c r="F24" s="2"/>
      <c r="R24">
        <f t="shared" ref="R24:R33" si="9">SUM(O11:Q11)</f>
        <v>1066</v>
      </c>
      <c r="T24">
        <f t="shared" ref="T24:T33" si="10">SUM(O11:Q11,S11)</f>
        <v>1146</v>
      </c>
      <c r="V24" s="35"/>
      <c r="X24" s="28"/>
    </row>
    <row r="25" spans="1:33" x14ac:dyDescent="0.35">
      <c r="A25" s="30" t="s">
        <v>65</v>
      </c>
      <c r="B25" s="30"/>
      <c r="F25" s="2"/>
      <c r="R25">
        <f t="shared" si="9"/>
        <v>1234</v>
      </c>
      <c r="T25">
        <f t="shared" si="10"/>
        <v>1338</v>
      </c>
      <c r="V25" s="27"/>
    </row>
    <row r="26" spans="1:33" x14ac:dyDescent="0.35">
      <c r="A26" s="30" t="s">
        <v>66</v>
      </c>
      <c r="B26" s="30"/>
      <c r="F26" s="2"/>
      <c r="R26">
        <f t="shared" si="9"/>
        <v>1934</v>
      </c>
      <c r="T26">
        <f t="shared" si="10"/>
        <v>2080</v>
      </c>
      <c r="V26" s="35"/>
    </row>
    <row r="27" spans="1:33" x14ac:dyDescent="0.35">
      <c r="A27" s="31" t="s">
        <v>67</v>
      </c>
      <c r="B27" s="31"/>
      <c r="F27" s="2"/>
      <c r="R27">
        <f t="shared" si="9"/>
        <v>2083</v>
      </c>
      <c r="T27">
        <f t="shared" si="10"/>
        <v>2237</v>
      </c>
      <c r="U27" s="28"/>
      <c r="V27" s="35"/>
    </row>
    <row r="28" spans="1:33" x14ac:dyDescent="0.35">
      <c r="A28" s="31" t="s">
        <v>68</v>
      </c>
      <c r="B28" s="31"/>
      <c r="F28" s="2"/>
      <c r="R28">
        <f t="shared" si="9"/>
        <v>2121</v>
      </c>
      <c r="T28">
        <f t="shared" si="10"/>
        <v>2283</v>
      </c>
      <c r="U28" s="28"/>
      <c r="V28" s="35"/>
      <c r="W28" s="28"/>
      <c r="AB28" s="28"/>
    </row>
    <row r="29" spans="1:33" x14ac:dyDescent="0.35">
      <c r="A29" s="31" t="s">
        <v>69</v>
      </c>
      <c r="B29" s="31"/>
      <c r="F29" s="2"/>
      <c r="R29">
        <f t="shared" si="9"/>
        <v>2171</v>
      </c>
      <c r="T29">
        <f t="shared" si="10"/>
        <v>2342</v>
      </c>
      <c r="V29" s="35"/>
      <c r="X29" s="28"/>
      <c r="AB29" s="28"/>
    </row>
    <row r="30" spans="1:33" x14ac:dyDescent="0.35">
      <c r="A30" s="31" t="s">
        <v>70</v>
      </c>
      <c r="B30" s="31"/>
      <c r="F30" s="2"/>
      <c r="R30">
        <f t="shared" si="9"/>
        <v>2171</v>
      </c>
      <c r="T30">
        <f t="shared" si="10"/>
        <v>2446</v>
      </c>
      <c r="U30" s="28"/>
      <c r="V30" s="27"/>
      <c r="X30" s="28"/>
      <c r="AB30" s="28"/>
    </row>
    <row r="31" spans="1:33" x14ac:dyDescent="0.35">
      <c r="A31" s="31" t="s">
        <v>71</v>
      </c>
      <c r="B31" s="31"/>
      <c r="F31" s="2"/>
      <c r="R31">
        <f t="shared" si="9"/>
        <v>2171</v>
      </c>
      <c r="T31">
        <f t="shared" si="10"/>
        <v>2446</v>
      </c>
      <c r="U31" s="28"/>
      <c r="V31" s="27"/>
      <c r="AA31" s="28"/>
      <c r="AB31" s="28"/>
    </row>
    <row r="32" spans="1:33" x14ac:dyDescent="0.35">
      <c r="R32">
        <f t="shared" si="9"/>
        <v>2171</v>
      </c>
      <c r="T32">
        <f t="shared" si="10"/>
        <v>2446</v>
      </c>
      <c r="U32" s="28"/>
      <c r="V32" s="27"/>
      <c r="AA32" s="28"/>
      <c r="AB32" s="28"/>
    </row>
    <row r="33" spans="18:28" x14ac:dyDescent="0.35">
      <c r="R33">
        <f t="shared" si="9"/>
        <v>2171</v>
      </c>
      <c r="T33">
        <f t="shared" si="10"/>
        <v>2446</v>
      </c>
      <c r="U33" s="28"/>
      <c r="V33" s="27"/>
      <c r="W33" s="28"/>
      <c r="Z33" s="28"/>
      <c r="AA33" s="28"/>
      <c r="AB33" s="28"/>
    </row>
    <row r="34" spans="18:28" x14ac:dyDescent="0.35">
      <c r="W34" s="28"/>
      <c r="Z34" s="28"/>
      <c r="AA34" s="28"/>
      <c r="AB34" s="28"/>
    </row>
    <row r="35" spans="18:28" x14ac:dyDescent="0.35">
      <c r="Z35" s="28"/>
      <c r="AA35" s="28"/>
      <c r="AB35" s="28"/>
    </row>
    <row r="36" spans="18:28" x14ac:dyDescent="0.35">
      <c r="Z36" s="28"/>
      <c r="AA36" s="28"/>
      <c r="AB36" s="28"/>
    </row>
    <row r="37" spans="18:28" x14ac:dyDescent="0.35">
      <c r="Z37" s="28"/>
      <c r="AA37" s="28"/>
      <c r="AB37" s="28"/>
    </row>
  </sheetData>
  <sortState xmlns:xlrd2="http://schemas.microsoft.com/office/spreadsheetml/2017/richdata2" ref="B10:B17">
    <sortCondition descending="1" ref="B10:B17"/>
  </sortState>
  <mergeCells count="11">
    <mergeCell ref="AF8:AG8"/>
    <mergeCell ref="AF7:AG7"/>
    <mergeCell ref="I7:T7"/>
    <mergeCell ref="U7:AC7"/>
    <mergeCell ref="C7:H8"/>
    <mergeCell ref="Z8:AE8"/>
    <mergeCell ref="A7:A8"/>
    <mergeCell ref="I8:N8"/>
    <mergeCell ref="O8:T8"/>
    <mergeCell ref="U8:Y8"/>
    <mergeCell ref="B7:B8"/>
  </mergeCells>
  <hyperlinks>
    <hyperlink ref="A2" r:id="rId1" xr:uid="{37A0A559-A066-48B0-9816-F9F7E3B09C1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3DD7-389E-4635-B2D0-E8AC525AFF63}">
  <sheetPr codeName="Sheet5"/>
  <dimension ref="A1:P36"/>
  <sheetViews>
    <sheetView zoomScale="150" zoomScaleNormal="150" workbookViewId="0">
      <selection activeCell="I18" sqref="I18"/>
    </sheetView>
  </sheetViews>
  <sheetFormatPr defaultRowHeight="14.5" x14ac:dyDescent="0.35"/>
  <cols>
    <col min="1" max="1" width="7.54296875" customWidth="1"/>
    <col min="2" max="3" width="9.1796875" customWidth="1"/>
    <col min="4" max="4" width="8.54296875" style="2" customWidth="1"/>
    <col min="5" max="5" width="9" style="2" customWidth="1"/>
    <col min="6" max="6" width="8.7265625" style="2" customWidth="1"/>
    <col min="7" max="7" width="8.81640625" style="2" customWidth="1"/>
    <col min="8" max="8" width="8.7265625" style="2" customWidth="1"/>
    <col min="9" max="9" width="8.54296875" style="2" customWidth="1"/>
    <col min="10" max="10" width="8.81640625" style="2" customWidth="1"/>
    <col min="11" max="11" width="8.7265625" style="2" customWidth="1"/>
    <col min="12" max="12" width="11.1796875" customWidth="1"/>
    <col min="13" max="13" width="11.54296875" style="2" customWidth="1"/>
    <col min="14" max="14" width="11.1796875" style="2" customWidth="1"/>
    <col min="15" max="15" width="12.1796875" customWidth="1"/>
    <col min="16" max="16" width="8.81640625" customWidth="1"/>
  </cols>
  <sheetData>
    <row r="1" spans="1:16" x14ac:dyDescent="0.35">
      <c r="A1" s="1" t="s">
        <v>0</v>
      </c>
    </row>
    <row r="3" spans="1:16" s="1" customFormat="1" x14ac:dyDescent="0.35">
      <c r="D3" s="76" t="s">
        <v>1</v>
      </c>
      <c r="E3" s="76"/>
      <c r="F3" s="76" t="s">
        <v>2</v>
      </c>
      <c r="G3" s="76"/>
      <c r="H3" s="76"/>
      <c r="I3" s="76" t="s">
        <v>3</v>
      </c>
      <c r="J3" s="76"/>
      <c r="K3" s="76"/>
      <c r="M3" s="76" t="s">
        <v>4</v>
      </c>
      <c r="N3" s="76"/>
      <c r="O3" s="76"/>
    </row>
    <row r="4" spans="1:16" s="4" customFormat="1" ht="42.65" customHeight="1" x14ac:dyDescent="0.3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8</v>
      </c>
      <c r="G4" s="3" t="s">
        <v>9</v>
      </c>
      <c r="H4" s="3" t="s">
        <v>10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</row>
    <row r="5" spans="1:16" x14ac:dyDescent="0.35">
      <c r="A5" s="5">
        <v>1025</v>
      </c>
      <c r="B5" s="6">
        <v>5.981122</v>
      </c>
      <c r="C5" s="7">
        <v>0</v>
      </c>
      <c r="D5" s="2">
        <v>480</v>
      </c>
      <c r="E5" s="2">
        <v>20</v>
      </c>
      <c r="F5" s="2">
        <v>240</v>
      </c>
      <c r="G5" s="2">
        <v>10</v>
      </c>
      <c r="H5" s="2">
        <v>350</v>
      </c>
      <c r="I5" s="8">
        <f t="shared" ref="I5:J13" si="0">SUM(D5,F5)</f>
        <v>720</v>
      </c>
      <c r="J5" s="2">
        <f t="shared" si="0"/>
        <v>30</v>
      </c>
      <c r="K5" s="2">
        <f t="shared" ref="K5:K13" si="1">H5</f>
        <v>350</v>
      </c>
      <c r="L5" s="9">
        <f t="shared" ref="L5:L13" si="2">SUM(I5:K5)/1000</f>
        <v>1.1000000000000001</v>
      </c>
      <c r="M5" s="2">
        <v>125</v>
      </c>
      <c r="N5" s="2">
        <v>150</v>
      </c>
      <c r="O5" s="2">
        <f t="shared" ref="O5:O13" si="3">SUM(M5:N5)/1000</f>
        <v>0.27500000000000002</v>
      </c>
      <c r="P5" s="10">
        <f t="shared" ref="P5:P13" si="4">SUM(L5,O5)</f>
        <v>1.375</v>
      </c>
    </row>
    <row r="6" spans="1:16" x14ac:dyDescent="0.35">
      <c r="A6" s="5">
        <v>1030</v>
      </c>
      <c r="B6" s="6">
        <v>6.305377</v>
      </c>
      <c r="C6" s="7">
        <f t="shared" ref="C6:C12" si="5">B5</f>
        <v>5.981122</v>
      </c>
      <c r="D6" s="2">
        <v>400</v>
      </c>
      <c r="E6" s="2">
        <v>17</v>
      </c>
      <c r="F6" s="2">
        <v>240</v>
      </c>
      <c r="G6" s="2">
        <v>10</v>
      </c>
      <c r="H6" s="2">
        <v>350</v>
      </c>
      <c r="I6" s="8">
        <f t="shared" si="0"/>
        <v>640</v>
      </c>
      <c r="J6" s="2">
        <f t="shared" si="0"/>
        <v>27</v>
      </c>
      <c r="K6" s="2">
        <f t="shared" si="1"/>
        <v>350</v>
      </c>
      <c r="L6" s="9">
        <f t="shared" si="2"/>
        <v>1.0169999999999999</v>
      </c>
      <c r="M6" s="2">
        <v>70</v>
      </c>
      <c r="N6" s="2">
        <v>101</v>
      </c>
      <c r="O6" s="2">
        <f t="shared" si="3"/>
        <v>0.17100000000000001</v>
      </c>
      <c r="P6" s="10">
        <f t="shared" si="4"/>
        <v>1.1879999999999999</v>
      </c>
    </row>
    <row r="7" spans="1:16" x14ac:dyDescent="0.35">
      <c r="A7" s="5">
        <v>1035</v>
      </c>
      <c r="B7" s="6">
        <v>6.6375080000000004</v>
      </c>
      <c r="C7" s="7">
        <f t="shared" si="5"/>
        <v>6.305377</v>
      </c>
      <c r="D7" s="2">
        <v>400</v>
      </c>
      <c r="E7" s="2">
        <v>17</v>
      </c>
      <c r="F7" s="2">
        <v>240</v>
      </c>
      <c r="G7" s="2">
        <v>10</v>
      </c>
      <c r="H7" s="2">
        <v>300</v>
      </c>
      <c r="I7" s="8">
        <f t="shared" si="0"/>
        <v>640</v>
      </c>
      <c r="J7" s="2">
        <f t="shared" si="0"/>
        <v>27</v>
      </c>
      <c r="K7" s="2">
        <f t="shared" si="1"/>
        <v>300</v>
      </c>
      <c r="L7" s="9">
        <f t="shared" si="2"/>
        <v>0.96699999999999997</v>
      </c>
      <c r="M7" s="2">
        <v>70</v>
      </c>
      <c r="N7" s="2">
        <v>92</v>
      </c>
      <c r="O7" s="2">
        <f t="shared" si="3"/>
        <v>0.16200000000000001</v>
      </c>
      <c r="P7" s="10">
        <f t="shared" si="4"/>
        <v>1.129</v>
      </c>
    </row>
    <row r="8" spans="1:16" x14ac:dyDescent="0.35">
      <c r="A8" s="5">
        <v>1040</v>
      </c>
      <c r="B8" s="6">
        <v>6.977665</v>
      </c>
      <c r="C8" s="7">
        <f t="shared" si="5"/>
        <v>6.6375080000000004</v>
      </c>
      <c r="D8" s="2">
        <v>400</v>
      </c>
      <c r="E8" s="2">
        <v>17</v>
      </c>
      <c r="F8" s="2">
        <v>240</v>
      </c>
      <c r="G8" s="2">
        <v>10</v>
      </c>
      <c r="H8" s="2">
        <v>250</v>
      </c>
      <c r="I8" s="8">
        <f t="shared" si="0"/>
        <v>640</v>
      </c>
      <c r="J8" s="2">
        <f t="shared" si="0"/>
        <v>27</v>
      </c>
      <c r="K8" s="2">
        <f t="shared" si="1"/>
        <v>250</v>
      </c>
      <c r="L8" s="9">
        <f t="shared" si="2"/>
        <v>0.91700000000000004</v>
      </c>
      <c r="M8" s="2">
        <v>70</v>
      </c>
      <c r="N8" s="2">
        <v>84</v>
      </c>
      <c r="O8" s="2">
        <f t="shared" si="3"/>
        <v>0.154</v>
      </c>
      <c r="P8" s="10">
        <f t="shared" si="4"/>
        <v>1.071</v>
      </c>
    </row>
    <row r="9" spans="1:16" x14ac:dyDescent="0.35">
      <c r="A9" s="5">
        <v>1045</v>
      </c>
      <c r="B9" s="6">
        <v>7.3260519999999998</v>
      </c>
      <c r="C9" s="7">
        <f t="shared" si="5"/>
        <v>6.977665</v>
      </c>
      <c r="D9" s="2">
        <v>400</v>
      </c>
      <c r="E9" s="2">
        <v>17</v>
      </c>
      <c r="F9" s="2">
        <v>240</v>
      </c>
      <c r="G9" s="2">
        <v>10</v>
      </c>
      <c r="H9" s="2">
        <v>200</v>
      </c>
      <c r="I9" s="8">
        <f t="shared" si="0"/>
        <v>640</v>
      </c>
      <c r="J9" s="2">
        <f t="shared" si="0"/>
        <v>27</v>
      </c>
      <c r="K9" s="2">
        <f t="shared" si="1"/>
        <v>200</v>
      </c>
      <c r="L9" s="9">
        <f t="shared" si="2"/>
        <v>0.86699999999999999</v>
      </c>
      <c r="M9" s="2">
        <v>70</v>
      </c>
      <c r="N9" s="2">
        <v>76</v>
      </c>
      <c r="O9" s="2">
        <f t="shared" si="3"/>
        <v>0.14599999999999999</v>
      </c>
      <c r="P9" s="10">
        <f t="shared" si="4"/>
        <v>1.0129999999999999</v>
      </c>
    </row>
    <row r="10" spans="1:16" x14ac:dyDescent="0.35">
      <c r="A10" s="5">
        <v>1050</v>
      </c>
      <c r="B10" s="6">
        <v>7.6828779999999997</v>
      </c>
      <c r="C10" s="7">
        <f t="shared" si="5"/>
        <v>7.3260519999999998</v>
      </c>
      <c r="D10" s="2">
        <v>400</v>
      </c>
      <c r="E10" s="2">
        <v>17</v>
      </c>
      <c r="F10" s="2">
        <v>192</v>
      </c>
      <c r="G10" s="2">
        <v>8</v>
      </c>
      <c r="H10" s="2">
        <v>0</v>
      </c>
      <c r="I10" s="8">
        <f t="shared" si="0"/>
        <v>592</v>
      </c>
      <c r="J10" s="2">
        <f t="shared" si="0"/>
        <v>25</v>
      </c>
      <c r="K10" s="2">
        <f t="shared" si="1"/>
        <v>0</v>
      </c>
      <c r="L10" s="9">
        <f t="shared" si="2"/>
        <v>0.61699999999999999</v>
      </c>
      <c r="M10" s="2">
        <v>70</v>
      </c>
      <c r="N10" s="2">
        <v>34</v>
      </c>
      <c r="O10" s="2">
        <f t="shared" si="3"/>
        <v>0.104</v>
      </c>
      <c r="P10" s="10">
        <f t="shared" si="4"/>
        <v>0.72099999999999997</v>
      </c>
    </row>
    <row r="11" spans="1:16" x14ac:dyDescent="0.35">
      <c r="A11" s="5">
        <v>1075</v>
      </c>
      <c r="B11" s="6">
        <v>9.6009879999900001</v>
      </c>
      <c r="C11" s="7">
        <f t="shared" si="5"/>
        <v>7.6828779999999997</v>
      </c>
      <c r="D11" s="2">
        <v>320</v>
      </c>
      <c r="E11" s="2">
        <v>13</v>
      </c>
      <c r="F11" s="2">
        <v>192</v>
      </c>
      <c r="G11" s="2">
        <v>8</v>
      </c>
      <c r="H11" s="2">
        <v>0</v>
      </c>
      <c r="I11" s="8">
        <f t="shared" si="0"/>
        <v>512</v>
      </c>
      <c r="J11" s="2">
        <f t="shared" si="0"/>
        <v>21</v>
      </c>
      <c r="K11" s="2">
        <f t="shared" si="1"/>
        <v>0</v>
      </c>
      <c r="L11" s="9">
        <f t="shared" si="2"/>
        <v>0.53300000000000003</v>
      </c>
      <c r="M11" s="2">
        <v>50</v>
      </c>
      <c r="N11" s="2">
        <v>30</v>
      </c>
      <c r="O11" s="10">
        <f t="shared" si="3"/>
        <v>0.08</v>
      </c>
      <c r="P11" s="10">
        <f t="shared" si="4"/>
        <v>0.61299999999999999</v>
      </c>
    </row>
    <row r="12" spans="1:16" x14ac:dyDescent="0.35">
      <c r="A12" s="5">
        <v>1090</v>
      </c>
      <c r="B12" s="6">
        <v>10.857008</v>
      </c>
      <c r="C12" s="7">
        <f t="shared" si="5"/>
        <v>9.6009879999900001</v>
      </c>
      <c r="D12" s="2">
        <v>0</v>
      </c>
      <c r="E12" s="2">
        <v>0</v>
      </c>
      <c r="F12" s="2">
        <v>192</v>
      </c>
      <c r="G12" s="2">
        <v>8</v>
      </c>
      <c r="H12" s="2">
        <v>0</v>
      </c>
      <c r="I12" s="8">
        <f t="shared" si="0"/>
        <v>192</v>
      </c>
      <c r="J12" s="2">
        <f t="shared" si="0"/>
        <v>8</v>
      </c>
      <c r="K12" s="2">
        <f t="shared" si="1"/>
        <v>0</v>
      </c>
      <c r="L12" s="9">
        <f t="shared" si="2"/>
        <v>0.2</v>
      </c>
      <c r="M12" s="2">
        <v>0</v>
      </c>
      <c r="N12" s="2">
        <v>41</v>
      </c>
      <c r="O12" s="2">
        <f t="shared" si="3"/>
        <v>4.1000000000000002E-2</v>
      </c>
      <c r="P12" s="10">
        <f t="shared" si="4"/>
        <v>0.24100000000000002</v>
      </c>
    </row>
    <row r="13" spans="1:16" x14ac:dyDescent="0.35">
      <c r="A13" s="5">
        <v>1090.0999999999999</v>
      </c>
      <c r="B13" s="6">
        <v>10.9</v>
      </c>
      <c r="C13" s="7">
        <f>B12</f>
        <v>10.857008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f t="shared" si="0"/>
        <v>0</v>
      </c>
      <c r="J13" s="6">
        <f t="shared" si="0"/>
        <v>0</v>
      </c>
      <c r="K13" s="6">
        <f t="shared" si="1"/>
        <v>0</v>
      </c>
      <c r="L13" s="11">
        <f t="shared" si="2"/>
        <v>0</v>
      </c>
      <c r="M13" s="12">
        <v>0</v>
      </c>
      <c r="N13" s="13">
        <v>0</v>
      </c>
      <c r="O13" s="2">
        <f t="shared" si="3"/>
        <v>0</v>
      </c>
      <c r="P13" s="14">
        <f t="shared" si="4"/>
        <v>0</v>
      </c>
    </row>
    <row r="14" spans="1:16" x14ac:dyDescent="0.35">
      <c r="B14" s="15"/>
    </row>
    <row r="15" spans="1:16" x14ac:dyDescent="0.35">
      <c r="B15" s="16"/>
      <c r="C15" s="10"/>
    </row>
    <row r="16" spans="1:16" x14ac:dyDescent="0.35">
      <c r="A16" t="s">
        <v>16</v>
      </c>
    </row>
    <row r="17" spans="1:16" x14ac:dyDescent="0.35">
      <c r="A17" s="17">
        <v>1091</v>
      </c>
    </row>
    <row r="18" spans="1:16" x14ac:dyDescent="0.35">
      <c r="A18" s="5">
        <v>1090</v>
      </c>
      <c r="B18" s="6">
        <v>10.857008</v>
      </c>
      <c r="D18" s="2">
        <v>0</v>
      </c>
      <c r="E18" s="2">
        <v>0</v>
      </c>
      <c r="F18" s="2">
        <v>192</v>
      </c>
      <c r="G18" s="2">
        <v>8</v>
      </c>
      <c r="H18" s="2">
        <v>0</v>
      </c>
      <c r="I18" s="8">
        <f>SUM(D18,F18)</f>
        <v>192</v>
      </c>
      <c r="J18" s="2">
        <f>SUM(E18,G18)</f>
        <v>8</v>
      </c>
      <c r="K18" s="2">
        <f>H18</f>
        <v>0</v>
      </c>
      <c r="L18" s="9">
        <f>SUM(I18:K18)/1000</f>
        <v>0.2</v>
      </c>
      <c r="M18" s="2">
        <v>0</v>
      </c>
      <c r="N18" s="2">
        <v>41</v>
      </c>
      <c r="O18" s="2">
        <f>SUM(M18:N18)/1000</f>
        <v>4.1000000000000002E-2</v>
      </c>
      <c r="P18" s="10">
        <f>SUM(L18,O18)</f>
        <v>0.24100000000000002</v>
      </c>
    </row>
    <row r="19" spans="1:16" x14ac:dyDescent="0.35">
      <c r="A19" s="5">
        <v>1075</v>
      </c>
      <c r="B19" s="6">
        <v>9.6009879999900001</v>
      </c>
      <c r="D19" s="2">
        <v>320</v>
      </c>
      <c r="E19" s="2">
        <v>13</v>
      </c>
      <c r="F19" s="2">
        <v>192</v>
      </c>
      <c r="G19" s="2">
        <v>8</v>
      </c>
      <c r="H19" s="2">
        <v>0</v>
      </c>
      <c r="I19" s="8">
        <f t="shared" ref="I19:J25" si="6">SUM(D19,F19)</f>
        <v>512</v>
      </c>
      <c r="J19" s="2">
        <f t="shared" si="6"/>
        <v>21</v>
      </c>
      <c r="K19" s="2">
        <f t="shared" ref="K19:K25" si="7">H19</f>
        <v>0</v>
      </c>
      <c r="L19" s="9">
        <f t="shared" ref="L19:L25" si="8">SUM(I19:K19)/1000</f>
        <v>0.53300000000000003</v>
      </c>
      <c r="M19" s="2">
        <v>50</v>
      </c>
      <c r="N19" s="2">
        <v>30</v>
      </c>
      <c r="O19" s="2">
        <f t="shared" ref="O19:O25" si="9">SUM(M19:N19)/1000</f>
        <v>0.08</v>
      </c>
      <c r="P19" s="10">
        <f t="shared" ref="P19:P25" si="10">SUM(L19,O19)</f>
        <v>0.61299999999999999</v>
      </c>
    </row>
    <row r="20" spans="1:16" x14ac:dyDescent="0.35">
      <c r="A20" s="5">
        <v>1050</v>
      </c>
      <c r="B20" s="6">
        <v>7.6828779999999997</v>
      </c>
      <c r="D20" s="2">
        <v>400</v>
      </c>
      <c r="E20" s="2">
        <v>17</v>
      </c>
      <c r="F20" s="2">
        <v>192</v>
      </c>
      <c r="G20" s="2">
        <v>8</v>
      </c>
      <c r="H20" s="2">
        <v>0</v>
      </c>
      <c r="I20" s="8">
        <f t="shared" si="6"/>
        <v>592</v>
      </c>
      <c r="J20" s="2">
        <f t="shared" si="6"/>
        <v>25</v>
      </c>
      <c r="K20" s="2">
        <f t="shared" si="7"/>
        <v>0</v>
      </c>
      <c r="L20" s="9">
        <f t="shared" si="8"/>
        <v>0.61699999999999999</v>
      </c>
      <c r="M20" s="2">
        <v>70</v>
      </c>
      <c r="N20" s="2">
        <v>34</v>
      </c>
      <c r="O20" s="2">
        <f t="shared" si="9"/>
        <v>0.104</v>
      </c>
      <c r="P20" s="10">
        <f t="shared" si="10"/>
        <v>0.72099999999999997</v>
      </c>
    </row>
    <row r="21" spans="1:16" x14ac:dyDescent="0.35">
      <c r="A21" s="5">
        <v>1045</v>
      </c>
      <c r="B21" s="6">
        <v>7.3260519999999998</v>
      </c>
      <c r="D21" s="2">
        <v>400</v>
      </c>
      <c r="E21" s="2">
        <v>17</v>
      </c>
      <c r="F21" s="2">
        <v>240</v>
      </c>
      <c r="G21" s="2">
        <v>10</v>
      </c>
      <c r="H21" s="2">
        <v>200</v>
      </c>
      <c r="I21" s="8">
        <f t="shared" si="6"/>
        <v>640</v>
      </c>
      <c r="J21" s="2">
        <f t="shared" si="6"/>
        <v>27</v>
      </c>
      <c r="K21" s="2">
        <f t="shared" si="7"/>
        <v>200</v>
      </c>
      <c r="L21" s="9">
        <f t="shared" si="8"/>
        <v>0.86699999999999999</v>
      </c>
      <c r="M21" s="2">
        <v>70</v>
      </c>
      <c r="N21" s="2">
        <v>76</v>
      </c>
      <c r="O21" s="2">
        <f t="shared" si="9"/>
        <v>0.14599999999999999</v>
      </c>
      <c r="P21" s="10">
        <f t="shared" si="10"/>
        <v>1.0129999999999999</v>
      </c>
    </row>
    <row r="22" spans="1:16" x14ac:dyDescent="0.35">
      <c r="A22" s="5">
        <v>1040</v>
      </c>
      <c r="B22" s="6">
        <v>6.977665</v>
      </c>
      <c r="D22" s="2">
        <v>400</v>
      </c>
      <c r="E22" s="2">
        <v>17</v>
      </c>
      <c r="F22" s="2">
        <v>240</v>
      </c>
      <c r="G22" s="2">
        <v>10</v>
      </c>
      <c r="H22" s="2">
        <v>250</v>
      </c>
      <c r="I22" s="8">
        <f t="shared" si="6"/>
        <v>640</v>
      </c>
      <c r="J22" s="2">
        <f t="shared" si="6"/>
        <v>27</v>
      </c>
      <c r="K22" s="2">
        <f t="shared" si="7"/>
        <v>250</v>
      </c>
      <c r="L22" s="9">
        <f t="shared" si="8"/>
        <v>0.91700000000000004</v>
      </c>
      <c r="M22" s="2">
        <v>70</v>
      </c>
      <c r="N22" s="2">
        <v>84</v>
      </c>
      <c r="O22" s="2">
        <f t="shared" si="9"/>
        <v>0.154</v>
      </c>
      <c r="P22" s="10">
        <f t="shared" si="10"/>
        <v>1.071</v>
      </c>
    </row>
    <row r="23" spans="1:16" x14ac:dyDescent="0.35">
      <c r="A23" s="5">
        <v>1035</v>
      </c>
      <c r="B23" s="6">
        <v>6.6375080000000004</v>
      </c>
      <c r="D23" s="2">
        <v>400</v>
      </c>
      <c r="E23" s="2">
        <v>17</v>
      </c>
      <c r="F23" s="2">
        <v>240</v>
      </c>
      <c r="G23" s="2">
        <v>10</v>
      </c>
      <c r="H23" s="2">
        <v>300</v>
      </c>
      <c r="I23" s="8">
        <f t="shared" si="6"/>
        <v>640</v>
      </c>
      <c r="J23" s="2">
        <f t="shared" si="6"/>
        <v>27</v>
      </c>
      <c r="K23" s="2">
        <f t="shared" si="7"/>
        <v>300</v>
      </c>
      <c r="L23" s="9">
        <f t="shared" si="8"/>
        <v>0.96699999999999997</v>
      </c>
      <c r="M23" s="2">
        <v>70</v>
      </c>
      <c r="N23" s="2">
        <v>92</v>
      </c>
      <c r="O23" s="2">
        <f t="shared" si="9"/>
        <v>0.16200000000000001</v>
      </c>
      <c r="P23" s="10">
        <f t="shared" si="10"/>
        <v>1.129</v>
      </c>
    </row>
    <row r="24" spans="1:16" x14ac:dyDescent="0.35">
      <c r="A24" s="5">
        <v>1030</v>
      </c>
      <c r="B24" s="6">
        <v>6.305377</v>
      </c>
      <c r="D24" s="2">
        <v>400</v>
      </c>
      <c r="E24" s="2">
        <v>17</v>
      </c>
      <c r="F24" s="2">
        <v>240</v>
      </c>
      <c r="G24" s="2">
        <v>10</v>
      </c>
      <c r="H24" s="2">
        <v>350</v>
      </c>
      <c r="I24" s="8">
        <f t="shared" si="6"/>
        <v>640</v>
      </c>
      <c r="J24" s="2">
        <f t="shared" si="6"/>
        <v>27</v>
      </c>
      <c r="K24" s="2">
        <f t="shared" si="7"/>
        <v>350</v>
      </c>
      <c r="L24" s="9">
        <f t="shared" si="8"/>
        <v>1.0169999999999999</v>
      </c>
      <c r="M24" s="2">
        <v>70</v>
      </c>
      <c r="N24" s="2">
        <v>101</v>
      </c>
      <c r="O24" s="2">
        <f t="shared" si="9"/>
        <v>0.17100000000000001</v>
      </c>
      <c r="P24" s="10">
        <f t="shared" si="10"/>
        <v>1.1879999999999999</v>
      </c>
    </row>
    <row r="25" spans="1:16" x14ac:dyDescent="0.35">
      <c r="A25" s="5">
        <v>1025</v>
      </c>
      <c r="B25" s="6">
        <v>5.981122</v>
      </c>
      <c r="D25" s="2">
        <v>480</v>
      </c>
      <c r="E25" s="2">
        <v>20</v>
      </c>
      <c r="F25" s="2">
        <v>240</v>
      </c>
      <c r="G25" s="2">
        <v>10</v>
      </c>
      <c r="H25" s="2">
        <v>350</v>
      </c>
      <c r="I25" s="8">
        <f t="shared" si="6"/>
        <v>720</v>
      </c>
      <c r="J25" s="2">
        <f t="shared" si="6"/>
        <v>30</v>
      </c>
      <c r="K25" s="2">
        <f t="shared" si="7"/>
        <v>350</v>
      </c>
      <c r="L25" s="9">
        <f t="shared" si="8"/>
        <v>1.1000000000000001</v>
      </c>
      <c r="M25" s="2">
        <v>125</v>
      </c>
      <c r="N25" s="2">
        <v>150</v>
      </c>
      <c r="O25" s="2">
        <f t="shared" si="9"/>
        <v>0.27500000000000002</v>
      </c>
      <c r="P25" s="10">
        <f t="shared" si="10"/>
        <v>1.375</v>
      </c>
    </row>
    <row r="26" spans="1:16" x14ac:dyDescent="0.35">
      <c r="A26" s="18">
        <v>955</v>
      </c>
      <c r="B26" s="6">
        <v>0</v>
      </c>
    </row>
    <row r="29" spans="1:16" x14ac:dyDescent="0.35">
      <c r="A29" s="5"/>
      <c r="I29" s="8"/>
      <c r="L29" s="9"/>
      <c r="O29" s="2"/>
      <c r="P29" s="10"/>
    </row>
    <row r="30" spans="1:16" x14ac:dyDescent="0.35">
      <c r="A30" s="5"/>
      <c r="I30" s="8"/>
      <c r="L30" s="9"/>
      <c r="O30" s="2"/>
      <c r="P30" s="10"/>
    </row>
    <row r="31" spans="1:16" x14ac:dyDescent="0.35">
      <c r="A31" s="5"/>
      <c r="I31" s="8"/>
      <c r="L31" s="9"/>
      <c r="O31" s="2"/>
      <c r="P31" s="10"/>
    </row>
    <row r="32" spans="1:16" x14ac:dyDescent="0.35">
      <c r="A32" s="5"/>
      <c r="I32" s="8"/>
      <c r="L32" s="9"/>
      <c r="O32" s="2"/>
      <c r="P32" s="10"/>
    </row>
    <row r="33" spans="1:16" x14ac:dyDescent="0.35">
      <c r="A33" s="5"/>
      <c r="I33" s="8"/>
      <c r="L33" s="9"/>
      <c r="O33" s="2"/>
      <c r="P33" s="10"/>
    </row>
    <row r="34" spans="1:16" x14ac:dyDescent="0.35">
      <c r="A34" s="5"/>
      <c r="I34" s="8"/>
      <c r="L34" s="9"/>
      <c r="O34" s="2"/>
      <c r="P34" s="10"/>
    </row>
    <row r="35" spans="1:16" x14ac:dyDescent="0.35">
      <c r="A35" s="5"/>
      <c r="I35" s="8"/>
      <c r="L35" s="9"/>
      <c r="O35" s="2"/>
      <c r="P35" s="10"/>
    </row>
    <row r="36" spans="1:16" x14ac:dyDescent="0.35">
      <c r="A36" s="5"/>
      <c r="I36" s="8"/>
      <c r="L36" s="9"/>
      <c r="O36" s="2"/>
      <c r="P36" s="10"/>
    </row>
  </sheetData>
  <sortState xmlns:xlrd2="http://schemas.microsoft.com/office/spreadsheetml/2017/richdata2" ref="B18:B26">
    <sortCondition descending="1" ref="B18:B26"/>
  </sortState>
  <mergeCells count="4">
    <mergeCell ref="D3:E3"/>
    <mergeCell ref="F3:H3"/>
    <mergeCell ref="I3:K3"/>
    <mergeCell ref="M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131-29BE-4E82-B456-BDEC50237677}">
  <sheetPr codeName="Sheet6"/>
  <dimension ref="A1:O33"/>
  <sheetViews>
    <sheetView topLeftCell="A5" zoomScale="160" zoomScaleNormal="160" workbookViewId="0">
      <selection activeCell="O21" sqref="O21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s="1" customFormat="1" x14ac:dyDescent="0.35">
      <c r="A1" s="1" t="s">
        <v>38</v>
      </c>
      <c r="B1" s="20"/>
      <c r="C1" s="20"/>
      <c r="D1" s="20"/>
      <c r="E1" s="20"/>
      <c r="F1" s="20"/>
      <c r="G1" s="20"/>
    </row>
    <row r="2" spans="1:15" x14ac:dyDescent="0.35">
      <c r="A2" t="s">
        <v>34</v>
      </c>
    </row>
    <row r="3" spans="1:15" x14ac:dyDescent="0.35">
      <c r="A3" t="s">
        <v>17</v>
      </c>
    </row>
    <row r="4" spans="1:15" ht="15.5" customHeight="1" x14ac:dyDescent="0.35">
      <c r="A4" t="s">
        <v>35</v>
      </c>
    </row>
    <row r="5" spans="1:15" ht="15.5" customHeight="1" x14ac:dyDescent="0.35"/>
    <row r="6" spans="1:15" ht="15.5" customHeight="1" x14ac:dyDescent="0.35"/>
    <row r="7" spans="1:15" ht="15.5" customHeight="1" x14ac:dyDescent="0.35"/>
    <row r="8" spans="1:15" ht="15.5" customHeight="1" x14ac:dyDescent="0.35"/>
    <row r="9" spans="1:15" ht="15.5" customHeight="1" x14ac:dyDescent="0.35">
      <c r="I9" s="1" t="s">
        <v>27</v>
      </c>
      <c r="J9" s="1"/>
      <c r="K9" s="20">
        <v>2.8</v>
      </c>
      <c r="L9" s="20">
        <v>0.3</v>
      </c>
      <c r="M9" s="20">
        <v>4.4000000000000004</v>
      </c>
      <c r="N9" s="20">
        <v>1.5</v>
      </c>
      <c r="O9" s="20">
        <f>SUM(K9:N9)</f>
        <v>9</v>
      </c>
    </row>
    <row r="10" spans="1:15" ht="15.5" customHeight="1" x14ac:dyDescent="0.35">
      <c r="A10" s="1" t="s">
        <v>33</v>
      </c>
      <c r="I10" s="1" t="s">
        <v>32</v>
      </c>
    </row>
    <row r="11" spans="1:15" s="21" customFormat="1" ht="43.5" x14ac:dyDescent="0.35">
      <c r="A11" s="3" t="str">
        <f>LowerBasinCuts!$A$4</f>
        <v>Mead Elev (ft)</v>
      </c>
      <c r="B11" s="3" t="str">
        <f>LowerBasinCuts!$B$4</f>
        <v>Mead Vol (maf)</v>
      </c>
      <c r="C11" s="3" t="s">
        <v>18</v>
      </c>
      <c r="D11" s="3" t="s">
        <v>19</v>
      </c>
      <c r="E11" s="3" t="s">
        <v>20</v>
      </c>
      <c r="F11" s="3" t="s">
        <v>4</v>
      </c>
      <c r="G11" s="3" t="s">
        <v>21</v>
      </c>
      <c r="I11" s="26" t="s">
        <v>30</v>
      </c>
      <c r="J11" s="26" t="s">
        <v>31</v>
      </c>
      <c r="K11" s="26" t="str">
        <f t="shared" ref="K11:M11" si="0">C11</f>
        <v>Arizona</v>
      </c>
      <c r="L11" s="26" t="str">
        <f t="shared" si="0"/>
        <v>Nevada</v>
      </c>
      <c r="M11" s="26" t="str">
        <f t="shared" si="0"/>
        <v>California</v>
      </c>
      <c r="N11" s="26" t="str">
        <f>F11</f>
        <v>Mexico</v>
      </c>
      <c r="O11" s="26" t="str">
        <f t="shared" ref="O11" si="1">G11</f>
        <v>Total</v>
      </c>
    </row>
    <row r="12" spans="1:15" x14ac:dyDescent="0.35">
      <c r="A12" s="14">
        <f>LowerBasinCuts!A5</f>
        <v>1025</v>
      </c>
      <c r="B12" s="11">
        <f>LowerBasinCuts!B5</f>
        <v>5.981122</v>
      </c>
      <c r="C12" s="24">
        <f>LowerBasinCuts!I5/1000</f>
        <v>0.72</v>
      </c>
      <c r="D12" s="24">
        <f>LowerBasinCuts!J5/1000</f>
        <v>0.03</v>
      </c>
      <c r="E12" s="24">
        <f>LowerBasinCuts!K5/1000</f>
        <v>0.35</v>
      </c>
      <c r="F12" s="12">
        <f>LowerBasinCuts!O5</f>
        <v>0.27500000000000002</v>
      </c>
      <c r="G12" s="24">
        <f>SUM(C12:F12)</f>
        <v>1.375</v>
      </c>
      <c r="I12" s="22">
        <f>A12</f>
        <v>1025</v>
      </c>
      <c r="J12" s="11">
        <f>B12</f>
        <v>5.981122</v>
      </c>
      <c r="K12" s="23">
        <f t="shared" ref="K12:O19" si="2">(K$9-C12)/($O$9-SUM($C12:$F12))</f>
        <v>0.27278688524590167</v>
      </c>
      <c r="L12" s="23">
        <f t="shared" si="2"/>
        <v>3.5409836065573776E-2</v>
      </c>
      <c r="M12" s="23">
        <f t="shared" si="2"/>
        <v>0.53114754098360661</v>
      </c>
      <c r="N12" s="23">
        <f t="shared" si="2"/>
        <v>0.16065573770491803</v>
      </c>
      <c r="O12" s="23">
        <f t="shared" si="2"/>
        <v>1</v>
      </c>
    </row>
    <row r="13" spans="1:15" x14ac:dyDescent="0.35">
      <c r="A13" s="14">
        <f>LowerBasinCuts!A6</f>
        <v>1030</v>
      </c>
      <c r="B13" s="11">
        <f>LowerBasinCuts!B6</f>
        <v>6.305377</v>
      </c>
      <c r="C13" s="24">
        <f>LowerBasinCuts!I6/1000</f>
        <v>0.64</v>
      </c>
      <c r="D13" s="24">
        <f>LowerBasinCuts!J6/1000</f>
        <v>2.7E-2</v>
      </c>
      <c r="E13" s="24">
        <f>LowerBasinCuts!K6/1000</f>
        <v>0.35</v>
      </c>
      <c r="F13" s="12">
        <f>LowerBasinCuts!O6</f>
        <v>0.17100000000000001</v>
      </c>
      <c r="G13" s="24">
        <f t="shared" ref="G13:G14" si="3">SUM(C13:F13)</f>
        <v>1.1879999999999999</v>
      </c>
      <c r="I13" s="22">
        <f t="shared" ref="I13:I19" si="4">A13</f>
        <v>1030</v>
      </c>
      <c r="J13" s="11">
        <f t="shared" ref="J13:J19" si="5">B13</f>
        <v>6.305377</v>
      </c>
      <c r="K13" s="23">
        <f t="shared" si="2"/>
        <v>0.27649769585253453</v>
      </c>
      <c r="L13" s="23">
        <f t="shared" si="2"/>
        <v>3.4946236559139782E-2</v>
      </c>
      <c r="M13" s="23">
        <f t="shared" si="2"/>
        <v>0.51843317972350234</v>
      </c>
      <c r="N13" s="23">
        <f t="shared" si="2"/>
        <v>0.17012288786482332</v>
      </c>
      <c r="O13" s="23">
        <f t="shared" si="2"/>
        <v>1</v>
      </c>
    </row>
    <row r="14" spans="1:15" x14ac:dyDescent="0.35">
      <c r="A14" s="14">
        <f>LowerBasinCuts!A7</f>
        <v>1035</v>
      </c>
      <c r="B14" s="11">
        <f>LowerBasinCuts!B7</f>
        <v>6.6375080000000004</v>
      </c>
      <c r="C14" s="24">
        <f>LowerBasinCuts!I7/1000</f>
        <v>0.64</v>
      </c>
      <c r="D14" s="24">
        <f>LowerBasinCuts!J7/1000</f>
        <v>2.7E-2</v>
      </c>
      <c r="E14" s="24">
        <f>LowerBasinCuts!K7/1000</f>
        <v>0.3</v>
      </c>
      <c r="F14" s="12">
        <f>LowerBasinCuts!O7</f>
        <v>0.16200000000000001</v>
      </c>
      <c r="G14" s="24">
        <f t="shared" si="3"/>
        <v>1.129</v>
      </c>
      <c r="I14" s="22">
        <f t="shared" si="4"/>
        <v>1035</v>
      </c>
      <c r="J14" s="11">
        <f t="shared" si="5"/>
        <v>6.6375080000000004</v>
      </c>
      <c r="K14" s="23">
        <f t="shared" si="2"/>
        <v>0.27442510481514415</v>
      </c>
      <c r="L14" s="23">
        <f t="shared" si="2"/>
        <v>3.4684284080802943E-2</v>
      </c>
      <c r="M14" s="23">
        <f t="shared" si="2"/>
        <v>0.52089950451022748</v>
      </c>
      <c r="N14" s="23">
        <f t="shared" si="2"/>
        <v>0.16999110659382544</v>
      </c>
      <c r="O14" s="23">
        <f t="shared" si="2"/>
        <v>1</v>
      </c>
    </row>
    <row r="15" spans="1:15" x14ac:dyDescent="0.35">
      <c r="A15" s="14">
        <f>LowerBasinCuts!A8</f>
        <v>1040</v>
      </c>
      <c r="B15" s="11">
        <f>LowerBasinCuts!B8</f>
        <v>6.977665</v>
      </c>
      <c r="C15" s="24">
        <f>LowerBasinCuts!I8/1000</f>
        <v>0.64</v>
      </c>
      <c r="D15" s="24">
        <f>LowerBasinCuts!J8/1000</f>
        <v>2.7E-2</v>
      </c>
      <c r="E15" s="24">
        <f>LowerBasinCuts!K8/1000</f>
        <v>0.25</v>
      </c>
      <c r="F15" s="12">
        <f>LowerBasinCuts!O8</f>
        <v>0.154</v>
      </c>
      <c r="G15" s="24">
        <f t="shared" ref="G15:G19" si="6">SUM(C15:F15)</f>
        <v>1.071</v>
      </c>
      <c r="I15" s="22">
        <f t="shared" si="4"/>
        <v>1040</v>
      </c>
      <c r="J15" s="11">
        <f t="shared" si="5"/>
        <v>6.977665</v>
      </c>
      <c r="K15" s="23">
        <f t="shared" si="2"/>
        <v>0.27241770715096475</v>
      </c>
      <c r="L15" s="23">
        <f t="shared" si="2"/>
        <v>3.4430571320469158E-2</v>
      </c>
      <c r="M15" s="23">
        <f t="shared" si="2"/>
        <v>0.52339513179467778</v>
      </c>
      <c r="N15" s="23">
        <f t="shared" si="2"/>
        <v>0.16975658973388827</v>
      </c>
      <c r="O15" s="23">
        <f t="shared" si="2"/>
        <v>1</v>
      </c>
    </row>
    <row r="16" spans="1:15" x14ac:dyDescent="0.35">
      <c r="A16" s="14">
        <f>LowerBasinCuts!A9</f>
        <v>1045</v>
      </c>
      <c r="B16" s="11">
        <f>LowerBasinCuts!B9</f>
        <v>7.3260519999999998</v>
      </c>
      <c r="C16" s="24">
        <f>LowerBasinCuts!I9/1000</f>
        <v>0.64</v>
      </c>
      <c r="D16" s="24">
        <f>LowerBasinCuts!J9/1000</f>
        <v>2.7E-2</v>
      </c>
      <c r="E16" s="24">
        <f>LowerBasinCuts!K9/1000</f>
        <v>0.2</v>
      </c>
      <c r="F16" s="12">
        <f>LowerBasinCuts!O9</f>
        <v>0.14599999999999999</v>
      </c>
      <c r="G16" s="24">
        <f t="shared" si="6"/>
        <v>1.0129999999999999</v>
      </c>
      <c r="I16" s="22">
        <f t="shared" si="4"/>
        <v>1045</v>
      </c>
      <c r="J16" s="11">
        <f t="shared" si="5"/>
        <v>7.3260519999999998</v>
      </c>
      <c r="K16" s="23">
        <f t="shared" si="2"/>
        <v>0.27043946412920994</v>
      </c>
      <c r="L16" s="23">
        <f t="shared" si="2"/>
        <v>3.4180543382997364E-2</v>
      </c>
      <c r="M16" s="23">
        <f t="shared" si="2"/>
        <v>0.52585451358457491</v>
      </c>
      <c r="N16" s="23">
        <f t="shared" si="2"/>
        <v>0.16952547890321773</v>
      </c>
      <c r="O16" s="23">
        <f t="shared" si="2"/>
        <v>1</v>
      </c>
    </row>
    <row r="17" spans="1:15" x14ac:dyDescent="0.35">
      <c r="A17" s="14">
        <f>LowerBasinCuts!A10</f>
        <v>1050</v>
      </c>
      <c r="B17" s="11">
        <f>LowerBasinCuts!B10</f>
        <v>7.6828779999999997</v>
      </c>
      <c r="C17" s="24">
        <f>LowerBasinCuts!I10/1000</f>
        <v>0.59199999999999997</v>
      </c>
      <c r="D17" s="24">
        <f>LowerBasinCuts!J10/1000</f>
        <v>2.5000000000000001E-2</v>
      </c>
      <c r="E17" s="24">
        <f>LowerBasinCuts!K10/1000</f>
        <v>0</v>
      </c>
      <c r="F17" s="12">
        <f>LowerBasinCuts!O10</f>
        <v>0.104</v>
      </c>
      <c r="G17" s="24">
        <f t="shared" si="6"/>
        <v>0.72099999999999997</v>
      </c>
      <c r="I17" s="22">
        <f t="shared" si="4"/>
        <v>1050</v>
      </c>
      <c r="J17" s="11">
        <f t="shared" si="5"/>
        <v>7.6828779999999997</v>
      </c>
      <c r="K17" s="23">
        <f t="shared" si="2"/>
        <v>0.26669887667592701</v>
      </c>
      <c r="L17" s="23">
        <f t="shared" si="2"/>
        <v>3.3216572049764463E-2</v>
      </c>
      <c r="M17" s="23">
        <f t="shared" si="2"/>
        <v>0.53146515279623152</v>
      </c>
      <c r="N17" s="23">
        <f t="shared" si="2"/>
        <v>0.16861939847807705</v>
      </c>
      <c r="O17" s="23">
        <f t="shared" si="2"/>
        <v>1</v>
      </c>
    </row>
    <row r="18" spans="1:15" x14ac:dyDescent="0.35">
      <c r="A18" s="14">
        <f>LowerBasinCuts!A11</f>
        <v>1075</v>
      </c>
      <c r="B18" s="11">
        <f>LowerBasinCuts!B11</f>
        <v>9.6009879999900001</v>
      </c>
      <c r="C18" s="24">
        <f>LowerBasinCuts!I11/1000</f>
        <v>0.51200000000000001</v>
      </c>
      <c r="D18" s="24">
        <f>LowerBasinCuts!J11/1000</f>
        <v>2.1000000000000001E-2</v>
      </c>
      <c r="E18" s="24">
        <f>LowerBasinCuts!K11/1000</f>
        <v>0</v>
      </c>
      <c r="F18" s="12">
        <f>LowerBasinCuts!O11</f>
        <v>0.08</v>
      </c>
      <c r="G18" s="24">
        <f t="shared" si="6"/>
        <v>0.61299999999999999</v>
      </c>
      <c r="I18" s="22">
        <f t="shared" si="4"/>
        <v>1075</v>
      </c>
      <c r="J18" s="11">
        <f t="shared" si="5"/>
        <v>9.6009879999900001</v>
      </c>
      <c r="K18" s="23">
        <f t="shared" si="2"/>
        <v>0.27280314772862763</v>
      </c>
      <c r="L18" s="23">
        <f t="shared" si="2"/>
        <v>3.3265768451174432E-2</v>
      </c>
      <c r="M18" s="23">
        <f t="shared" si="2"/>
        <v>0.52462143793966853</v>
      </c>
      <c r="N18" s="23">
        <f t="shared" si="2"/>
        <v>0.16930964588052938</v>
      </c>
      <c r="O18" s="23">
        <f t="shared" si="2"/>
        <v>1</v>
      </c>
    </row>
    <row r="19" spans="1:15" x14ac:dyDescent="0.35">
      <c r="A19" s="14">
        <f>LowerBasinCuts!A12</f>
        <v>1090</v>
      </c>
      <c r="B19" s="11">
        <f>LowerBasinCuts!B12</f>
        <v>10.857008</v>
      </c>
      <c r="C19" s="24">
        <f>LowerBasinCuts!I12/1000</f>
        <v>0.192</v>
      </c>
      <c r="D19" s="24">
        <f>LowerBasinCuts!J12/1000</f>
        <v>8.0000000000000002E-3</v>
      </c>
      <c r="E19" s="24">
        <f>LowerBasinCuts!K12/1000</f>
        <v>0</v>
      </c>
      <c r="F19" s="12">
        <f>LowerBasinCuts!O12</f>
        <v>4.1000000000000002E-2</v>
      </c>
      <c r="G19" s="24">
        <f t="shared" si="6"/>
        <v>0.24100000000000002</v>
      </c>
      <c r="I19" s="22">
        <f t="shared" si="4"/>
        <v>1090</v>
      </c>
      <c r="J19" s="11">
        <f t="shared" si="5"/>
        <v>10.857008</v>
      </c>
      <c r="K19" s="23">
        <f t="shared" si="2"/>
        <v>0.29775088480420137</v>
      </c>
      <c r="L19" s="23">
        <f t="shared" si="2"/>
        <v>3.3337138942801686E-2</v>
      </c>
      <c r="M19" s="23">
        <f t="shared" si="2"/>
        <v>0.50234044982303916</v>
      </c>
      <c r="N19" s="23">
        <f t="shared" si="2"/>
        <v>0.16657152642995776</v>
      </c>
      <c r="O19" s="23">
        <f t="shared" si="2"/>
        <v>1</v>
      </c>
    </row>
    <row r="20" spans="1:15" x14ac:dyDescent="0.35">
      <c r="I20" t="s">
        <v>26</v>
      </c>
    </row>
    <row r="21" spans="1:15" x14ac:dyDescent="0.35">
      <c r="O21" s="46"/>
    </row>
    <row r="22" spans="1:15" x14ac:dyDescent="0.35">
      <c r="A22" t="s">
        <v>29</v>
      </c>
    </row>
    <row r="23" spans="1:15" x14ac:dyDescent="0.35">
      <c r="A23">
        <v>1030</v>
      </c>
      <c r="B23" s="2" t="s">
        <v>28</v>
      </c>
    </row>
    <row r="25" spans="1:15" ht="13.5" customHeight="1" x14ac:dyDescent="0.35">
      <c r="A25" t="str">
        <f>LowerBasinCuts!$A$4</f>
        <v>Mead Elev (ft)</v>
      </c>
      <c r="C25" s="2" t="s">
        <v>18</v>
      </c>
      <c r="D25" s="2" t="s">
        <v>19</v>
      </c>
      <c r="E25" s="2" t="s">
        <v>20</v>
      </c>
      <c r="F25" s="2" t="s">
        <v>4</v>
      </c>
      <c r="G25" s="2" t="s">
        <v>21</v>
      </c>
    </row>
    <row r="26" spans="1:15" x14ac:dyDescent="0.35">
      <c r="A26" t="s">
        <v>22</v>
      </c>
      <c r="C26" s="2">
        <f>K9</f>
        <v>2.8</v>
      </c>
      <c r="D26" s="2">
        <f>L9</f>
        <v>0.3</v>
      </c>
      <c r="E26" s="2">
        <f>M9</f>
        <v>4.4000000000000004</v>
      </c>
      <c r="F26" s="2">
        <f>N9</f>
        <v>1.5</v>
      </c>
      <c r="G26" s="2">
        <f>SUM(C26:F26)</f>
        <v>9</v>
      </c>
    </row>
    <row r="27" spans="1:15" x14ac:dyDescent="0.35">
      <c r="A27" t="s">
        <v>23</v>
      </c>
      <c r="B27" s="7"/>
      <c r="C27" s="7">
        <f>VLOOKUP($A$23,$A$12:$G$19,COLUMN(C25)-COLUMN($A$25)+1)</f>
        <v>0.64</v>
      </c>
      <c r="D27" s="7">
        <f>VLOOKUP($A$23,$A$12:$G$19,COLUMN(D25)-COLUMN($A$25)+1)</f>
        <v>2.7E-2</v>
      </c>
      <c r="E27" s="7">
        <f>VLOOKUP($A$23,$A$12:$G$19,COLUMN(E25)-COLUMN($A$25)+1)</f>
        <v>0.35</v>
      </c>
      <c r="F27" s="7">
        <f>VLOOKUP($A$23,$A$12:$G$19,COLUMN(F25)-COLUMN($A$25)+1)</f>
        <v>0.17100000000000001</v>
      </c>
      <c r="G27" s="7">
        <f>VLOOKUP($A$23,$A$12:$G$19,COLUMN(G25)-COLUMN($A$25)+1)</f>
        <v>1.1879999999999999</v>
      </c>
    </row>
    <row r="28" spans="1:15" x14ac:dyDescent="0.35">
      <c r="A28" t="s">
        <v>24</v>
      </c>
      <c r="C28" s="7">
        <f>C26-C27</f>
        <v>2.1599999999999997</v>
      </c>
      <c r="D28" s="7">
        <f t="shared" ref="D28:G28" si="7">D26-D27</f>
        <v>0.27299999999999996</v>
      </c>
      <c r="E28" s="7">
        <f t="shared" si="7"/>
        <v>4.0500000000000007</v>
      </c>
      <c r="F28" s="7">
        <f t="shared" si="7"/>
        <v>1.329</v>
      </c>
      <c r="G28" s="7">
        <f t="shared" si="7"/>
        <v>7.8120000000000003</v>
      </c>
    </row>
    <row r="29" spans="1:15" x14ac:dyDescent="0.35">
      <c r="A29" t="s">
        <v>25</v>
      </c>
      <c r="C29" s="19">
        <f>C28/$G$28</f>
        <v>0.27649769585253453</v>
      </c>
      <c r="D29" s="19">
        <f t="shared" ref="D29:G29" si="8">D28/$G$28</f>
        <v>3.4946236559139782E-2</v>
      </c>
      <c r="E29" s="19">
        <f t="shared" si="8"/>
        <v>0.51843317972350234</v>
      </c>
      <c r="F29" s="19">
        <f t="shared" si="8"/>
        <v>0.17012288786482332</v>
      </c>
      <c r="G29" s="19">
        <f t="shared" si="8"/>
        <v>1</v>
      </c>
    </row>
    <row r="32" spans="1:15" x14ac:dyDescent="0.35">
      <c r="A32" s="1" t="s">
        <v>37</v>
      </c>
    </row>
    <row r="33" spans="1:1" x14ac:dyDescent="0.35">
      <c r="A33" s="25" t="s">
        <v>36</v>
      </c>
    </row>
  </sheetData>
  <hyperlinks>
    <hyperlink ref="A33" r:id="rId1" display="https://github.com/dzeke/ColoradoRiverCoding/blob/main/BlogDrafts/2-AddReservoirInflowAsNewCriteriaToGiveLakeMeadManagersMoreFlexibilityAndIndependenceToConserveWater.docx?raw=true" xr:uid="{795C741A-A3B9-498D-8D3E-EDC2155A00D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ShareOfInflow-SEIS-Pivot</vt:lpstr>
      <vt:lpstr>ShareOfInflow-SEIS</vt:lpstr>
      <vt:lpstr>SEIS-Cuts</vt:lpstr>
      <vt:lpstr>LowerBasinCuts</vt:lpstr>
      <vt:lpstr>ShareOfInflow-DCP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2021-09-02T21:49:13Z</dcterms:created>
  <dcterms:modified xsi:type="dcterms:W3CDTF">2023-08-11T23:16:19Z</dcterms:modified>
</cp:coreProperties>
</file>