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2021\Module 1\Exam\"/>
    </mc:Choice>
  </mc:AlternateContent>
  <xr:revisionPtr revIDLastSave="0" documentId="13_ncr:1_{F5A236A7-8C1B-4336-B131-C38CA68091D5}" xr6:coauthVersionLast="46" xr6:coauthVersionMax="46" xr10:uidLastSave="{00000000-0000-0000-0000-000000000000}"/>
  <bookViews>
    <workbookView xWindow="-13695" yWindow="4050" windowWidth="28800" windowHeight="15435" firstSheet="1" activeTab="1" xr2:uid="{323F0F3C-FE1A-4D44-954C-92BC19342023}"/>
  </bookViews>
  <sheets>
    <sheet name="Linear Programming" sheetId="1" r:id="rId1"/>
    <sheet name="Bayes" sheetId="2" r:id="rId2"/>
    <sheet name="Descriptive Stats" sheetId="3" r:id="rId3"/>
    <sheet name="Distributions" sheetId="4" r:id="rId4"/>
    <sheet name="Hypothesis Tests &amp; CIs" sheetId="5" r:id="rId5"/>
    <sheet name="ANOVA" sheetId="7" r:id="rId6"/>
    <sheet name="Power" sheetId="6" r:id="rId7"/>
    <sheet name="Regression" sheetId="8" r:id="rId8"/>
  </sheets>
  <definedNames>
    <definedName name="solver_adj" localSheetId="3" hidden="1">Distributions!$B$31</definedName>
    <definedName name="solver_adj" localSheetId="0" hidden="1">'Linear Programming'!$D$8:$F$8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2</definedName>
    <definedName name="solver_eng" localSheetId="3" hidden="1">1</definedName>
    <definedName name="solver_eng" localSheetId="0" hidden="1">2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0" hidden="1">'Linear Programming'!$H$11:$H$13</definedName>
    <definedName name="solver_lhs2" localSheetId="0" hidden="1">'Linear Programming'!$H$12:$H$13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1</definedName>
    <definedName name="solver_nwt" localSheetId="3" hidden="1">1</definedName>
    <definedName name="solver_nwt" localSheetId="0" hidden="1">1</definedName>
    <definedName name="solver_opt" localSheetId="3" hidden="1">Distributions!$B$35</definedName>
    <definedName name="solver_opt" localSheetId="0" hidden="1">'Linear Programming'!$D$4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'Linear Programming'!$J$11:$J$13</definedName>
    <definedName name="solver_rhs2" localSheetId="0" hidden="1">'Linear Programming'!$J$12:$J$13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3</definedName>
    <definedName name="solver_typ" localSheetId="0" hidden="1">2</definedName>
    <definedName name="solver_val" localSheetId="3" hidden="1">0.0001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D16" i="5"/>
  <c r="G17" i="5" s="1"/>
  <c r="E10" i="6"/>
  <c r="D10" i="6"/>
  <c r="C10" i="6"/>
  <c r="C11" i="6" s="1"/>
  <c r="J8" i="5"/>
  <c r="J9" i="5" s="1"/>
  <c r="G9" i="5"/>
  <c r="J5" i="5"/>
  <c r="J7" i="5" s="1"/>
  <c r="G5" i="5"/>
  <c r="G7" i="5" s="1"/>
  <c r="G8" i="5" s="1"/>
  <c r="D5" i="5"/>
  <c r="D7" i="5" s="1"/>
  <c r="D8" i="5" l="1"/>
  <c r="D13" i="5"/>
  <c r="D12" i="5"/>
  <c r="D17" i="5"/>
  <c r="J17" i="5"/>
  <c r="C19" i="6"/>
  <c r="C20" i="6" s="1"/>
  <c r="D9" i="5"/>
  <c r="G17" i="3" l="1"/>
  <c r="F17" i="3"/>
  <c r="B35" i="4"/>
  <c r="B36" i="4" s="1"/>
  <c r="B38" i="4" s="1"/>
  <c r="B33" i="4"/>
  <c r="I34" i="4"/>
  <c r="I35" i="4" s="1"/>
  <c r="H26" i="4"/>
  <c r="H24" i="4"/>
  <c r="I18" i="4"/>
  <c r="I17" i="4"/>
  <c r="H4" i="4"/>
  <c r="I6" i="4" s="1"/>
  <c r="C11" i="4"/>
  <c r="C21" i="4"/>
  <c r="C20" i="4"/>
  <c r="C19" i="4"/>
  <c r="C18" i="4"/>
  <c r="C17" i="4"/>
  <c r="C16" i="4"/>
  <c r="C15" i="4"/>
  <c r="C14" i="4"/>
  <c r="C23" i="4" s="1"/>
  <c r="C13" i="4"/>
  <c r="C12" i="4"/>
  <c r="C10" i="4"/>
  <c r="C9" i="4"/>
  <c r="C8" i="4"/>
  <c r="C7" i="4"/>
  <c r="C6" i="4"/>
  <c r="I19" i="4" l="1"/>
  <c r="I7" i="4"/>
  <c r="G16" i="3"/>
  <c r="F16" i="3"/>
  <c r="G15" i="3"/>
  <c r="F15" i="3"/>
  <c r="G14" i="3"/>
  <c r="F14" i="3"/>
  <c r="G13" i="3"/>
  <c r="F13" i="3"/>
  <c r="G11" i="3"/>
  <c r="G12" i="3" s="1"/>
  <c r="F11" i="3"/>
  <c r="F12" i="3" s="1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B3" i="2"/>
  <c r="D3" i="2" s="1"/>
  <c r="B2" i="2"/>
  <c r="D2" i="2" s="1"/>
  <c r="D4" i="2"/>
  <c r="H13" i="1"/>
  <c r="D5" i="2" l="1"/>
  <c r="E2" i="2" s="1"/>
  <c r="G2" i="2" s="1"/>
  <c r="H14" i="1"/>
  <c r="D4" i="1"/>
  <c r="H12" i="1"/>
  <c r="H11" i="1"/>
  <c r="E3" i="2" l="1"/>
  <c r="G3" i="2" s="1"/>
  <c r="E4" i="2"/>
  <c r="G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Lloyd</author>
  </authors>
  <commentList>
    <comment ref="B1" authorId="0" shapeId="0" xr:uid="{0CD16DB0-BA5F-46A9-BD21-BE4225FD83F8}">
      <text>
        <r>
          <rPr>
            <b/>
            <sz val="8"/>
            <color indexed="81"/>
            <rFont val="Tahoma"/>
            <family val="2"/>
          </rPr>
          <t>in US$1000 per annum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<sst xmlns="http://schemas.openxmlformats.org/spreadsheetml/2006/main" count="216" uniqueCount="158">
  <si>
    <t>Obj coef</t>
  </si>
  <si>
    <t>obj val</t>
  </si>
  <si>
    <t>Variables</t>
  </si>
  <si>
    <t>x</t>
  </si>
  <si>
    <t>y</t>
  </si>
  <si>
    <t>z</t>
  </si>
  <si>
    <t>LHS</t>
  </si>
  <si>
    <t>RHS</t>
  </si>
  <si>
    <t>&lt;=</t>
  </si>
  <si>
    <t>Data/coef</t>
  </si>
  <si>
    <t>Constraints</t>
  </si>
  <si>
    <t>Max or min?</t>
  </si>
  <si>
    <t>SIMPLEX LP</t>
  </si>
  <si>
    <t>State</t>
  </si>
  <si>
    <t>Pr(D)</t>
  </si>
  <si>
    <t>Priors Pr(Ej)</t>
  </si>
  <si>
    <t>Product Pr(D∩Ej) = Pr(Ej)*Pr(D|Ej)</t>
  </si>
  <si>
    <t>Posterior Pr(Ej|D)</t>
  </si>
  <si>
    <t>E3</t>
  </si>
  <si>
    <t>F</t>
  </si>
  <si>
    <r>
      <t>Likelihood</t>
    </r>
    <r>
      <rPr>
        <sz val="11"/>
        <color rgb="FFFF0000"/>
        <rFont val="Calibri"/>
        <family val="2"/>
        <scheme val="minor"/>
      </rPr>
      <t xml:space="preserve"> (defective/forecasted rain)</t>
    </r>
    <r>
      <rPr>
        <sz val="11"/>
        <color theme="1"/>
        <rFont val="Calibri"/>
        <family val="2"/>
        <scheme val="minor"/>
      </rPr>
      <t xml:space="preserve"> Pr(D|Ej)</t>
    </r>
  </si>
  <si>
    <t>Female Salary</t>
  </si>
  <si>
    <t>Male Salary</t>
  </si>
  <si>
    <t>Central Location</t>
  </si>
  <si>
    <t>Descriptive Statistics</t>
  </si>
  <si>
    <t>Males</t>
  </si>
  <si>
    <t>Females</t>
  </si>
  <si>
    <t>Mean</t>
  </si>
  <si>
    <t>Median</t>
  </si>
  <si>
    <t>Mode</t>
  </si>
  <si>
    <t>Variability</t>
  </si>
  <si>
    <t>Variance</t>
  </si>
  <si>
    <t>Standard Deviation</t>
  </si>
  <si>
    <t>Range</t>
  </si>
  <si>
    <t>1st Quartile</t>
  </si>
  <si>
    <t>3rd Quartile</t>
  </si>
  <si>
    <t>IQR</t>
  </si>
  <si>
    <t>10th Percentile</t>
  </si>
  <si>
    <t>90th Percentile</t>
  </si>
  <si>
    <t>Tail Behaviour</t>
  </si>
  <si>
    <t>Skewness</t>
  </si>
  <si>
    <t>Excess Kurtosis</t>
  </si>
  <si>
    <t>Binomial Distribution</t>
  </si>
  <si>
    <t>n</t>
  </si>
  <si>
    <t>p</t>
  </si>
  <si>
    <t>Y</t>
  </si>
  <si>
    <t>Pr(Y=1)</t>
  </si>
  <si>
    <t>Pr(Y&gt;=8)</t>
  </si>
  <si>
    <t>Poisson Distribution</t>
  </si>
  <si>
    <t>Lambda</t>
  </si>
  <si>
    <t>mean</t>
  </si>
  <si>
    <t>Non-cumalative</t>
  </si>
  <si>
    <t>Cumalative</t>
  </si>
  <si>
    <t>N</t>
  </si>
  <si>
    <t>If TRUE, probability Y or less</t>
  </si>
  <si>
    <t>If FALSE, probability exactly Y</t>
  </si>
  <si>
    <t>mean (if basic)</t>
  </si>
  <si>
    <t>Go one below if finding probability greater than Y</t>
  </si>
  <si>
    <t>Pr(Y&lt;9)</t>
  </si>
  <si>
    <t>Pr(Y&gt;=10)</t>
  </si>
  <si>
    <t>Uniform Distribution</t>
  </si>
  <si>
    <t>Min</t>
  </si>
  <si>
    <t>Max</t>
  </si>
  <si>
    <t>Pr(Y=&gt;65)</t>
  </si>
  <si>
    <t>Pr(Y=&gt;55)</t>
  </si>
  <si>
    <t>Pr(Y=&gt;65|Y=&gt;55)</t>
  </si>
  <si>
    <t>Pr(Y&lt;1)</t>
  </si>
  <si>
    <t>Exponential distribution</t>
  </si>
  <si>
    <t>Gamma Distribution</t>
  </si>
  <si>
    <t>Alpha</t>
  </si>
  <si>
    <t>Beta</t>
  </si>
  <si>
    <t>Pr(Y&lt;4)</t>
  </si>
  <si>
    <t>Pr(Y=&gt;4)</t>
  </si>
  <si>
    <t>Normal Distribution</t>
  </si>
  <si>
    <t>Std Dev</t>
  </si>
  <si>
    <t>Overfilled</t>
  </si>
  <si>
    <t>Out of 1000 bottles</t>
  </si>
  <si>
    <t>Underfilled</t>
  </si>
  <si>
    <t>Pr(Y&lt;=297)</t>
  </si>
  <si>
    <t>Pr(Y&gt;297)</t>
  </si>
  <si>
    <t>will be under/overfilled</t>
  </si>
  <si>
    <t>Kurtosis</t>
  </si>
  <si>
    <t>Stdev</t>
  </si>
  <si>
    <t>SE</t>
  </si>
  <si>
    <t>t</t>
  </si>
  <si>
    <t>p-value</t>
  </si>
  <si>
    <t>Var</t>
  </si>
  <si>
    <t>Lower</t>
  </si>
  <si>
    <t>Upper</t>
  </si>
  <si>
    <t>H1/X_hat</t>
  </si>
  <si>
    <t>Null</t>
  </si>
  <si>
    <t>&lt;</t>
  </si>
  <si>
    <t>&gt;</t>
  </si>
  <si>
    <t>!=</t>
  </si>
  <si>
    <t>alpha</t>
  </si>
  <si>
    <t>Under H0</t>
  </si>
  <si>
    <t>t_crit</t>
  </si>
  <si>
    <t>mu_crit</t>
  </si>
  <si>
    <t xml:space="preserve">We assume that the actual truth is </t>
  </si>
  <si>
    <t>So the central location of the sampling distribution shifts to the right</t>
  </si>
  <si>
    <t>Power = Pr(mu&gt;mu_crit|the assumed truth)</t>
  </si>
  <si>
    <t>In this case,</t>
  </si>
  <si>
    <t>power</t>
  </si>
  <si>
    <t>Test statistics</t>
  </si>
  <si>
    <t>Type I error</t>
  </si>
  <si>
    <t>Beta (Type II error)</t>
  </si>
  <si>
    <t>1-alpha</t>
  </si>
  <si>
    <t>1-alpha/2</t>
  </si>
  <si>
    <t>Store 1</t>
  </si>
  <si>
    <t>Store 3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</si>
  <si>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</si>
  <si>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</si>
  <si>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</si>
  <si>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</si>
  <si>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</si>
  <si>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</si>
  <si>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</si>
  <si>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</si>
  <si>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</si>
  <si>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</si>
  <si>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</si>
  <si>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</si>
  <si>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</si>
  <si>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</si>
  <si>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</si>
  <si>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</si>
  <si>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T</t>
  </si>
  <si>
    <t>Null var</t>
  </si>
  <si>
    <t>twice the smaller area</t>
  </si>
  <si>
    <t>F-Test Two-Sample for Variances</t>
  </si>
  <si>
    <t>Observations</t>
  </si>
  <si>
    <t>P(F&lt;=f) one-tail</t>
  </si>
  <si>
    <t>F Critical one-tail</t>
  </si>
  <si>
    <t>exp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</si>
  <si>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</si>
  <si>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</si>
  <si>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</si>
  <si>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</si>
  <si>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</si>
  <si>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</si>
  <si>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</si>
  <si>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</si>
  <si>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</si>
  <si>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</si>
  <si>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</si>
  <si>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</si>
  <si>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</si>
  <si>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</si>
  <si>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</si>
  <si>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</si>
  <si>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</si>
  <si>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</si>
  <si>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</si>
  <si>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salary</t>
  </si>
  <si>
    <t>Residuals</t>
  </si>
  <si>
    <t>&gt;=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</si>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</sst>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4" borderId="0" xfId="0" applyNumberFormat="1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4" fontId="6" fillId="0" borderId="0" xfId="0" applyNumberFormat="1" applyFont="1" applyAlignment="1">
      <alignment horizontal="right" vertical="center"/>
    </xf>
    <xf numFmtId="10" fontId="0" fillId="0" borderId="0" xfId="1" applyNumberFormat="1" applyFont="1"/>
    <xf numFmtId="0" fontId="7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165" fontId="6" fillId="6" borderId="3" xfId="0" applyNumberFormat="1" applyFont="1" applyFill="1" applyBorder="1" applyAlignment="1">
      <alignment horizontal="center" textRotation="180"/>
    </xf>
    <xf numFmtId="165" fontId="0" fillId="0" borderId="0" xfId="0" applyNumberFormat="1" applyAlignment="1">
      <alignment horizontal="center"/>
    </xf>
    <xf numFmtId="166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Regression!$A$2:$A$274</c:f>
              <c:numCache>
                <c:formatCode>0.0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  <c:pt idx="7">
                  <c:v>1.3</c:v>
                </c:pt>
                <c:pt idx="8">
                  <c:v>1.4</c:v>
                </c:pt>
                <c:pt idx="9">
                  <c:v>1.9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2.6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3.2</c:v>
                </c:pt>
                <c:pt idx="24">
                  <c:v>3.3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4.2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5</c:v>
                </c:pt>
                <c:pt idx="58">
                  <c:v>5.0999999999999996</c:v>
                </c:pt>
                <c:pt idx="59">
                  <c:v>5.3</c:v>
                </c:pt>
                <c:pt idx="60">
                  <c:v>5.4</c:v>
                </c:pt>
                <c:pt idx="61">
                  <c:v>5.5</c:v>
                </c:pt>
                <c:pt idx="62">
                  <c:v>5.5</c:v>
                </c:pt>
                <c:pt idx="63">
                  <c:v>5.6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6</c:v>
                </c:pt>
                <c:pt idx="72">
                  <c:v>6</c:v>
                </c:pt>
                <c:pt idx="73">
                  <c:v>6.3</c:v>
                </c:pt>
                <c:pt idx="74">
                  <c:v>6.3</c:v>
                </c:pt>
                <c:pt idx="75">
                  <c:v>6.4</c:v>
                </c:pt>
                <c:pt idx="76">
                  <c:v>6.5</c:v>
                </c:pt>
                <c:pt idx="77">
                  <c:v>6.6</c:v>
                </c:pt>
                <c:pt idx="78">
                  <c:v>6.6</c:v>
                </c:pt>
                <c:pt idx="79">
                  <c:v>6.6</c:v>
                </c:pt>
                <c:pt idx="80">
                  <c:v>6.7</c:v>
                </c:pt>
                <c:pt idx="81">
                  <c:v>6.8</c:v>
                </c:pt>
                <c:pt idx="82">
                  <c:v>6.8</c:v>
                </c:pt>
                <c:pt idx="83">
                  <c:v>6.9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7.3</c:v>
                </c:pt>
                <c:pt idx="92">
                  <c:v>7.3</c:v>
                </c:pt>
                <c:pt idx="93">
                  <c:v>7.4</c:v>
                </c:pt>
                <c:pt idx="94">
                  <c:v>7.4</c:v>
                </c:pt>
                <c:pt idx="95">
                  <c:v>7.5</c:v>
                </c:pt>
                <c:pt idx="96">
                  <c:v>7.6</c:v>
                </c:pt>
                <c:pt idx="97">
                  <c:v>7.6</c:v>
                </c:pt>
                <c:pt idx="98">
                  <c:v>7.7</c:v>
                </c:pt>
                <c:pt idx="99">
                  <c:v>7.9</c:v>
                </c:pt>
                <c:pt idx="100">
                  <c:v>8.1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8.3000000000000007</c:v>
                </c:pt>
                <c:pt idx="105">
                  <c:v>8.4</c:v>
                </c:pt>
                <c:pt idx="106">
                  <c:v>8.5</c:v>
                </c:pt>
                <c:pt idx="107">
                  <c:v>8.6</c:v>
                </c:pt>
                <c:pt idx="108">
                  <c:v>8.6</c:v>
                </c:pt>
                <c:pt idx="109">
                  <c:v>8.6999999999999993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9.1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9.4</c:v>
                </c:pt>
                <c:pt idx="125">
                  <c:v>9.4</c:v>
                </c:pt>
                <c:pt idx="126">
                  <c:v>9.4</c:v>
                </c:pt>
                <c:pt idx="127">
                  <c:v>9.4</c:v>
                </c:pt>
                <c:pt idx="128">
                  <c:v>9.4</c:v>
                </c:pt>
                <c:pt idx="129">
                  <c:v>9.5</c:v>
                </c:pt>
                <c:pt idx="130">
                  <c:v>9.6</c:v>
                </c:pt>
                <c:pt idx="131">
                  <c:v>9.6</c:v>
                </c:pt>
                <c:pt idx="132">
                  <c:v>9.6</c:v>
                </c:pt>
                <c:pt idx="133">
                  <c:v>9.6</c:v>
                </c:pt>
                <c:pt idx="134">
                  <c:v>9.6999999999999993</c:v>
                </c:pt>
                <c:pt idx="135">
                  <c:v>9.6999999999999993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9.9</c:v>
                </c:pt>
                <c:pt idx="139">
                  <c:v>10</c:v>
                </c:pt>
                <c:pt idx="140">
                  <c:v>10.1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10.3</c:v>
                </c:pt>
                <c:pt idx="145">
                  <c:v>10.4</c:v>
                </c:pt>
                <c:pt idx="146">
                  <c:v>10.4</c:v>
                </c:pt>
                <c:pt idx="147">
                  <c:v>10.4</c:v>
                </c:pt>
                <c:pt idx="148">
                  <c:v>10.4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10.6</c:v>
                </c:pt>
                <c:pt idx="153">
                  <c:v>10.7</c:v>
                </c:pt>
                <c:pt idx="154">
                  <c:v>10.7</c:v>
                </c:pt>
                <c:pt idx="155">
                  <c:v>10.7</c:v>
                </c:pt>
                <c:pt idx="156">
                  <c:v>10.8</c:v>
                </c:pt>
                <c:pt idx="157">
                  <c:v>10.9</c:v>
                </c:pt>
                <c:pt idx="158">
                  <c:v>11</c:v>
                </c:pt>
                <c:pt idx="159">
                  <c:v>11</c:v>
                </c:pt>
                <c:pt idx="160">
                  <c:v>11.1</c:v>
                </c:pt>
                <c:pt idx="161">
                  <c:v>11.3</c:v>
                </c:pt>
                <c:pt idx="162">
                  <c:v>11.3</c:v>
                </c:pt>
                <c:pt idx="163">
                  <c:v>11.3</c:v>
                </c:pt>
                <c:pt idx="164">
                  <c:v>11.3</c:v>
                </c:pt>
                <c:pt idx="165">
                  <c:v>11.4</c:v>
                </c:pt>
                <c:pt idx="166">
                  <c:v>11.4</c:v>
                </c:pt>
                <c:pt idx="167">
                  <c:v>11.4</c:v>
                </c:pt>
                <c:pt idx="168">
                  <c:v>11.5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11.7</c:v>
                </c:pt>
                <c:pt idx="173">
                  <c:v>11.7</c:v>
                </c:pt>
                <c:pt idx="174">
                  <c:v>11.7</c:v>
                </c:pt>
                <c:pt idx="175">
                  <c:v>11.7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12.1</c:v>
                </c:pt>
                <c:pt idx="180">
                  <c:v>12.1</c:v>
                </c:pt>
                <c:pt idx="181">
                  <c:v>12.2</c:v>
                </c:pt>
                <c:pt idx="182">
                  <c:v>12.3</c:v>
                </c:pt>
                <c:pt idx="183">
                  <c:v>12.4</c:v>
                </c:pt>
                <c:pt idx="184">
                  <c:v>12.4</c:v>
                </c:pt>
                <c:pt idx="185">
                  <c:v>12.5</c:v>
                </c:pt>
                <c:pt idx="186">
                  <c:v>12.6</c:v>
                </c:pt>
                <c:pt idx="187">
                  <c:v>12.9</c:v>
                </c:pt>
                <c:pt idx="188">
                  <c:v>12.9</c:v>
                </c:pt>
                <c:pt idx="189">
                  <c:v>13.1</c:v>
                </c:pt>
                <c:pt idx="190">
                  <c:v>13.3</c:v>
                </c:pt>
                <c:pt idx="191">
                  <c:v>13.3</c:v>
                </c:pt>
                <c:pt idx="192">
                  <c:v>13.4</c:v>
                </c:pt>
                <c:pt idx="193">
                  <c:v>13.4</c:v>
                </c:pt>
                <c:pt idx="194">
                  <c:v>13.4</c:v>
                </c:pt>
                <c:pt idx="195">
                  <c:v>13.6</c:v>
                </c:pt>
                <c:pt idx="196">
                  <c:v>13.7</c:v>
                </c:pt>
                <c:pt idx="197">
                  <c:v>13.8</c:v>
                </c:pt>
                <c:pt idx="198">
                  <c:v>14</c:v>
                </c:pt>
                <c:pt idx="199">
                  <c:v>14.2</c:v>
                </c:pt>
                <c:pt idx="200">
                  <c:v>14.3</c:v>
                </c:pt>
                <c:pt idx="201">
                  <c:v>14.3</c:v>
                </c:pt>
                <c:pt idx="202">
                  <c:v>14.3</c:v>
                </c:pt>
                <c:pt idx="203">
                  <c:v>14.3</c:v>
                </c:pt>
                <c:pt idx="204">
                  <c:v>14.4</c:v>
                </c:pt>
                <c:pt idx="205">
                  <c:v>14.5</c:v>
                </c:pt>
                <c:pt idx="206">
                  <c:v>14.6</c:v>
                </c:pt>
                <c:pt idx="207">
                  <c:v>14.6</c:v>
                </c:pt>
                <c:pt idx="208">
                  <c:v>14.7</c:v>
                </c:pt>
                <c:pt idx="209">
                  <c:v>14.8</c:v>
                </c:pt>
                <c:pt idx="210">
                  <c:v>14.8</c:v>
                </c:pt>
                <c:pt idx="211">
                  <c:v>14.8</c:v>
                </c:pt>
                <c:pt idx="212">
                  <c:v>14.9</c:v>
                </c:pt>
                <c:pt idx="213">
                  <c:v>14.9</c:v>
                </c:pt>
                <c:pt idx="214">
                  <c:v>15</c:v>
                </c:pt>
                <c:pt idx="215">
                  <c:v>15.1</c:v>
                </c:pt>
                <c:pt idx="216">
                  <c:v>15.1</c:v>
                </c:pt>
                <c:pt idx="217">
                  <c:v>15.2</c:v>
                </c:pt>
                <c:pt idx="218">
                  <c:v>15.2</c:v>
                </c:pt>
                <c:pt idx="219">
                  <c:v>15.6</c:v>
                </c:pt>
                <c:pt idx="220">
                  <c:v>15.6</c:v>
                </c:pt>
                <c:pt idx="221">
                  <c:v>15.6</c:v>
                </c:pt>
                <c:pt idx="222">
                  <c:v>15.8</c:v>
                </c:pt>
                <c:pt idx="223">
                  <c:v>16</c:v>
                </c:pt>
                <c:pt idx="224">
                  <c:v>16.100000000000001</c:v>
                </c:pt>
                <c:pt idx="225">
                  <c:v>16.2</c:v>
                </c:pt>
                <c:pt idx="226">
                  <c:v>16.2</c:v>
                </c:pt>
                <c:pt idx="227">
                  <c:v>16.2</c:v>
                </c:pt>
                <c:pt idx="228">
                  <c:v>16.3</c:v>
                </c:pt>
                <c:pt idx="229">
                  <c:v>16.5</c:v>
                </c:pt>
                <c:pt idx="230">
                  <c:v>16.5</c:v>
                </c:pt>
                <c:pt idx="231">
                  <c:v>16.7</c:v>
                </c:pt>
                <c:pt idx="232">
                  <c:v>16.7</c:v>
                </c:pt>
                <c:pt idx="233">
                  <c:v>16.7</c:v>
                </c:pt>
                <c:pt idx="234">
                  <c:v>17</c:v>
                </c:pt>
                <c:pt idx="235">
                  <c:v>17.100000000000001</c:v>
                </c:pt>
                <c:pt idx="236">
                  <c:v>17.100000000000001</c:v>
                </c:pt>
                <c:pt idx="237">
                  <c:v>17.100000000000001</c:v>
                </c:pt>
                <c:pt idx="238">
                  <c:v>17.2</c:v>
                </c:pt>
                <c:pt idx="239">
                  <c:v>17.399999999999999</c:v>
                </c:pt>
                <c:pt idx="240">
                  <c:v>17.600000000000001</c:v>
                </c:pt>
                <c:pt idx="241">
                  <c:v>17.7</c:v>
                </c:pt>
                <c:pt idx="242">
                  <c:v>17.899999999999999</c:v>
                </c:pt>
                <c:pt idx="243">
                  <c:v>18.2</c:v>
                </c:pt>
                <c:pt idx="244">
                  <c:v>18.2</c:v>
                </c:pt>
                <c:pt idx="245">
                  <c:v>18.399999999999999</c:v>
                </c:pt>
                <c:pt idx="246">
                  <c:v>18.5</c:v>
                </c:pt>
                <c:pt idx="247">
                  <c:v>18.600000000000001</c:v>
                </c:pt>
                <c:pt idx="248">
                  <c:v>18.7</c:v>
                </c:pt>
                <c:pt idx="249">
                  <c:v>18.8</c:v>
                </c:pt>
                <c:pt idx="250">
                  <c:v>19.100000000000001</c:v>
                </c:pt>
                <c:pt idx="251">
                  <c:v>19.3</c:v>
                </c:pt>
                <c:pt idx="252">
                  <c:v>19.5</c:v>
                </c:pt>
                <c:pt idx="253">
                  <c:v>19.899999999999999</c:v>
                </c:pt>
                <c:pt idx="254">
                  <c:v>20</c:v>
                </c:pt>
                <c:pt idx="255">
                  <c:v>20.3</c:v>
                </c:pt>
                <c:pt idx="256">
                  <c:v>20.7</c:v>
                </c:pt>
                <c:pt idx="257">
                  <c:v>20.9</c:v>
                </c:pt>
                <c:pt idx="258">
                  <c:v>21.1</c:v>
                </c:pt>
                <c:pt idx="259">
                  <c:v>21.2</c:v>
                </c:pt>
                <c:pt idx="260">
                  <c:v>21.7</c:v>
                </c:pt>
                <c:pt idx="261">
                  <c:v>21.8</c:v>
                </c:pt>
                <c:pt idx="262">
                  <c:v>22</c:v>
                </c:pt>
                <c:pt idx="263">
                  <c:v>22.1</c:v>
                </c:pt>
                <c:pt idx="264">
                  <c:v>24.9</c:v>
                </c:pt>
                <c:pt idx="265">
                  <c:v>26.1</c:v>
                </c:pt>
                <c:pt idx="266">
                  <c:v>26.6</c:v>
                </c:pt>
                <c:pt idx="267">
                  <c:v>27.7</c:v>
                </c:pt>
                <c:pt idx="268">
                  <c:v>27.9</c:v>
                </c:pt>
                <c:pt idx="269">
                  <c:v>29</c:v>
                </c:pt>
                <c:pt idx="270">
                  <c:v>30.5</c:v>
                </c:pt>
                <c:pt idx="271">
                  <c:v>32.299999999999997</c:v>
                </c:pt>
                <c:pt idx="272">
                  <c:v>33</c:v>
                </c:pt>
              </c:numCache>
            </c:numRef>
          </c:xVal>
          <c:yVal>
            <c:numRef>
              <c:f>Regression!$F$26:$F$298</c:f>
              <c:numCache>
                <c:formatCode>General</c:formatCode>
                <c:ptCount val="273"/>
                <c:pt idx="0">
                  <c:v>-17.329784645670408</c:v>
                </c:pt>
                <c:pt idx="1">
                  <c:v>-6.7414918367238172</c:v>
                </c:pt>
                <c:pt idx="2">
                  <c:v>-7.5531990277772252</c:v>
                </c:pt>
                <c:pt idx="3">
                  <c:v>-11.364906218830633</c:v>
                </c:pt>
                <c:pt idx="4">
                  <c:v>-22.945759814357338</c:v>
                </c:pt>
                <c:pt idx="5">
                  <c:v>-9.5383206009374462</c:v>
                </c:pt>
                <c:pt idx="6">
                  <c:v>-8.2808813875175602</c:v>
                </c:pt>
                <c:pt idx="7">
                  <c:v>-7.230881387517563</c:v>
                </c:pt>
                <c:pt idx="8">
                  <c:v>-5.3117349830442677</c:v>
                </c:pt>
                <c:pt idx="9">
                  <c:v>-2.6160029606777826</c:v>
                </c:pt>
                <c:pt idx="10">
                  <c:v>3.6531434437955141</c:v>
                </c:pt>
                <c:pt idx="11">
                  <c:v>-8.9468565562044873</c:v>
                </c:pt>
                <c:pt idx="12">
                  <c:v>-2.0777101517311891</c:v>
                </c:pt>
                <c:pt idx="13">
                  <c:v>3.4414362527421076</c:v>
                </c:pt>
                <c:pt idx="14">
                  <c:v>-7.8394173427845999</c:v>
                </c:pt>
                <c:pt idx="15">
                  <c:v>-5.2319781293647125</c:v>
                </c:pt>
                <c:pt idx="16">
                  <c:v>2.98716827510858</c:v>
                </c:pt>
                <c:pt idx="17">
                  <c:v>-10.662831724891419</c:v>
                </c:pt>
                <c:pt idx="18">
                  <c:v>-0.19368532041811903</c:v>
                </c:pt>
                <c:pt idx="19">
                  <c:v>-4.8745389159448251</c:v>
                </c:pt>
                <c:pt idx="20">
                  <c:v>-0.85539251147152839</c:v>
                </c:pt>
                <c:pt idx="21">
                  <c:v>-3.7053925114715298</c:v>
                </c:pt>
                <c:pt idx="22">
                  <c:v>-5.0553925114715312</c:v>
                </c:pt>
                <c:pt idx="23">
                  <c:v>-6.4670997025249335</c:v>
                </c:pt>
                <c:pt idx="24">
                  <c:v>-4.8479532980516424</c:v>
                </c:pt>
                <c:pt idx="25">
                  <c:v>-5.747953298051641</c:v>
                </c:pt>
                <c:pt idx="26">
                  <c:v>-0.82880689357833859</c:v>
                </c:pt>
                <c:pt idx="27">
                  <c:v>-12.859660489105046</c:v>
                </c:pt>
                <c:pt idx="28">
                  <c:v>-3.5905140846317494</c:v>
                </c:pt>
                <c:pt idx="29">
                  <c:v>-14.690514084631751</c:v>
                </c:pt>
                <c:pt idx="30">
                  <c:v>-8.8405140846317494</c:v>
                </c:pt>
                <c:pt idx="31">
                  <c:v>-9.4405140846317508</c:v>
                </c:pt>
                <c:pt idx="32">
                  <c:v>-7.7905140846317522</c:v>
                </c:pt>
                <c:pt idx="33">
                  <c:v>0.39777872431484695</c:v>
                </c:pt>
                <c:pt idx="34">
                  <c:v>-2.6330748712118606</c:v>
                </c:pt>
                <c:pt idx="35">
                  <c:v>-13.613928466738571</c:v>
                </c:pt>
                <c:pt idx="36">
                  <c:v>-4.4639284667385652</c:v>
                </c:pt>
                <c:pt idx="37">
                  <c:v>-2.9639284667385652</c:v>
                </c:pt>
                <c:pt idx="38">
                  <c:v>-7.6756356577919718</c:v>
                </c:pt>
                <c:pt idx="39">
                  <c:v>-5.1564892533186821</c:v>
                </c:pt>
                <c:pt idx="40">
                  <c:v>-9.5064892533186764</c:v>
                </c:pt>
                <c:pt idx="41">
                  <c:v>0.69351074668131929</c:v>
                </c:pt>
                <c:pt idx="42">
                  <c:v>4.1126571511546217</c:v>
                </c:pt>
                <c:pt idx="43">
                  <c:v>-6.3873428488453783</c:v>
                </c:pt>
                <c:pt idx="44">
                  <c:v>-6.8681964443720815</c:v>
                </c:pt>
                <c:pt idx="45">
                  <c:v>-9.8990500398987891</c:v>
                </c:pt>
                <c:pt idx="46">
                  <c:v>-9.1490500398987891</c:v>
                </c:pt>
                <c:pt idx="47">
                  <c:v>-2.5490500398987876</c:v>
                </c:pt>
                <c:pt idx="48">
                  <c:v>3.6009499601012038</c:v>
                </c:pt>
                <c:pt idx="49">
                  <c:v>-3.8990500398987891</c:v>
                </c:pt>
                <c:pt idx="50">
                  <c:v>2.3700963645745077</c:v>
                </c:pt>
                <c:pt idx="51">
                  <c:v>-7.3799036354254923</c:v>
                </c:pt>
                <c:pt idx="52">
                  <c:v>-4.9799036354254866</c:v>
                </c:pt>
                <c:pt idx="53">
                  <c:v>-2.3107572309521984</c:v>
                </c:pt>
                <c:pt idx="54">
                  <c:v>-1.2916108264789017</c:v>
                </c:pt>
                <c:pt idx="55">
                  <c:v>-3.3916108264789031</c:v>
                </c:pt>
                <c:pt idx="56">
                  <c:v>11.458389173521098</c:v>
                </c:pt>
                <c:pt idx="57">
                  <c:v>-9.2724644220055978</c:v>
                </c:pt>
                <c:pt idx="58">
                  <c:v>7.046681982467689</c:v>
                </c:pt>
                <c:pt idx="59">
                  <c:v>3.5349747914142853</c:v>
                </c:pt>
                <c:pt idx="60">
                  <c:v>-6.2458788041124222</c:v>
                </c:pt>
                <c:pt idx="61">
                  <c:v>-9.4267323996391212</c:v>
                </c:pt>
                <c:pt idx="62">
                  <c:v>0.47326760036087023</c:v>
                </c:pt>
                <c:pt idx="63">
                  <c:v>7.6424140048341798</c:v>
                </c:pt>
                <c:pt idx="64">
                  <c:v>-6.9384395906925391</c:v>
                </c:pt>
                <c:pt idx="65">
                  <c:v>1.4615604093074666</c:v>
                </c:pt>
                <c:pt idx="66">
                  <c:v>-2.1384395906925349</c:v>
                </c:pt>
                <c:pt idx="67">
                  <c:v>2.3307068137807647</c:v>
                </c:pt>
                <c:pt idx="68">
                  <c:v>-5.7692931862192367</c:v>
                </c:pt>
                <c:pt idx="69">
                  <c:v>-7.7192931862192324</c:v>
                </c:pt>
                <c:pt idx="70">
                  <c:v>-6.6692931862192353</c:v>
                </c:pt>
                <c:pt idx="71">
                  <c:v>15.468999622727353</c:v>
                </c:pt>
                <c:pt idx="72">
                  <c:v>-8.0810003772726446</c:v>
                </c:pt>
                <c:pt idx="73">
                  <c:v>8.1764388361472413</c:v>
                </c:pt>
                <c:pt idx="74">
                  <c:v>1.4264388361472413</c:v>
                </c:pt>
                <c:pt idx="75">
                  <c:v>8.4455852406205452</c:v>
                </c:pt>
                <c:pt idx="76">
                  <c:v>-5.0852683549061553</c:v>
                </c:pt>
                <c:pt idx="77">
                  <c:v>8.6838780495671273</c:v>
                </c:pt>
                <c:pt idx="78">
                  <c:v>5.6838780495671273</c:v>
                </c:pt>
                <c:pt idx="79">
                  <c:v>3.7338780495671244</c:v>
                </c:pt>
                <c:pt idx="80">
                  <c:v>-3.346975545959566</c:v>
                </c:pt>
                <c:pt idx="81">
                  <c:v>-2.1778291414862707</c:v>
                </c:pt>
                <c:pt idx="82">
                  <c:v>2.6221708585137264</c:v>
                </c:pt>
                <c:pt idx="83">
                  <c:v>2.8913172629870161</c:v>
                </c:pt>
                <c:pt idx="84">
                  <c:v>-4.1895363325396815</c:v>
                </c:pt>
                <c:pt idx="85">
                  <c:v>-0.58953633253968007</c:v>
                </c:pt>
                <c:pt idx="86">
                  <c:v>2.2604636674603142</c:v>
                </c:pt>
                <c:pt idx="87">
                  <c:v>-7.2203899280663819</c:v>
                </c:pt>
                <c:pt idx="88">
                  <c:v>2.1987564764069134</c:v>
                </c:pt>
                <c:pt idx="89">
                  <c:v>1.5987564764069049</c:v>
                </c:pt>
                <c:pt idx="90">
                  <c:v>-10.251243523593089</c:v>
                </c:pt>
                <c:pt idx="91">
                  <c:v>2.9179028808802059</c:v>
                </c:pt>
                <c:pt idx="92">
                  <c:v>0.96790288088020304</c:v>
                </c:pt>
                <c:pt idx="93">
                  <c:v>8.7370492853535069</c:v>
                </c:pt>
                <c:pt idx="94">
                  <c:v>3.4870492853535069</c:v>
                </c:pt>
                <c:pt idx="95">
                  <c:v>-3.7438043101732035</c:v>
                </c:pt>
                <c:pt idx="96">
                  <c:v>3.2753420943001004</c:v>
                </c:pt>
                <c:pt idx="97">
                  <c:v>-2.7246579056998996</c:v>
                </c:pt>
                <c:pt idx="98">
                  <c:v>-2.7555115012266072</c:v>
                </c:pt>
                <c:pt idx="99">
                  <c:v>1.3827813077199806</c:v>
                </c:pt>
                <c:pt idx="100">
                  <c:v>1.0210741166665684</c:v>
                </c:pt>
                <c:pt idx="101">
                  <c:v>-6.9289258833334273</c:v>
                </c:pt>
                <c:pt idx="102">
                  <c:v>9.0220521139869447E-2</c:v>
                </c:pt>
                <c:pt idx="103">
                  <c:v>-3.9597794788601277</c:v>
                </c:pt>
                <c:pt idx="104">
                  <c:v>-2.7906330743868324</c:v>
                </c:pt>
                <c:pt idx="105">
                  <c:v>1.3785133300864629</c:v>
                </c:pt>
                <c:pt idx="106">
                  <c:v>5.5476597345597582</c:v>
                </c:pt>
                <c:pt idx="107">
                  <c:v>14.216806139033068</c:v>
                </c:pt>
                <c:pt idx="108">
                  <c:v>3.8668061390330593</c:v>
                </c:pt>
                <c:pt idx="109">
                  <c:v>-0.81404745649365395</c:v>
                </c:pt>
                <c:pt idx="110">
                  <c:v>5.4550989479796499</c:v>
                </c:pt>
                <c:pt idx="111">
                  <c:v>-9.9949010520203458</c:v>
                </c:pt>
                <c:pt idx="112">
                  <c:v>7.4050989479796527</c:v>
                </c:pt>
                <c:pt idx="113">
                  <c:v>0.50509894797964705</c:v>
                </c:pt>
                <c:pt idx="114">
                  <c:v>5.7242453524529395</c:v>
                </c:pt>
                <c:pt idx="115">
                  <c:v>11.543391756926241</c:v>
                </c:pt>
                <c:pt idx="116">
                  <c:v>4.1933917569262462</c:v>
                </c:pt>
                <c:pt idx="117">
                  <c:v>-2.4066082430737623</c:v>
                </c:pt>
                <c:pt idx="118">
                  <c:v>11.393391756926235</c:v>
                </c:pt>
                <c:pt idx="119">
                  <c:v>3.2933917569262405</c:v>
                </c:pt>
                <c:pt idx="120">
                  <c:v>-4.9566082430737595</c:v>
                </c:pt>
                <c:pt idx="121">
                  <c:v>5.6625381613995387</c:v>
                </c:pt>
                <c:pt idx="122">
                  <c:v>10.550830970346126</c:v>
                </c:pt>
                <c:pt idx="123">
                  <c:v>1.2508309703461293</c:v>
                </c:pt>
                <c:pt idx="124">
                  <c:v>5.1199773748194275</c:v>
                </c:pt>
                <c:pt idx="125">
                  <c:v>4.5199773748194332</c:v>
                </c:pt>
                <c:pt idx="126">
                  <c:v>0.46997737481943602</c:v>
                </c:pt>
                <c:pt idx="127">
                  <c:v>-4.4800226251805668</c:v>
                </c:pt>
                <c:pt idx="128">
                  <c:v>7.219977374819436</c:v>
                </c:pt>
                <c:pt idx="129">
                  <c:v>4.4891237792927114</c:v>
                </c:pt>
                <c:pt idx="130">
                  <c:v>7.7582701837660153</c:v>
                </c:pt>
                <c:pt idx="131">
                  <c:v>0.25827018376601529</c:v>
                </c:pt>
                <c:pt idx="132">
                  <c:v>1.0082701837660153</c:v>
                </c:pt>
                <c:pt idx="133">
                  <c:v>0.55827018376601245</c:v>
                </c:pt>
                <c:pt idx="134">
                  <c:v>4.2774165882393191</c:v>
                </c:pt>
                <c:pt idx="135">
                  <c:v>2.7774165882393191</c:v>
                </c:pt>
                <c:pt idx="136">
                  <c:v>5.9274165882393248</c:v>
                </c:pt>
                <c:pt idx="137">
                  <c:v>-1.0034370072873884</c:v>
                </c:pt>
                <c:pt idx="138">
                  <c:v>5.2657093971859013</c:v>
                </c:pt>
                <c:pt idx="139">
                  <c:v>6.8848558016591994</c:v>
                </c:pt>
                <c:pt idx="140">
                  <c:v>-4.5997793867499581E-2</c:v>
                </c:pt>
                <c:pt idx="141">
                  <c:v>3.2231486106057901</c:v>
                </c:pt>
                <c:pt idx="142">
                  <c:v>5.4731486106057901</c:v>
                </c:pt>
                <c:pt idx="143">
                  <c:v>9.2231486106057901</c:v>
                </c:pt>
                <c:pt idx="144">
                  <c:v>0.34229501507908822</c:v>
                </c:pt>
                <c:pt idx="145">
                  <c:v>-4.1885585804476193</c:v>
                </c:pt>
                <c:pt idx="146">
                  <c:v>-0.13855858044762215</c:v>
                </c:pt>
                <c:pt idx="147">
                  <c:v>7.3614414195523779</c:v>
                </c:pt>
                <c:pt idx="148">
                  <c:v>1.9614414195523864</c:v>
                </c:pt>
                <c:pt idx="149">
                  <c:v>7.1805878240256789</c:v>
                </c:pt>
                <c:pt idx="150">
                  <c:v>3.1305878240256817</c:v>
                </c:pt>
                <c:pt idx="151">
                  <c:v>8.8305878240256845</c:v>
                </c:pt>
                <c:pt idx="152">
                  <c:v>0.84973422849897418</c:v>
                </c:pt>
                <c:pt idx="153">
                  <c:v>12.368880632972278</c:v>
                </c:pt>
                <c:pt idx="154">
                  <c:v>3.5188806329722695</c:v>
                </c:pt>
                <c:pt idx="155">
                  <c:v>-9.0811193670277248</c:v>
                </c:pt>
                <c:pt idx="156">
                  <c:v>-1.311972962554421</c:v>
                </c:pt>
                <c:pt idx="157">
                  <c:v>10.057173441918863</c:v>
                </c:pt>
                <c:pt idx="158">
                  <c:v>11.226319846392158</c:v>
                </c:pt>
                <c:pt idx="159">
                  <c:v>7.7763198463921555</c:v>
                </c:pt>
                <c:pt idx="160">
                  <c:v>2.0454662508654593</c:v>
                </c:pt>
                <c:pt idx="161">
                  <c:v>12.183759059812047</c:v>
                </c:pt>
                <c:pt idx="162">
                  <c:v>5.5837590598120528</c:v>
                </c:pt>
                <c:pt idx="163">
                  <c:v>2.4337590598120471</c:v>
                </c:pt>
                <c:pt idx="164">
                  <c:v>6.0337590598120556</c:v>
                </c:pt>
                <c:pt idx="165">
                  <c:v>-2.9970945357146519</c:v>
                </c:pt>
                <c:pt idx="166">
                  <c:v>10.952905464285351</c:v>
                </c:pt>
                <c:pt idx="167">
                  <c:v>15.902905464285354</c:v>
                </c:pt>
                <c:pt idx="168">
                  <c:v>-6.6279481312413679</c:v>
                </c:pt>
                <c:pt idx="169">
                  <c:v>17.072051868758635</c:v>
                </c:pt>
                <c:pt idx="170">
                  <c:v>-12.477948131241362</c:v>
                </c:pt>
                <c:pt idx="171">
                  <c:v>-1.0779481312413566</c:v>
                </c:pt>
                <c:pt idx="172">
                  <c:v>12.360344677705243</c:v>
                </c:pt>
                <c:pt idx="173">
                  <c:v>9.2103446777052369</c:v>
                </c:pt>
                <c:pt idx="174">
                  <c:v>8.7603446777052341</c:v>
                </c:pt>
                <c:pt idx="175">
                  <c:v>4.7103446777052369</c:v>
                </c:pt>
                <c:pt idx="176">
                  <c:v>-9.0322161088748771</c:v>
                </c:pt>
                <c:pt idx="177">
                  <c:v>-4.0822161088748743</c:v>
                </c:pt>
                <c:pt idx="178">
                  <c:v>4.7677838911251342</c:v>
                </c:pt>
                <c:pt idx="179">
                  <c:v>-1.5630697044015847</c:v>
                </c:pt>
                <c:pt idx="180">
                  <c:v>3.086930295598421</c:v>
                </c:pt>
                <c:pt idx="181">
                  <c:v>-0.39392329992828934</c:v>
                </c:pt>
                <c:pt idx="182">
                  <c:v>0.17522310454501167</c:v>
                </c:pt>
                <c:pt idx="183">
                  <c:v>11.54436950901831</c:v>
                </c:pt>
                <c:pt idx="184">
                  <c:v>-2.7056304909816902</c:v>
                </c:pt>
                <c:pt idx="185">
                  <c:v>-1.5364840865083949</c:v>
                </c:pt>
                <c:pt idx="186">
                  <c:v>3.982662317964909</c:v>
                </c:pt>
                <c:pt idx="187">
                  <c:v>0.59010153138478927</c:v>
                </c:pt>
                <c:pt idx="188">
                  <c:v>11.540101531384792</c:v>
                </c:pt>
                <c:pt idx="189">
                  <c:v>2.3283943403313856</c:v>
                </c:pt>
                <c:pt idx="190">
                  <c:v>1.5166871492779705</c:v>
                </c:pt>
                <c:pt idx="191">
                  <c:v>-1.6333128507220351</c:v>
                </c:pt>
                <c:pt idx="192">
                  <c:v>0.28583355375127439</c:v>
                </c:pt>
                <c:pt idx="193">
                  <c:v>11.835833553751272</c:v>
                </c:pt>
                <c:pt idx="194">
                  <c:v>2.9858335537512772</c:v>
                </c:pt>
                <c:pt idx="195">
                  <c:v>-4.875873637302135</c:v>
                </c:pt>
                <c:pt idx="196">
                  <c:v>3.4932727671711632</c:v>
                </c:pt>
                <c:pt idx="197">
                  <c:v>-4.9375808283555358</c:v>
                </c:pt>
                <c:pt idx="198">
                  <c:v>-1.6992880194089537</c:v>
                </c:pt>
                <c:pt idx="199">
                  <c:v>2.7390047895376313</c:v>
                </c:pt>
                <c:pt idx="200">
                  <c:v>1.208151194010938</c:v>
                </c:pt>
                <c:pt idx="201">
                  <c:v>7.6581511940109408</c:v>
                </c:pt>
                <c:pt idx="202">
                  <c:v>-8.6918488059890677</c:v>
                </c:pt>
                <c:pt idx="203">
                  <c:v>1.958151194010938</c:v>
                </c:pt>
                <c:pt idx="204">
                  <c:v>10.627297598484233</c:v>
                </c:pt>
                <c:pt idx="205">
                  <c:v>-0.65355599704247425</c:v>
                </c:pt>
                <c:pt idx="206">
                  <c:v>9.3655904074308296</c:v>
                </c:pt>
                <c:pt idx="207">
                  <c:v>1.7155904074308239</c:v>
                </c:pt>
                <c:pt idx="208">
                  <c:v>-2.5152631880958722</c:v>
                </c:pt>
                <c:pt idx="209">
                  <c:v>0.90388321637740887</c:v>
                </c:pt>
                <c:pt idx="210">
                  <c:v>-3.8961167836225883</c:v>
                </c:pt>
                <c:pt idx="211">
                  <c:v>6.4538832163774202</c:v>
                </c:pt>
                <c:pt idx="212">
                  <c:v>6.7230296208507099</c:v>
                </c:pt>
                <c:pt idx="213">
                  <c:v>-0.62697037914928444</c:v>
                </c:pt>
                <c:pt idx="214">
                  <c:v>-1.1078239746759806</c:v>
                </c:pt>
                <c:pt idx="215">
                  <c:v>-5.338677570202691</c:v>
                </c:pt>
                <c:pt idx="216">
                  <c:v>20.161322429797309</c:v>
                </c:pt>
                <c:pt idx="217">
                  <c:v>1.3804688342706015</c:v>
                </c:pt>
                <c:pt idx="218">
                  <c:v>5.2804688342706072</c:v>
                </c:pt>
                <c:pt idx="219">
                  <c:v>6.5070544521637999</c:v>
                </c:pt>
                <c:pt idx="220">
                  <c:v>3.6570544521637913</c:v>
                </c:pt>
                <c:pt idx="221">
                  <c:v>-0.54294554783621152</c:v>
                </c:pt>
                <c:pt idx="222">
                  <c:v>3.4453472611103706</c:v>
                </c:pt>
                <c:pt idx="223">
                  <c:v>2.7836400700569754</c:v>
                </c:pt>
                <c:pt idx="224">
                  <c:v>7.1027864745302622</c:v>
                </c:pt>
                <c:pt idx="225">
                  <c:v>-0.72806712099642823</c:v>
                </c:pt>
                <c:pt idx="226">
                  <c:v>2.193287900357177E-2</c:v>
                </c:pt>
                <c:pt idx="227">
                  <c:v>7.2219328790035746</c:v>
                </c:pt>
                <c:pt idx="228">
                  <c:v>-1.0589207165231471</c:v>
                </c:pt>
                <c:pt idx="229">
                  <c:v>7.2793720924234435</c:v>
                </c:pt>
                <c:pt idx="230">
                  <c:v>3.5293720924234435</c:v>
                </c:pt>
                <c:pt idx="231">
                  <c:v>10.217664901370043</c:v>
                </c:pt>
                <c:pt idx="232">
                  <c:v>1.2176649013700427</c:v>
                </c:pt>
                <c:pt idx="233">
                  <c:v>11.267664901370054</c:v>
                </c:pt>
                <c:pt idx="234">
                  <c:v>7.2751041147899258</c:v>
                </c:pt>
                <c:pt idx="235">
                  <c:v>11.444250519263221</c:v>
                </c:pt>
                <c:pt idx="236">
                  <c:v>0.34425051926322681</c:v>
                </c:pt>
                <c:pt idx="237">
                  <c:v>-7.605749480736776</c:v>
                </c:pt>
                <c:pt idx="238">
                  <c:v>8.2633969237365221</c:v>
                </c:pt>
                <c:pt idx="239">
                  <c:v>3.5516897326831156</c:v>
                </c:pt>
                <c:pt idx="240">
                  <c:v>3.6399825416297062</c:v>
                </c:pt>
                <c:pt idx="241">
                  <c:v>-3.4408710538969984</c:v>
                </c:pt>
                <c:pt idx="242">
                  <c:v>0.69742175504958936</c:v>
                </c:pt>
                <c:pt idx="243">
                  <c:v>4.9548609684694753</c:v>
                </c:pt>
                <c:pt idx="244">
                  <c:v>-5.2451390315305275</c:v>
                </c:pt>
                <c:pt idx="245">
                  <c:v>7.4431537774160859</c:v>
                </c:pt>
                <c:pt idx="246">
                  <c:v>-0.83769981811063587</c:v>
                </c:pt>
                <c:pt idx="247">
                  <c:v>-0.56855341363733203</c:v>
                </c:pt>
                <c:pt idx="248">
                  <c:v>13.950592990835972</c:v>
                </c:pt>
                <c:pt idx="249">
                  <c:v>17.219739395309261</c:v>
                </c:pt>
                <c:pt idx="250">
                  <c:v>-7.7728213912708526</c:v>
                </c:pt>
                <c:pt idx="251">
                  <c:v>2.8154714176757523</c:v>
                </c:pt>
                <c:pt idx="252">
                  <c:v>-4.2962357733776599</c:v>
                </c:pt>
                <c:pt idx="253">
                  <c:v>5.1803498445155185</c:v>
                </c:pt>
                <c:pt idx="254">
                  <c:v>-0.25050375101119471</c:v>
                </c:pt>
                <c:pt idx="255">
                  <c:v>-0.34306453759130306</c:v>
                </c:pt>
                <c:pt idx="256">
                  <c:v>4.9335210803018867</c:v>
                </c:pt>
                <c:pt idx="257">
                  <c:v>2.9218138892484831</c:v>
                </c:pt>
                <c:pt idx="258">
                  <c:v>-6.5898933018049206</c:v>
                </c:pt>
                <c:pt idx="259">
                  <c:v>-13.370746897331628</c:v>
                </c:pt>
                <c:pt idx="260">
                  <c:v>-0.47501487496514017</c:v>
                </c:pt>
                <c:pt idx="261">
                  <c:v>-2.7558684704918619</c:v>
                </c:pt>
                <c:pt idx="262">
                  <c:v>-9.2675756615452514</c:v>
                </c:pt>
                <c:pt idx="263">
                  <c:v>4.6515707429280297</c:v>
                </c:pt>
                <c:pt idx="264">
                  <c:v>-9.7123299318196814</c:v>
                </c:pt>
                <c:pt idx="265">
                  <c:v>-2.4325730781401234</c:v>
                </c:pt>
                <c:pt idx="266">
                  <c:v>-11.13684105577363</c:v>
                </c:pt>
                <c:pt idx="267">
                  <c:v>-9.0762306065673783</c:v>
                </c:pt>
                <c:pt idx="268">
                  <c:v>-14.537937797620799</c:v>
                </c:pt>
                <c:pt idx="269">
                  <c:v>-11.127327348414525</c:v>
                </c:pt>
                <c:pt idx="270">
                  <c:v>-31.690131281315089</c:v>
                </c:pt>
                <c:pt idx="271">
                  <c:v>-31.945496000795742</c:v>
                </c:pt>
                <c:pt idx="272">
                  <c:v>-37.111471169482684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2-4013-82C5-280852C4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2056"/>
        <c:axId val="619645008"/>
      </c:scatterChart>
      <c:valAx>
        <c:axId val="6196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exp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19645008"/>
        <c:crosses val="autoZero"/>
        <c:crossBetween val="midCat"/>
      </c:valAx>
      <c:valAx>
        <c:axId val="61964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642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150495</xdr:colOff>
      <xdr:row>4</xdr:row>
      <xdr:rowOff>53340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5F4C34-2D80-45F6-8B26-C7814E380E2B}"/>
                </a:ext>
              </a:extLst>
            </xdr:cNvPr>
            <xdr:cNvSpPr txBox="1"/>
          </xdr:nvSpPr>
          <xdr:spPr>
            <a:xfrm>
              <a:off x="150495" y="81534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n-AU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AU" sz="1100" b="0" i="1">
                        <a:latin typeface="Cambria Math"/>
                      </a:rPr>
                      <m:t>: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/>
                      </a:rPr>
                      <m:t>?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/>
                      </a:rPr>
                      <m:t>𝑥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5F4C34-2D80-45F6-8B26-C7814E380E2B}"/>
                </a:ext>
              </a:extLst>
            </xdr:cNvPr>
            <xdr:cNvSpPr txBox="1"/>
          </xdr:nvSpPr>
          <xdr:spPr>
            <a:xfrm>
              <a:off x="150495" y="81534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b="0" i="0">
                  <a:latin typeface="Cambria Math"/>
                </a:rPr>
                <a:t>𝐻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/>
                </a:rPr>
                <a:t>1:</a:t>
              </a:r>
              <a:r>
                <a:rPr lang="en-AU" sz="1100" b="0" i="0">
                  <a:latin typeface="Cambria Math"/>
                  <a:ea typeface="Cambria Math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?𝑥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158115</xdr:colOff>
      <xdr:row>2</xdr:row>
      <xdr:rowOff>60960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76A939-6501-48EB-AC31-E2856B30404D}"/>
                </a:ext>
              </a:extLst>
            </xdr:cNvPr>
            <xdr:cNvSpPr txBox="1"/>
          </xdr:nvSpPr>
          <xdr:spPr>
            <a:xfrm>
              <a:off x="158115" y="44196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n-AU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AU" sz="1100" b="0" i="1">
                        <a:latin typeface="Cambria Math"/>
                      </a:rPr>
                      <m:t>: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/>
                      </a:rPr>
                      <m:t>𝑥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76A939-6501-48EB-AC31-E2856B30404D}"/>
                </a:ext>
              </a:extLst>
            </xdr:cNvPr>
            <xdr:cNvSpPr txBox="1"/>
          </xdr:nvSpPr>
          <xdr:spPr>
            <a:xfrm>
              <a:off x="158115" y="44196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b="0" i="0">
                  <a:latin typeface="Cambria Math"/>
                </a:rPr>
                <a:t>𝐻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/>
                </a:rPr>
                <a:t>0:</a:t>
              </a:r>
              <a:r>
                <a:rPr lang="en-AU" sz="1100" b="0" i="0">
                  <a:latin typeface="Cambria Math"/>
                  <a:ea typeface="Cambria Math"/>
                </a:rPr>
                <a:t>𝜇=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𝑥</a:t>
              </a:r>
              <a:endParaRPr lang="en-A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4</xdr:row>
      <xdr:rowOff>121920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385DBB7-37D4-43EF-B14A-FB3A30DC6946}"/>
                </a:ext>
              </a:extLst>
            </xdr:cNvPr>
            <xdr:cNvSpPr txBox="1"/>
          </xdr:nvSpPr>
          <xdr:spPr>
            <a:xfrm>
              <a:off x="7620" y="76962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n-AU" sz="1100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AU" sz="1100" b="0" i="1">
                        <a:latin typeface="Cambria Math"/>
                      </a:rPr>
                      <m:t>: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=7.5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385DBB7-37D4-43EF-B14A-FB3A30DC6946}"/>
                </a:ext>
              </a:extLst>
            </xdr:cNvPr>
            <xdr:cNvSpPr txBox="1"/>
          </xdr:nvSpPr>
          <xdr:spPr>
            <a:xfrm>
              <a:off x="7620" y="76962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b="0" i="0">
                  <a:latin typeface="Cambria Math"/>
                </a:rPr>
                <a:t>𝐻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/>
                </a:rPr>
                <a:t>0:</a:t>
              </a:r>
              <a:r>
                <a:rPr lang="en-AU" sz="1100" b="0" i="0">
                  <a:latin typeface="Cambria Math"/>
                  <a:ea typeface="Cambria Math"/>
                </a:rPr>
                <a:t>𝜇=7.5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160020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29AFFD-CEAE-40F8-821B-6B9730CE9DB8}"/>
                </a:ext>
              </a:extLst>
            </xdr:cNvPr>
            <xdr:cNvSpPr txBox="1"/>
          </xdr:nvSpPr>
          <xdr:spPr>
            <a:xfrm>
              <a:off x="0" y="96964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/>
                          </a:rPr>
                          <m:t>𝐻</m:t>
                        </m:r>
                      </m:e>
                      <m:sub>
                        <m:r>
                          <a:rPr lang="en-AU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AU" sz="1100" b="0" i="1">
                        <a:latin typeface="Cambria Math"/>
                      </a:rPr>
                      <m:t>: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/>
                      </a:rPr>
                      <m:t>&gt;</m:t>
                    </m:r>
                    <m:r>
                      <a:rPr lang="en-AU" sz="1100" b="0" i="1">
                        <a:latin typeface="Cambria Math"/>
                        <a:ea typeface="Cambria Math"/>
                      </a:rPr>
                      <m:t>7.5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29AFFD-CEAE-40F8-821B-6B9730CE9DB8}"/>
                </a:ext>
              </a:extLst>
            </xdr:cNvPr>
            <xdr:cNvSpPr txBox="1"/>
          </xdr:nvSpPr>
          <xdr:spPr>
            <a:xfrm>
              <a:off x="0" y="96964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b="0" i="0">
                  <a:latin typeface="Cambria Math"/>
                </a:rPr>
                <a:t>𝐻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/>
                </a:rPr>
                <a:t>1:</a:t>
              </a:r>
              <a:r>
                <a:rPr lang="en-AU" sz="1100" b="0" i="0">
                  <a:latin typeface="Cambria Math"/>
                  <a:ea typeface="Cambria Math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&gt;</a:t>
              </a:r>
              <a:r>
                <a:rPr lang="en-AU" sz="1100" b="0" i="0">
                  <a:latin typeface="Cambria Math"/>
                  <a:ea typeface="Cambria Math"/>
                </a:rPr>
                <a:t>7.5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</xdr:col>
      <xdr:colOff>472440</xdr:colOff>
      <xdr:row>12</xdr:row>
      <xdr:rowOff>121920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886B6B-5F01-47FA-8F08-472C94C02F3A}"/>
                </a:ext>
              </a:extLst>
            </xdr:cNvPr>
            <xdr:cNvSpPr txBox="1"/>
          </xdr:nvSpPr>
          <xdr:spPr>
            <a:xfrm>
              <a:off x="2167890" y="206502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/>
                      </a:rPr>
                      <m:t>=</m:t>
                    </m:r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886B6B-5F01-47FA-8F08-472C94C02F3A}"/>
                </a:ext>
              </a:extLst>
            </xdr:cNvPr>
            <xdr:cNvSpPr txBox="1"/>
          </xdr:nvSpPr>
          <xdr:spPr>
            <a:xfrm>
              <a:off x="2167890" y="206502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AU" sz="1100" b="0" i="0">
                  <a:latin typeface="Cambria Math"/>
                  <a:ea typeface="Cambria Math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/>
                </a:rPr>
                <a:t>=</a:t>
              </a:r>
              <a:endParaRPr lang="en-A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180975</xdr:rowOff>
    </xdr:from>
    <xdr:to>
      <xdr:col>18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A5414-7B61-4E9A-9B12-ED567B0A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C356-6634-4108-B94C-E5D915744455}">
  <dimension ref="C3:J14"/>
  <sheetViews>
    <sheetView workbookViewId="0">
      <selection activeCell="H42" sqref="H42"/>
    </sheetView>
  </sheetViews>
  <sheetFormatPr defaultRowHeight="15" x14ac:dyDescent="0.25"/>
  <cols>
    <col min="9" max="9" width="9.5703125" bestFit="1" customWidth="1"/>
  </cols>
  <sheetData>
    <row r="3" spans="3:10" x14ac:dyDescent="0.25">
      <c r="C3" t="s">
        <v>0</v>
      </c>
      <c r="D3" s="6">
        <v>8</v>
      </c>
      <c r="E3" s="6">
        <v>12</v>
      </c>
      <c r="F3" s="6"/>
    </row>
    <row r="4" spans="3:10" x14ac:dyDescent="0.25">
      <c r="C4" t="s">
        <v>1</v>
      </c>
      <c r="D4" s="1">
        <f>SUMPRODUCT(D3:F3,D8:F8)</f>
        <v>51.999999999999993</v>
      </c>
    </row>
    <row r="5" spans="3:10" x14ac:dyDescent="0.25">
      <c r="D5" t="s">
        <v>11</v>
      </c>
      <c r="F5" t="s">
        <v>12</v>
      </c>
    </row>
    <row r="7" spans="3:10" x14ac:dyDescent="0.25">
      <c r="C7" t="s">
        <v>2</v>
      </c>
      <c r="D7" s="2" t="s">
        <v>3</v>
      </c>
      <c r="E7" s="2" t="s">
        <v>4</v>
      </c>
      <c r="F7" s="2" t="s">
        <v>5</v>
      </c>
    </row>
    <row r="8" spans="3:10" x14ac:dyDescent="0.25">
      <c r="D8" s="3">
        <v>2</v>
      </c>
      <c r="E8" s="3">
        <v>2.9999999999999996</v>
      </c>
      <c r="F8" s="3">
        <v>0</v>
      </c>
    </row>
    <row r="9" spans="3:10" x14ac:dyDescent="0.25">
      <c r="I9" t="s">
        <v>10</v>
      </c>
    </row>
    <row r="10" spans="3:10" x14ac:dyDescent="0.25">
      <c r="C10" t="s">
        <v>9</v>
      </c>
      <c r="H10" t="s">
        <v>6</v>
      </c>
      <c r="J10" t="s">
        <v>7</v>
      </c>
    </row>
    <row r="11" spans="3:10" x14ac:dyDescent="0.25">
      <c r="D11" s="4">
        <v>1</v>
      </c>
      <c r="E11" s="4">
        <v>3</v>
      </c>
      <c r="F11" s="7"/>
      <c r="H11">
        <f>SUMPRODUCT($D$8:$F$8,D11:F11)</f>
        <v>10.999999999999998</v>
      </c>
      <c r="I11" s="5" t="s">
        <v>155</v>
      </c>
      <c r="J11">
        <v>9</v>
      </c>
    </row>
    <row r="12" spans="3:10" x14ac:dyDescent="0.25">
      <c r="D12" s="4">
        <v>2</v>
      </c>
      <c r="E12" s="4">
        <v>2</v>
      </c>
      <c r="F12" s="7"/>
      <c r="H12">
        <f>SUMPRODUCT($D$8:$F$8,D12:F12)</f>
        <v>10</v>
      </c>
      <c r="I12" s="5" t="s">
        <v>155</v>
      </c>
      <c r="J12">
        <v>10</v>
      </c>
    </row>
    <row r="13" spans="3:10" x14ac:dyDescent="0.25">
      <c r="D13" s="4">
        <v>6</v>
      </c>
      <c r="E13" s="4">
        <v>2</v>
      </c>
      <c r="F13" s="7"/>
      <c r="H13">
        <f>SUMPRODUCT($D$8:$F$8,D13:F13)</f>
        <v>18</v>
      </c>
      <c r="I13" s="5" t="s">
        <v>155</v>
      </c>
      <c r="J13">
        <v>18</v>
      </c>
    </row>
    <row r="14" spans="3:10" x14ac:dyDescent="0.25">
      <c r="D14" s="4"/>
      <c r="E14" s="4"/>
      <c r="F14" s="7"/>
      <c r="H14">
        <f>SUMPRODUCT($D$8:$F$8,D14:F14)</f>
        <v>0</v>
      </c>
      <c r="I14" s="5" t="s">
        <v>8</v>
      </c>
      <c r="J14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FC94-5701-4DE7-9CA4-6215B29AD6DD}">
  <dimension ref="A1:G11"/>
  <sheetViews>
    <sheetView tabSelected="1" workbookViewId="0">
      <selection activeCell="F19" sqref="F19"/>
    </sheetView>
  </sheetViews>
  <sheetFormatPr defaultRowHeight="15" x14ac:dyDescent="0.25"/>
  <cols>
    <col min="1" max="1" width="13.28515625" bestFit="1" customWidth="1"/>
    <col min="2" max="2" width="11.42578125" bestFit="1" customWidth="1"/>
    <col min="3" max="3" width="43.42578125" bestFit="1" customWidth="1"/>
    <col min="4" max="4" width="31.5703125" bestFit="1" customWidth="1"/>
    <col min="5" max="5" width="16.85546875" bestFit="1" customWidth="1"/>
  </cols>
  <sheetData>
    <row r="1" spans="1:7" x14ac:dyDescent="0.25">
      <c r="A1" t="s">
        <v>13</v>
      </c>
      <c r="B1" t="s">
        <v>15</v>
      </c>
      <c r="C1" t="s">
        <v>20</v>
      </c>
      <c r="D1" t="s">
        <v>16</v>
      </c>
      <c r="E1" t="s">
        <v>17</v>
      </c>
      <c r="G1" t="s">
        <v>14</v>
      </c>
    </row>
    <row r="2" spans="1:7" x14ac:dyDescent="0.25">
      <c r="A2" t="s">
        <v>156</v>
      </c>
      <c r="B2">
        <f>1/500</f>
        <v>2E-3</v>
      </c>
      <c r="C2">
        <v>0.95</v>
      </c>
      <c r="D2">
        <f>B2*C2</f>
        <v>1.9E-3</v>
      </c>
      <c r="E2">
        <f>D2/$D$5</f>
        <v>8.6916742909423597E-2</v>
      </c>
      <c r="G2">
        <f>(C2*B2)/E2</f>
        <v>2.1860000000000001E-2</v>
      </c>
    </row>
    <row r="3" spans="1:7" x14ac:dyDescent="0.25">
      <c r="A3" t="s">
        <v>157</v>
      </c>
      <c r="B3">
        <f>499/500</f>
        <v>0.998</v>
      </c>
      <c r="C3">
        <v>0.02</v>
      </c>
      <c r="D3">
        <f t="shared" ref="D3:D4" si="0">B3*C3</f>
        <v>1.9960000000000002E-2</v>
      </c>
      <c r="E3">
        <f t="shared" ref="E3:E4" si="1">D3/$D$5</f>
        <v>0.91308325709057647</v>
      </c>
      <c r="G3">
        <f>(C3*B3)/E3</f>
        <v>2.1860000000000001E-2</v>
      </c>
    </row>
    <row r="4" spans="1:7" x14ac:dyDescent="0.25">
      <c r="A4" t="s">
        <v>18</v>
      </c>
      <c r="B4">
        <v>0</v>
      </c>
      <c r="C4">
        <v>0</v>
      </c>
      <c r="D4" s="8">
        <f t="shared" si="0"/>
        <v>0</v>
      </c>
      <c r="E4">
        <f t="shared" si="1"/>
        <v>0</v>
      </c>
      <c r="G4" t="e">
        <f>(C4*B4)/E4</f>
        <v>#DIV/0!</v>
      </c>
    </row>
    <row r="5" spans="1:7" x14ac:dyDescent="0.25">
      <c r="D5">
        <f>SUM(D2:D4)</f>
        <v>2.1860000000000001E-2</v>
      </c>
    </row>
    <row r="11" spans="1:7" x14ac:dyDescent="0.25">
      <c r="D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C209-9A21-4EBA-BBBE-A29FEABAB206}">
  <dimension ref="A1:G195"/>
  <sheetViews>
    <sheetView workbookViewId="0">
      <selection activeCell="G19" sqref="G19"/>
    </sheetView>
  </sheetViews>
  <sheetFormatPr defaultRowHeight="15" x14ac:dyDescent="0.25"/>
  <cols>
    <col min="1" max="1" width="13.42578125" bestFit="1" customWidth="1"/>
    <col min="2" max="2" width="11.140625" bestFit="1" customWidth="1"/>
    <col min="4" max="4" width="15.42578125" bestFit="1" customWidth="1"/>
    <col min="5" max="5" width="19.5703125" bestFit="1" customWidth="1"/>
    <col min="6" max="6" width="12" bestFit="1" customWidth="1"/>
    <col min="7" max="7" width="12.7109375" bestFit="1" customWidth="1"/>
  </cols>
  <sheetData>
    <row r="1" spans="1:7" x14ac:dyDescent="0.25">
      <c r="A1" t="s">
        <v>21</v>
      </c>
      <c r="B1" t="s">
        <v>22</v>
      </c>
    </row>
    <row r="2" spans="1:7" x14ac:dyDescent="0.25">
      <c r="A2">
        <v>63.5</v>
      </c>
      <c r="B2">
        <v>74.900000000000006</v>
      </c>
    </row>
    <row r="3" spans="1:7" x14ac:dyDescent="0.25">
      <c r="A3">
        <v>72.349999999999994</v>
      </c>
      <c r="B3">
        <v>80.150000000000006</v>
      </c>
      <c r="D3" t="s">
        <v>23</v>
      </c>
      <c r="E3" t="s">
        <v>24</v>
      </c>
      <c r="F3" t="s">
        <v>25</v>
      </c>
      <c r="G3" t="s">
        <v>26</v>
      </c>
    </row>
    <row r="4" spans="1:7" x14ac:dyDescent="0.25">
      <c r="A4">
        <v>65.45</v>
      </c>
      <c r="B4">
        <v>67.849999999999994</v>
      </c>
      <c r="E4" t="s">
        <v>27</v>
      </c>
      <c r="F4">
        <f>AVERAGE(B2:B195)</f>
        <v>77.297680412371093</v>
      </c>
      <c r="G4">
        <f>AVERAGE(A2:A80)</f>
        <v>66.917721518987335</v>
      </c>
    </row>
    <row r="5" spans="1:7" x14ac:dyDescent="0.25">
      <c r="A5">
        <v>57.95</v>
      </c>
      <c r="B5">
        <v>33.5</v>
      </c>
      <c r="E5" t="s">
        <v>28</v>
      </c>
      <c r="F5">
        <f>MEDIAN(B2:B195)</f>
        <v>77.599999999999994</v>
      </c>
      <c r="G5">
        <f>MEDIAN(A2:A80)</f>
        <v>62.75</v>
      </c>
    </row>
    <row r="6" spans="1:7" x14ac:dyDescent="0.25">
      <c r="A6">
        <v>78.5</v>
      </c>
      <c r="B6">
        <v>61.1</v>
      </c>
      <c r="E6" t="s">
        <v>29</v>
      </c>
      <c r="F6">
        <f>_xlfn.MODE.SNGL(B2:B195)</f>
        <v>77.3</v>
      </c>
      <c r="G6">
        <f>_xlfn.MODE.SNGL(A2:A80)</f>
        <v>57.95</v>
      </c>
    </row>
    <row r="7" spans="1:7" x14ac:dyDescent="0.25">
      <c r="A7">
        <v>57.95</v>
      </c>
      <c r="B7">
        <v>69.349999999999994</v>
      </c>
      <c r="D7" t="s">
        <v>30</v>
      </c>
      <c r="E7" t="s">
        <v>31</v>
      </c>
      <c r="F7">
        <f>_xlfn.VAR.S(B2:B195)</f>
        <v>155.56068112013784</v>
      </c>
      <c r="G7">
        <f>_xlfn.VAR.S(A2:A80)</f>
        <v>174.70481012658237</v>
      </c>
    </row>
    <row r="8" spans="1:7" x14ac:dyDescent="0.25">
      <c r="A8">
        <v>59</v>
      </c>
      <c r="B8">
        <v>73.400000000000006</v>
      </c>
      <c r="E8" t="s">
        <v>32</v>
      </c>
      <c r="F8">
        <f>_xlfn.STDEV.S(B2:B195)</f>
        <v>12.472396767267222</v>
      </c>
      <c r="G8">
        <f>_xlfn.STDEV.S(A2:A80)</f>
        <v>13.217594717897139</v>
      </c>
    </row>
    <row r="9" spans="1:7" x14ac:dyDescent="0.25">
      <c r="A9">
        <v>55.1</v>
      </c>
      <c r="B9">
        <v>69.05</v>
      </c>
      <c r="E9" t="s">
        <v>33</v>
      </c>
      <c r="F9">
        <f>MAX(B2:B195)-MIN(B2:B195)</f>
        <v>72.900000000000006</v>
      </c>
      <c r="G9">
        <f>MAX(A2:A80)-MIN(A2:A80)</f>
        <v>52.8</v>
      </c>
    </row>
    <row r="10" spans="1:7" x14ac:dyDescent="0.25">
      <c r="A10">
        <v>77.150000000000006</v>
      </c>
      <c r="B10">
        <v>81.95</v>
      </c>
      <c r="E10" t="s">
        <v>34</v>
      </c>
      <c r="F10">
        <f>_xlfn.QUARTILE.INC(B2:B195, 1)</f>
        <v>70.174999999999997</v>
      </c>
      <c r="G10">
        <f>_xlfn.QUARTILE.INC(A2:A80, 1)</f>
        <v>56.825000000000003</v>
      </c>
    </row>
    <row r="11" spans="1:7" x14ac:dyDescent="0.25">
      <c r="A11">
        <v>47</v>
      </c>
      <c r="B11">
        <v>72.8</v>
      </c>
      <c r="E11" t="s">
        <v>35</v>
      </c>
      <c r="F11">
        <f>_xlfn.QUARTILE.INC(B2:B195,3)</f>
        <v>85.662499999999994</v>
      </c>
      <c r="G11">
        <f>_xlfn.QUARTILE.INC(A2:A80,3)</f>
        <v>78.125</v>
      </c>
    </row>
    <row r="12" spans="1:7" x14ac:dyDescent="0.25">
      <c r="A12">
        <v>48.8</v>
      </c>
      <c r="B12">
        <v>85.7</v>
      </c>
      <c r="E12" t="s">
        <v>36</v>
      </c>
      <c r="F12">
        <f>F11-F10</f>
        <v>15.487499999999997</v>
      </c>
      <c r="G12">
        <f>G11-G10</f>
        <v>21.299999999999997</v>
      </c>
    </row>
    <row r="13" spans="1:7" x14ac:dyDescent="0.25">
      <c r="A13">
        <v>72.8</v>
      </c>
      <c r="B13">
        <v>53.9</v>
      </c>
      <c r="E13" t="s">
        <v>37</v>
      </c>
      <c r="F13">
        <f>_xlfn.PERCENTILE.INC(B2:B195, 0.1)</f>
        <v>60.89</v>
      </c>
      <c r="G13">
        <f>_xlfn.PERCENTILE.INC(A2:A80, 0.1)</f>
        <v>52.580000000000005</v>
      </c>
    </row>
    <row r="14" spans="1:7" x14ac:dyDescent="0.25">
      <c r="A14">
        <v>77.75</v>
      </c>
      <c r="B14">
        <v>82.85</v>
      </c>
      <c r="E14" t="s">
        <v>38</v>
      </c>
      <c r="F14">
        <f>_xlfn.PERCENTILE.INC(B2:B195, 0.9)</f>
        <v>92.06</v>
      </c>
      <c r="G14">
        <f>_xlfn.PERCENTILE.INC(A2:A80, 0.9)</f>
        <v>86.51</v>
      </c>
    </row>
    <row r="15" spans="1:7" x14ac:dyDescent="0.25">
      <c r="A15">
        <v>57.95</v>
      </c>
      <c r="B15">
        <v>78.05</v>
      </c>
      <c r="D15" t="s">
        <v>39</v>
      </c>
      <c r="E15" t="s">
        <v>40</v>
      </c>
      <c r="F15">
        <f>SKEW(B2:B195)</f>
        <v>-0.54593502006109418</v>
      </c>
      <c r="G15">
        <f>SKEW(A2:A80)</f>
        <v>0.52453493359821535</v>
      </c>
    </row>
    <row r="16" spans="1:7" x14ac:dyDescent="0.25">
      <c r="A16">
        <v>71.599999999999994</v>
      </c>
      <c r="B16">
        <v>81.650000000000006</v>
      </c>
      <c r="E16" t="s">
        <v>41</v>
      </c>
      <c r="F16">
        <f>KURT(B2:B195)</f>
        <v>0.62317712638933731</v>
      </c>
      <c r="G16">
        <f>KURT(A2:A80)</f>
        <v>-0.78660360838560006</v>
      </c>
    </row>
    <row r="17" spans="1:7" x14ac:dyDescent="0.25">
      <c r="A17">
        <v>69.8</v>
      </c>
      <c r="B17">
        <v>62.9</v>
      </c>
      <c r="E17" t="s">
        <v>81</v>
      </c>
      <c r="F17">
        <f>F16+3</f>
        <v>3.6231771263893373</v>
      </c>
      <c r="G17">
        <f>G16+3</f>
        <v>2.2133963916143999</v>
      </c>
    </row>
    <row r="18" spans="1:7" x14ac:dyDescent="0.25">
      <c r="A18">
        <v>86.75</v>
      </c>
      <c r="B18">
        <v>83.6</v>
      </c>
    </row>
    <row r="19" spans="1:7" x14ac:dyDescent="0.25">
      <c r="A19">
        <v>48.65</v>
      </c>
      <c r="B19">
        <v>72.8</v>
      </c>
    </row>
    <row r="20" spans="1:7" x14ac:dyDescent="0.25">
      <c r="A20">
        <v>51.5</v>
      </c>
      <c r="B20">
        <v>79.25</v>
      </c>
    </row>
    <row r="21" spans="1:7" x14ac:dyDescent="0.25">
      <c r="A21">
        <v>57.8</v>
      </c>
      <c r="B21">
        <v>83.75</v>
      </c>
    </row>
    <row r="22" spans="1:7" x14ac:dyDescent="0.25">
      <c r="A22">
        <v>78.8</v>
      </c>
      <c r="B22">
        <v>74.900000000000006</v>
      </c>
    </row>
    <row r="23" spans="1:7" x14ac:dyDescent="0.25">
      <c r="A23">
        <v>58.55</v>
      </c>
      <c r="B23">
        <v>67.7</v>
      </c>
    </row>
    <row r="24" spans="1:7" x14ac:dyDescent="0.25">
      <c r="A24">
        <v>59.45</v>
      </c>
      <c r="B24">
        <v>66.5</v>
      </c>
    </row>
    <row r="25" spans="1:7" x14ac:dyDescent="0.25">
      <c r="A25">
        <v>76.25</v>
      </c>
      <c r="B25">
        <v>60.8</v>
      </c>
    </row>
    <row r="26" spans="1:7" x14ac:dyDescent="0.25">
      <c r="A26">
        <v>54.35</v>
      </c>
      <c r="B26">
        <v>75.2</v>
      </c>
    </row>
    <row r="27" spans="1:7" x14ac:dyDescent="0.25">
      <c r="A27">
        <v>68</v>
      </c>
      <c r="B27">
        <v>81.95</v>
      </c>
    </row>
    <row r="28" spans="1:7" x14ac:dyDescent="0.25">
      <c r="A28">
        <v>54.95</v>
      </c>
      <c r="B28">
        <v>86.15</v>
      </c>
    </row>
    <row r="29" spans="1:7" x14ac:dyDescent="0.25">
      <c r="A29">
        <v>53.6</v>
      </c>
      <c r="B29">
        <v>55.7</v>
      </c>
    </row>
    <row r="30" spans="1:7" x14ac:dyDescent="0.25">
      <c r="A30">
        <v>55.4</v>
      </c>
      <c r="B30">
        <v>61.55</v>
      </c>
    </row>
    <row r="31" spans="1:7" x14ac:dyDescent="0.25">
      <c r="A31">
        <v>83.6</v>
      </c>
      <c r="B31">
        <v>77.599999999999994</v>
      </c>
    </row>
    <row r="32" spans="1:7" x14ac:dyDescent="0.25">
      <c r="A32">
        <v>53.45</v>
      </c>
      <c r="B32">
        <v>76.849999999999994</v>
      </c>
    </row>
    <row r="33" spans="1:2" x14ac:dyDescent="0.25">
      <c r="A33">
        <v>65</v>
      </c>
      <c r="B33">
        <v>75.5</v>
      </c>
    </row>
    <row r="34" spans="1:2" x14ac:dyDescent="0.25">
      <c r="A34">
        <v>49.25</v>
      </c>
      <c r="B34">
        <v>66.05</v>
      </c>
    </row>
    <row r="35" spans="1:2" x14ac:dyDescent="0.25">
      <c r="A35">
        <v>47.45</v>
      </c>
      <c r="B35">
        <v>81.2</v>
      </c>
    </row>
    <row r="36" spans="1:2" x14ac:dyDescent="0.25">
      <c r="A36">
        <v>52.85</v>
      </c>
      <c r="B36">
        <v>54.5</v>
      </c>
    </row>
    <row r="37" spans="1:2" x14ac:dyDescent="0.25">
      <c r="A37">
        <v>62.75</v>
      </c>
      <c r="B37">
        <v>80.75</v>
      </c>
    </row>
    <row r="38" spans="1:2" x14ac:dyDescent="0.25">
      <c r="A38">
        <v>49.4</v>
      </c>
      <c r="B38">
        <v>81.5</v>
      </c>
    </row>
    <row r="39" spans="1:2" x14ac:dyDescent="0.25">
      <c r="A39">
        <v>61.85</v>
      </c>
      <c r="B39">
        <v>83.75</v>
      </c>
    </row>
    <row r="40" spans="1:2" x14ac:dyDescent="0.25">
      <c r="A40">
        <v>59.6</v>
      </c>
      <c r="B40">
        <v>74.900000000000006</v>
      </c>
    </row>
    <row r="41" spans="1:2" x14ac:dyDescent="0.25">
      <c r="A41">
        <v>71.900000000000006</v>
      </c>
      <c r="B41">
        <v>76.849999999999994</v>
      </c>
    </row>
    <row r="42" spans="1:2" x14ac:dyDescent="0.25">
      <c r="A42">
        <v>62.45</v>
      </c>
      <c r="B42">
        <v>69.349999999999994</v>
      </c>
    </row>
    <row r="43" spans="1:2" x14ac:dyDescent="0.25">
      <c r="A43">
        <v>63.65</v>
      </c>
      <c r="B43">
        <v>90.5</v>
      </c>
    </row>
    <row r="44" spans="1:2" x14ac:dyDescent="0.25">
      <c r="A44">
        <v>54.65</v>
      </c>
      <c r="B44">
        <v>79.7</v>
      </c>
    </row>
    <row r="45" spans="1:2" x14ac:dyDescent="0.25">
      <c r="A45">
        <v>86.45</v>
      </c>
      <c r="B45">
        <v>84.5</v>
      </c>
    </row>
    <row r="46" spans="1:2" x14ac:dyDescent="0.25">
      <c r="A46">
        <v>82.25</v>
      </c>
      <c r="B46">
        <v>76.7</v>
      </c>
    </row>
    <row r="47" spans="1:2" x14ac:dyDescent="0.25">
      <c r="A47">
        <v>63.95</v>
      </c>
      <c r="B47">
        <v>56.3</v>
      </c>
    </row>
    <row r="48" spans="1:2" x14ac:dyDescent="0.25">
      <c r="A48">
        <v>56.45</v>
      </c>
      <c r="B48">
        <v>37.85</v>
      </c>
    </row>
    <row r="49" spans="1:2" x14ac:dyDescent="0.25">
      <c r="A49">
        <v>87.8</v>
      </c>
      <c r="B49">
        <v>77.599999999999994</v>
      </c>
    </row>
    <row r="50" spans="1:2" x14ac:dyDescent="0.25">
      <c r="A50">
        <v>88.25</v>
      </c>
      <c r="B50">
        <v>67.400000000000006</v>
      </c>
    </row>
    <row r="51" spans="1:2" x14ac:dyDescent="0.25">
      <c r="A51">
        <v>65.599999999999994</v>
      </c>
      <c r="B51">
        <v>79.099999999999994</v>
      </c>
    </row>
    <row r="52" spans="1:2" x14ac:dyDescent="0.25">
      <c r="A52">
        <v>68</v>
      </c>
      <c r="B52">
        <v>69.8</v>
      </c>
    </row>
    <row r="53" spans="1:2" x14ac:dyDescent="0.25">
      <c r="A53">
        <v>56.9</v>
      </c>
      <c r="B53">
        <v>58.7</v>
      </c>
    </row>
    <row r="54" spans="1:2" x14ac:dyDescent="0.25">
      <c r="A54">
        <v>82.85</v>
      </c>
      <c r="B54">
        <v>59.9</v>
      </c>
    </row>
    <row r="55" spans="1:2" x14ac:dyDescent="0.25">
      <c r="A55">
        <v>60.5</v>
      </c>
      <c r="B55">
        <v>50.3</v>
      </c>
    </row>
    <row r="56" spans="1:2" x14ac:dyDescent="0.25">
      <c r="A56">
        <v>70.849999999999994</v>
      </c>
      <c r="B56">
        <v>82.85</v>
      </c>
    </row>
    <row r="57" spans="1:2" x14ac:dyDescent="0.25">
      <c r="A57">
        <v>56.75</v>
      </c>
      <c r="B57">
        <v>70.400000000000006</v>
      </c>
    </row>
    <row r="58" spans="1:2" x14ac:dyDescent="0.25">
      <c r="A58">
        <v>49.85</v>
      </c>
      <c r="B58">
        <v>70.099999999999994</v>
      </c>
    </row>
    <row r="59" spans="1:2" x14ac:dyDescent="0.25">
      <c r="A59">
        <v>79.400000000000006</v>
      </c>
      <c r="B59">
        <v>79.099999999999994</v>
      </c>
    </row>
    <row r="60" spans="1:2" x14ac:dyDescent="0.25">
      <c r="A60">
        <v>87.05</v>
      </c>
      <c r="B60">
        <v>73.400000000000006</v>
      </c>
    </row>
    <row r="61" spans="1:2" x14ac:dyDescent="0.25">
      <c r="A61">
        <v>62.45</v>
      </c>
      <c r="B61">
        <v>73.849999999999994</v>
      </c>
    </row>
    <row r="62" spans="1:2" x14ac:dyDescent="0.25">
      <c r="A62">
        <v>56</v>
      </c>
      <c r="B62">
        <v>84.05</v>
      </c>
    </row>
    <row r="63" spans="1:2" x14ac:dyDescent="0.25">
      <c r="A63">
        <v>60.65</v>
      </c>
      <c r="B63">
        <v>78.650000000000006</v>
      </c>
    </row>
    <row r="64" spans="1:2" x14ac:dyDescent="0.25">
      <c r="A64">
        <v>59.75</v>
      </c>
      <c r="B64">
        <v>58.1</v>
      </c>
    </row>
    <row r="65" spans="1:2" x14ac:dyDescent="0.25">
      <c r="A65">
        <v>59.6</v>
      </c>
      <c r="B65">
        <v>66.95</v>
      </c>
    </row>
    <row r="66" spans="1:2" x14ac:dyDescent="0.25">
      <c r="A66">
        <v>56.9</v>
      </c>
      <c r="B66">
        <v>70.099999999999994</v>
      </c>
    </row>
    <row r="67" spans="1:2" x14ac:dyDescent="0.25">
      <c r="A67">
        <v>57.95</v>
      </c>
      <c r="B67">
        <v>66.2</v>
      </c>
    </row>
    <row r="68" spans="1:2" x14ac:dyDescent="0.25">
      <c r="A68">
        <v>60.95</v>
      </c>
      <c r="B68">
        <v>52.25</v>
      </c>
    </row>
    <row r="69" spans="1:2" x14ac:dyDescent="0.25">
      <c r="A69">
        <v>81.2</v>
      </c>
      <c r="B69">
        <v>80.75</v>
      </c>
    </row>
    <row r="70" spans="1:2" x14ac:dyDescent="0.25">
      <c r="A70">
        <v>55.55</v>
      </c>
      <c r="B70">
        <v>83.3</v>
      </c>
    </row>
    <row r="71" spans="1:2" x14ac:dyDescent="0.25">
      <c r="A71">
        <v>75.2</v>
      </c>
      <c r="B71">
        <v>74.150000000000006</v>
      </c>
    </row>
    <row r="72" spans="1:2" x14ac:dyDescent="0.25">
      <c r="A72">
        <v>88.7</v>
      </c>
      <c r="B72">
        <v>88.25</v>
      </c>
    </row>
    <row r="73" spans="1:2" x14ac:dyDescent="0.25">
      <c r="A73">
        <v>82.85</v>
      </c>
      <c r="B73">
        <v>66.349999999999994</v>
      </c>
    </row>
    <row r="74" spans="1:2" x14ac:dyDescent="0.25">
      <c r="A74">
        <v>72.95</v>
      </c>
      <c r="B74">
        <v>83</v>
      </c>
    </row>
    <row r="75" spans="1:2" x14ac:dyDescent="0.25">
      <c r="A75">
        <v>99.8</v>
      </c>
      <c r="B75">
        <v>73.099999999999994</v>
      </c>
    </row>
    <row r="76" spans="1:2" x14ac:dyDescent="0.25">
      <c r="A76">
        <v>84.95</v>
      </c>
      <c r="B76">
        <v>86.6</v>
      </c>
    </row>
    <row r="77" spans="1:2" x14ac:dyDescent="0.25">
      <c r="A77">
        <v>82.85</v>
      </c>
      <c r="B77">
        <v>77</v>
      </c>
    </row>
    <row r="78" spans="1:2" x14ac:dyDescent="0.25">
      <c r="A78">
        <v>96.65</v>
      </c>
      <c r="B78">
        <v>75.2</v>
      </c>
    </row>
    <row r="79" spans="1:2" x14ac:dyDescent="0.25">
      <c r="A79">
        <v>86.3</v>
      </c>
      <c r="B79">
        <v>91.85</v>
      </c>
    </row>
    <row r="80" spans="1:2" x14ac:dyDescent="0.25">
      <c r="A80">
        <v>87.8</v>
      </c>
      <c r="B80">
        <v>81.349999999999994</v>
      </c>
    </row>
    <row r="81" spans="2:2" x14ac:dyDescent="0.25">
      <c r="B81">
        <v>81.2</v>
      </c>
    </row>
    <row r="82" spans="2:2" x14ac:dyDescent="0.25">
      <c r="B82">
        <v>80.150000000000006</v>
      </c>
    </row>
    <row r="83" spans="2:2" x14ac:dyDescent="0.25">
      <c r="B83">
        <v>91.1</v>
      </c>
    </row>
    <row r="84" spans="2:2" x14ac:dyDescent="0.25">
      <c r="B84">
        <v>91.55</v>
      </c>
    </row>
    <row r="85" spans="2:2" x14ac:dyDescent="0.25">
      <c r="B85">
        <v>102.65</v>
      </c>
    </row>
    <row r="86" spans="2:2" x14ac:dyDescent="0.25">
      <c r="B86">
        <v>86.9</v>
      </c>
    </row>
    <row r="87" spans="2:2" x14ac:dyDescent="0.25">
      <c r="B87">
        <v>73.55</v>
      </c>
    </row>
    <row r="88" spans="2:2" x14ac:dyDescent="0.25">
      <c r="B88">
        <v>82.4</v>
      </c>
    </row>
    <row r="89" spans="2:2" x14ac:dyDescent="0.25">
      <c r="B89">
        <v>65.3</v>
      </c>
    </row>
    <row r="90" spans="2:2" x14ac:dyDescent="0.25">
      <c r="B90">
        <v>72.650000000000006</v>
      </c>
    </row>
    <row r="91" spans="2:2" x14ac:dyDescent="0.25">
      <c r="B91">
        <v>80.3</v>
      </c>
    </row>
    <row r="92" spans="2:2" x14ac:dyDescent="0.25">
      <c r="B92">
        <v>78.05</v>
      </c>
    </row>
    <row r="93" spans="2:2" x14ac:dyDescent="0.25">
      <c r="B93">
        <v>80.150000000000006</v>
      </c>
    </row>
    <row r="94" spans="2:2" x14ac:dyDescent="0.25">
      <c r="B94">
        <v>70.099999999999994</v>
      </c>
    </row>
    <row r="95" spans="2:2" x14ac:dyDescent="0.25">
      <c r="B95">
        <v>75.95</v>
      </c>
    </row>
    <row r="96" spans="2:2" x14ac:dyDescent="0.25">
      <c r="B96">
        <v>85.55</v>
      </c>
    </row>
    <row r="97" spans="2:2" x14ac:dyDescent="0.25">
      <c r="B97">
        <v>83.45</v>
      </c>
    </row>
    <row r="98" spans="2:2" x14ac:dyDescent="0.25">
      <c r="B98">
        <v>85.1</v>
      </c>
    </row>
    <row r="99" spans="2:2" x14ac:dyDescent="0.25">
      <c r="B99">
        <v>58.7</v>
      </c>
    </row>
    <row r="100" spans="2:2" x14ac:dyDescent="0.25">
      <c r="B100">
        <v>83</v>
      </c>
    </row>
    <row r="101" spans="2:2" x14ac:dyDescent="0.25">
      <c r="B101">
        <v>87.2</v>
      </c>
    </row>
    <row r="102" spans="2:2" x14ac:dyDescent="0.25">
      <c r="B102">
        <v>67.25</v>
      </c>
    </row>
    <row r="103" spans="2:2" x14ac:dyDescent="0.25">
      <c r="B103">
        <v>73.25</v>
      </c>
    </row>
    <row r="104" spans="2:2" x14ac:dyDescent="0.25">
      <c r="B104">
        <v>78.5</v>
      </c>
    </row>
    <row r="105" spans="2:2" x14ac:dyDescent="0.25">
      <c r="B105">
        <v>56.3</v>
      </c>
    </row>
    <row r="106" spans="2:2" x14ac:dyDescent="0.25">
      <c r="B106">
        <v>63.65</v>
      </c>
    </row>
    <row r="107" spans="2:2" x14ac:dyDescent="0.25">
      <c r="B107">
        <v>88.55</v>
      </c>
    </row>
    <row r="108" spans="2:2" x14ac:dyDescent="0.25">
      <c r="B108">
        <v>68.3</v>
      </c>
    </row>
    <row r="109" spans="2:2" x14ac:dyDescent="0.25">
      <c r="B109">
        <v>81.5</v>
      </c>
    </row>
    <row r="110" spans="2:2" x14ac:dyDescent="0.25">
      <c r="B110">
        <v>70.849999999999994</v>
      </c>
    </row>
    <row r="111" spans="2:2" x14ac:dyDescent="0.25">
      <c r="B111">
        <v>90.2</v>
      </c>
    </row>
    <row r="112" spans="2:2" x14ac:dyDescent="0.25">
      <c r="B112">
        <v>78.05</v>
      </c>
    </row>
    <row r="113" spans="2:2" x14ac:dyDescent="0.25">
      <c r="B113">
        <v>75.5</v>
      </c>
    </row>
    <row r="114" spans="2:2" x14ac:dyDescent="0.25">
      <c r="B114">
        <v>48.8</v>
      </c>
    </row>
    <row r="115" spans="2:2" x14ac:dyDescent="0.25">
      <c r="B115">
        <v>66.05</v>
      </c>
    </row>
    <row r="116" spans="2:2" x14ac:dyDescent="0.25">
      <c r="B116">
        <v>70.849999999999994</v>
      </c>
    </row>
    <row r="117" spans="2:2" x14ac:dyDescent="0.25">
      <c r="B117">
        <v>90.65</v>
      </c>
    </row>
    <row r="118" spans="2:2" x14ac:dyDescent="0.25">
      <c r="B118">
        <v>77.3</v>
      </c>
    </row>
    <row r="119" spans="2:2" x14ac:dyDescent="0.25">
      <c r="B119">
        <v>84.95</v>
      </c>
    </row>
    <row r="120" spans="2:2" x14ac:dyDescent="0.25">
      <c r="B120">
        <v>81.650000000000006</v>
      </c>
    </row>
    <row r="121" spans="2:2" x14ac:dyDescent="0.25">
      <c r="B121">
        <v>71.75</v>
      </c>
    </row>
    <row r="122" spans="2:2" x14ac:dyDescent="0.25">
      <c r="B122">
        <v>81.05</v>
      </c>
    </row>
    <row r="123" spans="2:2" x14ac:dyDescent="0.25">
      <c r="B123">
        <v>72.8</v>
      </c>
    </row>
    <row r="124" spans="2:2" x14ac:dyDescent="0.25">
      <c r="B124">
        <v>63.35</v>
      </c>
    </row>
    <row r="125" spans="2:2" x14ac:dyDescent="0.25">
      <c r="B125">
        <v>87.95</v>
      </c>
    </row>
    <row r="126" spans="2:2" x14ac:dyDescent="0.25">
      <c r="B126">
        <v>92.9</v>
      </c>
    </row>
    <row r="127" spans="2:2" x14ac:dyDescent="0.25">
      <c r="B127">
        <v>60.05</v>
      </c>
    </row>
    <row r="128" spans="2:2" x14ac:dyDescent="0.25">
      <c r="B128">
        <v>77.3</v>
      </c>
    </row>
    <row r="129" spans="2:2" x14ac:dyDescent="0.25">
      <c r="B129">
        <v>90.05</v>
      </c>
    </row>
    <row r="130" spans="2:2" x14ac:dyDescent="0.25">
      <c r="B130">
        <v>92.15</v>
      </c>
    </row>
    <row r="131" spans="2:2" x14ac:dyDescent="0.25">
      <c r="B131">
        <v>91.1</v>
      </c>
    </row>
    <row r="132" spans="2:2" x14ac:dyDescent="0.25">
      <c r="B132">
        <v>86.75</v>
      </c>
    </row>
    <row r="133" spans="2:2" x14ac:dyDescent="0.25">
      <c r="B133">
        <v>44.9</v>
      </c>
    </row>
    <row r="134" spans="2:2" x14ac:dyDescent="0.25">
      <c r="B134">
        <v>74.75</v>
      </c>
    </row>
    <row r="135" spans="2:2" x14ac:dyDescent="0.25">
      <c r="B135">
        <v>67.099999999999994</v>
      </c>
    </row>
    <row r="136" spans="2:2" x14ac:dyDescent="0.25">
      <c r="B136">
        <v>75.650000000000006</v>
      </c>
    </row>
    <row r="137" spans="2:2" x14ac:dyDescent="0.25">
      <c r="B137">
        <v>82.55</v>
      </c>
    </row>
    <row r="138" spans="2:2" x14ac:dyDescent="0.25">
      <c r="B138">
        <v>93.05</v>
      </c>
    </row>
    <row r="139" spans="2:2" x14ac:dyDescent="0.25">
      <c r="B139">
        <v>63.05</v>
      </c>
    </row>
    <row r="140" spans="2:2" x14ac:dyDescent="0.25">
      <c r="B140">
        <v>88.4</v>
      </c>
    </row>
    <row r="141" spans="2:2" x14ac:dyDescent="0.25">
      <c r="B141">
        <v>67.25</v>
      </c>
    </row>
    <row r="142" spans="2:2" x14ac:dyDescent="0.25">
      <c r="B142">
        <v>93.95</v>
      </c>
    </row>
    <row r="143" spans="2:2" x14ac:dyDescent="0.25">
      <c r="B143">
        <v>81.650000000000006</v>
      </c>
    </row>
    <row r="144" spans="2:2" x14ac:dyDescent="0.25">
      <c r="B144">
        <v>77</v>
      </c>
    </row>
    <row r="145" spans="2:2" x14ac:dyDescent="0.25">
      <c r="B145">
        <v>89.9</v>
      </c>
    </row>
    <row r="146" spans="2:2" x14ac:dyDescent="0.25">
      <c r="B146">
        <v>76.849999999999994</v>
      </c>
    </row>
    <row r="147" spans="2:2" x14ac:dyDescent="0.25">
      <c r="B147">
        <v>95.9</v>
      </c>
    </row>
    <row r="148" spans="2:2" x14ac:dyDescent="0.25">
      <c r="B148">
        <v>88.85</v>
      </c>
    </row>
    <row r="149" spans="2:2" x14ac:dyDescent="0.25">
      <c r="B149">
        <v>55.55</v>
      </c>
    </row>
    <row r="150" spans="2:2" x14ac:dyDescent="0.25">
      <c r="B150">
        <v>88.7</v>
      </c>
    </row>
    <row r="151" spans="2:2" x14ac:dyDescent="0.25">
      <c r="B151">
        <v>77.3</v>
      </c>
    </row>
    <row r="152" spans="2:2" x14ac:dyDescent="0.25">
      <c r="B152">
        <v>70.55</v>
      </c>
    </row>
    <row r="153" spans="2:2" x14ac:dyDescent="0.25">
      <c r="B153">
        <v>74.599999999999994</v>
      </c>
    </row>
    <row r="154" spans="2:2" x14ac:dyDescent="0.25">
      <c r="B154">
        <v>78.349999999999994</v>
      </c>
    </row>
    <row r="155" spans="2:2" x14ac:dyDescent="0.25">
      <c r="B155">
        <v>77.3</v>
      </c>
    </row>
    <row r="156" spans="2:2" x14ac:dyDescent="0.25">
      <c r="B156">
        <v>52.4</v>
      </c>
    </row>
    <row r="157" spans="2:2" x14ac:dyDescent="0.25">
      <c r="B157">
        <v>83</v>
      </c>
    </row>
    <row r="158" spans="2:2" x14ac:dyDescent="0.25">
      <c r="B158">
        <v>91.4</v>
      </c>
    </row>
    <row r="159" spans="2:2" x14ac:dyDescent="0.25">
      <c r="B159">
        <v>76.55</v>
      </c>
    </row>
    <row r="160" spans="2:2" x14ac:dyDescent="0.25">
      <c r="B160">
        <v>91.7</v>
      </c>
    </row>
    <row r="161" spans="2:2" x14ac:dyDescent="0.25">
      <c r="B161">
        <v>70.099999999999994</v>
      </c>
    </row>
    <row r="162" spans="2:2" x14ac:dyDescent="0.25">
      <c r="B162">
        <v>74.75</v>
      </c>
    </row>
    <row r="163" spans="2:2" x14ac:dyDescent="0.25">
      <c r="B163">
        <v>86.9</v>
      </c>
    </row>
    <row r="164" spans="2:2" x14ac:dyDescent="0.25">
      <c r="B164">
        <v>96.2</v>
      </c>
    </row>
    <row r="165" spans="2:2" x14ac:dyDescent="0.25">
      <c r="B165">
        <v>92.3</v>
      </c>
    </row>
    <row r="166" spans="2:2" x14ac:dyDescent="0.25">
      <c r="B166">
        <v>71.3</v>
      </c>
    </row>
    <row r="167" spans="2:2" x14ac:dyDescent="0.25">
      <c r="B167">
        <v>96.35</v>
      </c>
    </row>
    <row r="168" spans="2:2" x14ac:dyDescent="0.25">
      <c r="B168">
        <v>77.3</v>
      </c>
    </row>
    <row r="169" spans="2:2" x14ac:dyDescent="0.25">
      <c r="B169">
        <v>72.2</v>
      </c>
    </row>
    <row r="170" spans="2:2" x14ac:dyDescent="0.25">
      <c r="B170">
        <v>75.8</v>
      </c>
    </row>
    <row r="171" spans="2:2" x14ac:dyDescent="0.25">
      <c r="B171">
        <v>72.05</v>
      </c>
    </row>
    <row r="172" spans="2:2" x14ac:dyDescent="0.25">
      <c r="B172">
        <v>93.2</v>
      </c>
    </row>
    <row r="173" spans="2:2" x14ac:dyDescent="0.25">
      <c r="B173">
        <v>78.650000000000006</v>
      </c>
    </row>
    <row r="174" spans="2:2" x14ac:dyDescent="0.25">
      <c r="B174">
        <v>81.349999999999994</v>
      </c>
    </row>
    <row r="175" spans="2:2" x14ac:dyDescent="0.25">
      <c r="B175">
        <v>97.55</v>
      </c>
    </row>
    <row r="176" spans="2:2" x14ac:dyDescent="0.25">
      <c r="B176">
        <v>96.5</v>
      </c>
    </row>
    <row r="177" spans="2:2" x14ac:dyDescent="0.25">
      <c r="B177">
        <v>82.85</v>
      </c>
    </row>
    <row r="178" spans="2:2" x14ac:dyDescent="0.25">
      <c r="B178">
        <v>62.6</v>
      </c>
    </row>
    <row r="179" spans="2:2" x14ac:dyDescent="0.25">
      <c r="B179">
        <v>95.9</v>
      </c>
    </row>
    <row r="180" spans="2:2" x14ac:dyDescent="0.25">
      <c r="B180">
        <v>76.099999999999994</v>
      </c>
    </row>
    <row r="181" spans="2:2" x14ac:dyDescent="0.25">
      <c r="B181">
        <v>94.55</v>
      </c>
    </row>
    <row r="182" spans="2:2" x14ac:dyDescent="0.25">
      <c r="B182">
        <v>71.45</v>
      </c>
    </row>
    <row r="183" spans="2:2" x14ac:dyDescent="0.25">
      <c r="B183">
        <v>90.95</v>
      </c>
    </row>
    <row r="184" spans="2:2" x14ac:dyDescent="0.25">
      <c r="B184">
        <v>48.35</v>
      </c>
    </row>
    <row r="185" spans="2:2" x14ac:dyDescent="0.25">
      <c r="B185">
        <v>99.95</v>
      </c>
    </row>
    <row r="186" spans="2:2" x14ac:dyDescent="0.25">
      <c r="B186">
        <v>91.85</v>
      </c>
    </row>
    <row r="187" spans="2:2" x14ac:dyDescent="0.25">
      <c r="B187">
        <v>95.6</v>
      </c>
    </row>
    <row r="188" spans="2:2" x14ac:dyDescent="0.25">
      <c r="B188">
        <v>89.15</v>
      </c>
    </row>
    <row r="189" spans="2:2" x14ac:dyDescent="0.25">
      <c r="B189">
        <v>93.05</v>
      </c>
    </row>
    <row r="190" spans="2:2" x14ac:dyDescent="0.25">
      <c r="B190">
        <v>91.25</v>
      </c>
    </row>
    <row r="191" spans="2:2" x14ac:dyDescent="0.25">
      <c r="B191">
        <v>97.55</v>
      </c>
    </row>
    <row r="192" spans="2:2" x14ac:dyDescent="0.25">
      <c r="B192">
        <v>106.4</v>
      </c>
    </row>
    <row r="193" spans="2:2" x14ac:dyDescent="0.25">
      <c r="B193">
        <v>75.5</v>
      </c>
    </row>
    <row r="194" spans="2:2" x14ac:dyDescent="0.25">
      <c r="B194">
        <v>102.95</v>
      </c>
    </row>
    <row r="195" spans="2:2" x14ac:dyDescent="0.25">
      <c r="B195">
        <v>91.7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0011-DF5E-49E8-BCBF-15E83C815C78}">
  <dimension ref="A1:J38"/>
  <sheetViews>
    <sheetView workbookViewId="0">
      <selection activeCell="J19" sqref="J19"/>
    </sheetView>
  </sheetViews>
  <sheetFormatPr defaultRowHeight="15" x14ac:dyDescent="0.25"/>
  <cols>
    <col min="1" max="1" width="20.140625" bestFit="1" customWidth="1"/>
    <col min="3" max="3" width="16.28515625" bestFit="1" customWidth="1"/>
    <col min="7" max="7" width="22.85546875" bestFit="1" customWidth="1"/>
    <col min="9" max="9" width="14.140625" bestFit="1" customWidth="1"/>
    <col min="10" max="10" width="27.28515625" bestFit="1" customWidth="1"/>
  </cols>
  <sheetData>
    <row r="1" spans="1:10" x14ac:dyDescent="0.25">
      <c r="A1" t="s">
        <v>42</v>
      </c>
      <c r="G1" t="s">
        <v>48</v>
      </c>
    </row>
    <row r="2" spans="1:10" x14ac:dyDescent="0.25">
      <c r="G2" t="s">
        <v>44</v>
      </c>
      <c r="H2">
        <v>0.2</v>
      </c>
    </row>
    <row r="3" spans="1:10" x14ac:dyDescent="0.25">
      <c r="A3" t="s">
        <v>43</v>
      </c>
      <c r="B3">
        <v>15</v>
      </c>
      <c r="G3" t="s">
        <v>53</v>
      </c>
      <c r="H3">
        <v>93.915862892381156</v>
      </c>
    </row>
    <row r="4" spans="1:10" x14ac:dyDescent="0.25">
      <c r="A4" t="s">
        <v>44</v>
      </c>
      <c r="B4">
        <v>0.2</v>
      </c>
      <c r="G4" t="s">
        <v>50</v>
      </c>
      <c r="H4">
        <f>H2*H3</f>
        <v>18.783172578476233</v>
      </c>
      <c r="I4" t="s">
        <v>56</v>
      </c>
    </row>
    <row r="5" spans="1:10" x14ac:dyDescent="0.25">
      <c r="B5" t="s">
        <v>45</v>
      </c>
      <c r="H5" t="s">
        <v>45</v>
      </c>
    </row>
    <row r="6" spans="1:10" x14ac:dyDescent="0.25">
      <c r="B6">
        <v>0</v>
      </c>
      <c r="C6">
        <f>_xlfn.BINOM.DIST(B6,$B$3,$B$4,FALSE)</f>
        <v>3.5184372088831996E-2</v>
      </c>
      <c r="G6" t="s">
        <v>58</v>
      </c>
      <c r="H6">
        <v>9</v>
      </c>
      <c r="I6">
        <f>_xlfn.POISSON.DIST(H6,H4,TRUE)</f>
        <v>9.9996919949199951E-3</v>
      </c>
      <c r="J6" t="s">
        <v>54</v>
      </c>
    </row>
    <row r="7" spans="1:10" x14ac:dyDescent="0.25">
      <c r="A7" t="s">
        <v>46</v>
      </c>
      <c r="B7">
        <v>1</v>
      </c>
      <c r="C7">
        <f t="shared" ref="C7:C21" si="0">_xlfn.BINOM.DIST(B7,$B$3,$B$4,FALSE)</f>
        <v>0.13194139533312005</v>
      </c>
      <c r="G7" t="s">
        <v>59</v>
      </c>
      <c r="I7" s="9">
        <f>1-I6</f>
        <v>0.99000030800507999</v>
      </c>
      <c r="J7" t="s">
        <v>55</v>
      </c>
    </row>
    <row r="8" spans="1:10" x14ac:dyDescent="0.25">
      <c r="B8">
        <v>2</v>
      </c>
      <c r="C8">
        <f t="shared" si="0"/>
        <v>0.23089744183296002</v>
      </c>
      <c r="J8" t="s">
        <v>57</v>
      </c>
    </row>
    <row r="9" spans="1:10" x14ac:dyDescent="0.25">
      <c r="B9">
        <v>3</v>
      </c>
      <c r="C9">
        <f t="shared" si="0"/>
        <v>0.25013889531903993</v>
      </c>
    </row>
    <row r="10" spans="1:10" x14ac:dyDescent="0.25">
      <c r="B10">
        <v>4</v>
      </c>
      <c r="C10">
        <f t="shared" si="0"/>
        <v>0.18760417148927999</v>
      </c>
    </row>
    <row r="11" spans="1:10" x14ac:dyDescent="0.25">
      <c r="B11">
        <v>5</v>
      </c>
      <c r="C11">
        <f>_xlfn.BINOM.DIST(B11,$B$3,$B$4,FALSE)</f>
        <v>0.103182294319104</v>
      </c>
      <c r="G11" t="s">
        <v>60</v>
      </c>
    </row>
    <row r="12" spans="1:10" x14ac:dyDescent="0.25">
      <c r="B12">
        <v>6</v>
      </c>
      <c r="C12">
        <f t="shared" si="0"/>
        <v>4.2992622632960005E-2</v>
      </c>
    </row>
    <row r="13" spans="1:10" x14ac:dyDescent="0.25">
      <c r="B13">
        <v>7</v>
      </c>
      <c r="C13">
        <f t="shared" si="0"/>
        <v>1.3819057274879993E-2</v>
      </c>
      <c r="G13" t="s">
        <v>61</v>
      </c>
      <c r="H13">
        <v>50</v>
      </c>
    </row>
    <row r="14" spans="1:10" x14ac:dyDescent="0.25">
      <c r="B14">
        <v>8</v>
      </c>
      <c r="C14">
        <f t="shared" si="0"/>
        <v>3.4547643187200008E-3</v>
      </c>
      <c r="G14" t="s">
        <v>62</v>
      </c>
      <c r="H14">
        <v>70</v>
      </c>
    </row>
    <row r="15" spans="1:10" x14ac:dyDescent="0.25">
      <c r="B15">
        <v>9</v>
      </c>
      <c r="C15">
        <f t="shared" si="0"/>
        <v>6.7175972863999943E-4</v>
      </c>
    </row>
    <row r="16" spans="1:10" x14ac:dyDescent="0.25">
      <c r="B16">
        <v>10</v>
      </c>
      <c r="C16" s="9">
        <f t="shared" si="0"/>
        <v>1.0076395929599992E-4</v>
      </c>
      <c r="H16" t="s">
        <v>45</v>
      </c>
    </row>
    <row r="17" spans="1:9" x14ac:dyDescent="0.25">
      <c r="B17">
        <v>11</v>
      </c>
      <c r="C17">
        <f t="shared" si="0"/>
        <v>1.1450449920000001E-5</v>
      </c>
      <c r="G17" t="s">
        <v>63</v>
      </c>
      <c r="H17">
        <v>65</v>
      </c>
      <c r="I17" s="9">
        <f>($H$14-H17)/($H$14-$H$13)</f>
        <v>0.25</v>
      </c>
    </row>
    <row r="18" spans="1:9" x14ac:dyDescent="0.25">
      <c r="B18">
        <v>12</v>
      </c>
      <c r="C18">
        <f t="shared" si="0"/>
        <v>9.5420416000000059E-7</v>
      </c>
      <c r="G18" t="s">
        <v>64</v>
      </c>
      <c r="H18">
        <v>55</v>
      </c>
      <c r="I18" s="9">
        <f>($H$14-H18)/($H$14-$H$13)</f>
        <v>0.75</v>
      </c>
    </row>
    <row r="19" spans="1:9" x14ac:dyDescent="0.25">
      <c r="B19">
        <v>13</v>
      </c>
      <c r="C19">
        <f t="shared" si="0"/>
        <v>5.505024000000009E-8</v>
      </c>
      <c r="G19" t="s">
        <v>65</v>
      </c>
      <c r="I19" s="9">
        <f>I17/I18</f>
        <v>0.33333333333333331</v>
      </c>
    </row>
    <row r="20" spans="1:9" x14ac:dyDescent="0.25">
      <c r="B20">
        <v>14</v>
      </c>
      <c r="C20">
        <f t="shared" si="0"/>
        <v>1.9660799999999945E-9</v>
      </c>
    </row>
    <row r="21" spans="1:9" x14ac:dyDescent="0.25">
      <c r="B21">
        <v>15</v>
      </c>
      <c r="C21">
        <f t="shared" si="0"/>
        <v>3.2768000000000022E-11</v>
      </c>
    </row>
    <row r="22" spans="1:9" x14ac:dyDescent="0.25">
      <c r="G22" t="s">
        <v>67</v>
      </c>
    </row>
    <row r="23" spans="1:9" x14ac:dyDescent="0.25">
      <c r="A23" t="s">
        <v>47</v>
      </c>
      <c r="C23">
        <f>SUM(C14:C21)</f>
        <v>4.239749709824E-3</v>
      </c>
    </row>
    <row r="24" spans="1:9" x14ac:dyDescent="0.25">
      <c r="G24" t="s">
        <v>49</v>
      </c>
      <c r="H24">
        <f>80/60</f>
        <v>1.3333333333333333</v>
      </c>
    </row>
    <row r="25" spans="1:9" x14ac:dyDescent="0.25">
      <c r="B25" t="b">
        <v>1</v>
      </c>
      <c r="C25" t="s">
        <v>52</v>
      </c>
      <c r="G25" t="s">
        <v>45</v>
      </c>
      <c r="H25">
        <v>1</v>
      </c>
    </row>
    <row r="26" spans="1:9" x14ac:dyDescent="0.25">
      <c r="B26" t="b">
        <v>0</v>
      </c>
      <c r="C26" t="s">
        <v>51</v>
      </c>
      <c r="G26" t="s">
        <v>66</v>
      </c>
      <c r="H26" s="9">
        <f>_xlfn.EXPON.DIST(H25,H24,TRUE)</f>
        <v>0.73640286188427329</v>
      </c>
    </row>
    <row r="28" spans="1:9" x14ac:dyDescent="0.25">
      <c r="I28" s="9"/>
    </row>
    <row r="29" spans="1:9" x14ac:dyDescent="0.25">
      <c r="A29" t="s">
        <v>73</v>
      </c>
      <c r="G29" t="s">
        <v>68</v>
      </c>
    </row>
    <row r="31" spans="1:9" x14ac:dyDescent="0.25">
      <c r="A31" t="s">
        <v>27</v>
      </c>
      <c r="B31">
        <v>304.43803967694322</v>
      </c>
      <c r="G31" t="s">
        <v>69</v>
      </c>
      <c r="H31">
        <v>1.6</v>
      </c>
    </row>
    <row r="32" spans="1:9" x14ac:dyDescent="0.25">
      <c r="A32" t="s">
        <v>74</v>
      </c>
      <c r="B32">
        <v>2</v>
      </c>
      <c r="G32" t="s">
        <v>70</v>
      </c>
      <c r="H32">
        <v>2</v>
      </c>
    </row>
    <row r="33" spans="1:9" x14ac:dyDescent="0.25">
      <c r="A33" t="s">
        <v>77</v>
      </c>
      <c r="B33">
        <f>0.99*300</f>
        <v>297</v>
      </c>
      <c r="H33" t="s">
        <v>45</v>
      </c>
    </row>
    <row r="34" spans="1:9" x14ac:dyDescent="0.25">
      <c r="A34" t="s">
        <v>75</v>
      </c>
      <c r="B34">
        <v>310</v>
      </c>
      <c r="G34" t="s">
        <v>71</v>
      </c>
      <c r="H34">
        <v>4</v>
      </c>
      <c r="I34">
        <f>_xlfn.GAMMA.DIST(H34,H31,H32,TRUE)</f>
        <v>0.71044970520391604</v>
      </c>
    </row>
    <row r="35" spans="1:9" x14ac:dyDescent="0.25">
      <c r="A35" t="s">
        <v>78</v>
      </c>
      <c r="B35">
        <f>_xlfn.NORM.DIST(B33,B31,B32,TRUE)</f>
        <v>9.9998672723737353E-5</v>
      </c>
      <c r="G35" t="s">
        <v>72</v>
      </c>
      <c r="I35" s="9">
        <f>1-I34</f>
        <v>0.28955029479608396</v>
      </c>
    </row>
    <row r="36" spans="1:9" x14ac:dyDescent="0.25">
      <c r="A36" t="s">
        <v>79</v>
      </c>
      <c r="B36">
        <f>1-B35</f>
        <v>0.9999000013272763</v>
      </c>
    </row>
    <row r="38" spans="1:9" x14ac:dyDescent="0.25">
      <c r="A38" t="s">
        <v>76</v>
      </c>
      <c r="B38" s="9">
        <f>B36*1000</f>
        <v>999.9000013272763</v>
      </c>
      <c r="C38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B3E7-4621-4AE8-9C49-807F96E9F1D4}">
  <dimension ref="B1:J18"/>
  <sheetViews>
    <sheetView workbookViewId="0">
      <selection activeCell="H33" sqref="H33"/>
    </sheetView>
  </sheetViews>
  <sheetFormatPr defaultRowHeight="15" x14ac:dyDescent="0.25"/>
  <sheetData>
    <row r="1" spans="2:10" x14ac:dyDescent="0.25">
      <c r="D1" t="s">
        <v>91</v>
      </c>
      <c r="G1" t="s">
        <v>92</v>
      </c>
      <c r="J1" t="s">
        <v>93</v>
      </c>
    </row>
    <row r="2" spans="2:10" x14ac:dyDescent="0.25">
      <c r="C2" t="s">
        <v>89</v>
      </c>
      <c r="D2">
        <v>7.8</v>
      </c>
      <c r="F2" t="s">
        <v>90</v>
      </c>
      <c r="G2">
        <v>7.8</v>
      </c>
      <c r="I2" t="s">
        <v>89</v>
      </c>
      <c r="J2">
        <v>7.5</v>
      </c>
    </row>
    <row r="3" spans="2:10" x14ac:dyDescent="0.25">
      <c r="C3" t="s">
        <v>27</v>
      </c>
      <c r="D3" s="12">
        <v>7.416666666666667</v>
      </c>
      <c r="F3" t="s">
        <v>27</v>
      </c>
      <c r="G3" s="12">
        <v>7.416666666666667</v>
      </c>
      <c r="I3" t="s">
        <v>27</v>
      </c>
      <c r="J3" s="12">
        <v>7.35</v>
      </c>
    </row>
    <row r="4" spans="2:10" x14ac:dyDescent="0.25">
      <c r="C4" t="s">
        <v>86</v>
      </c>
      <c r="D4" s="13">
        <v>6.6180000000000003</v>
      </c>
      <c r="F4" t="s">
        <v>86</v>
      </c>
      <c r="G4" s="13">
        <v>6.1340000000000003</v>
      </c>
      <c r="I4" t="s">
        <v>86</v>
      </c>
      <c r="J4" s="13">
        <v>2.1</v>
      </c>
    </row>
    <row r="5" spans="2:10" x14ac:dyDescent="0.25">
      <c r="C5" t="s">
        <v>82</v>
      </c>
      <c r="D5" s="12">
        <f>SQRT(D4)</f>
        <v>2.5725473756570549</v>
      </c>
      <c r="F5" t="s">
        <v>82</v>
      </c>
      <c r="G5" s="12">
        <f>SQRT(G4)</f>
        <v>2.4766913412857892</v>
      </c>
      <c r="I5" t="s">
        <v>82</v>
      </c>
      <c r="J5" s="12">
        <f>SQRT(J4)</f>
        <v>1.4491376746189439</v>
      </c>
    </row>
    <row r="6" spans="2:10" x14ac:dyDescent="0.25">
      <c r="C6" t="s">
        <v>43</v>
      </c>
      <c r="D6" s="13">
        <v>300</v>
      </c>
      <c r="F6" t="s">
        <v>43</v>
      </c>
      <c r="G6" s="13">
        <v>100</v>
      </c>
      <c r="I6" t="s">
        <v>43</v>
      </c>
      <c r="J6" s="13">
        <v>100</v>
      </c>
    </row>
    <row r="7" spans="2:10" x14ac:dyDescent="0.25">
      <c r="C7" t="s">
        <v>83</v>
      </c>
      <c r="D7" s="12">
        <f>D5/SQRT(D6)</f>
        <v>0.14852609198386657</v>
      </c>
      <c r="F7" t="s">
        <v>83</v>
      </c>
      <c r="G7" s="12">
        <f>G5/SQRT(G6)</f>
        <v>0.24766913412857891</v>
      </c>
      <c r="I7" t="s">
        <v>83</v>
      </c>
      <c r="J7" s="12">
        <f>J5/SQRT(J6)</f>
        <v>0.14491376746189438</v>
      </c>
    </row>
    <row r="8" spans="2:10" x14ac:dyDescent="0.25">
      <c r="C8" s="11" t="s">
        <v>84</v>
      </c>
      <c r="D8" s="12">
        <f>(D3-D2)/D7</f>
        <v>-2.5809157718562465</v>
      </c>
      <c r="F8" s="11" t="s">
        <v>84</v>
      </c>
      <c r="G8" s="12">
        <f>(G3-G2)/G7</f>
        <v>-1.5477638531021918</v>
      </c>
      <c r="I8" s="11" t="s">
        <v>84</v>
      </c>
      <c r="J8" s="12">
        <f>ABS((J3-J2)/J7)</f>
        <v>1.0350983390135338</v>
      </c>
    </row>
    <row r="9" spans="2:10" x14ac:dyDescent="0.25">
      <c r="C9" t="s">
        <v>85</v>
      </c>
      <c r="D9" s="14">
        <f>NORMSDIST(D8)</f>
        <v>4.9269310070840511E-3</v>
      </c>
      <c r="F9" t="s">
        <v>85</v>
      </c>
      <c r="G9" s="14">
        <f>1-NORMSDIST(G8)</f>
        <v>0.9391604188620698</v>
      </c>
      <c r="I9" t="s">
        <v>85</v>
      </c>
      <c r="J9" s="14">
        <f>2*NORMSDIST(-J8)</f>
        <v>0.30062298819690569</v>
      </c>
    </row>
    <row r="11" spans="2:10" x14ac:dyDescent="0.25">
      <c r="C11" t="s">
        <v>69</v>
      </c>
      <c r="D11">
        <v>0.05</v>
      </c>
    </row>
    <row r="12" spans="2:10" x14ac:dyDescent="0.25">
      <c r="C12" t="s">
        <v>87</v>
      </c>
      <c r="D12">
        <f>D3+NORMSINV(D11/2)*D7</f>
        <v>7.1255608756138056</v>
      </c>
    </row>
    <row r="13" spans="2:10" x14ac:dyDescent="0.25">
      <c r="C13" t="s">
        <v>88</v>
      </c>
      <c r="D13">
        <f>D3+NORMSINV(1-D11/2)*D7</f>
        <v>7.7077724577195283</v>
      </c>
    </row>
    <row r="14" spans="2:10" x14ac:dyDescent="0.25">
      <c r="B14" t="s">
        <v>31</v>
      </c>
    </row>
    <row r="15" spans="2:10" x14ac:dyDescent="0.25">
      <c r="C15" t="s">
        <v>127</v>
      </c>
      <c r="D15">
        <v>5</v>
      </c>
    </row>
    <row r="16" spans="2:10" x14ac:dyDescent="0.25">
      <c r="C16" t="s">
        <v>126</v>
      </c>
      <c r="D16">
        <f>(D6-1)*D4/D15</f>
        <v>395.75640000000004</v>
      </c>
    </row>
    <row r="17" spans="3:10" x14ac:dyDescent="0.25">
      <c r="C17" t="s">
        <v>85</v>
      </c>
      <c r="D17">
        <f>_xlfn.CHISQ.DIST(D16,D6-1,TRUE)</f>
        <v>0.99985408731281189</v>
      </c>
      <c r="F17" t="s">
        <v>85</v>
      </c>
      <c r="G17">
        <f>1-_xlfn.CHISQ.DIST(D16,D6-1,TRUE)</f>
        <v>1.4591268718811001E-4</v>
      </c>
      <c r="I17" t="s">
        <v>85</v>
      </c>
      <c r="J17">
        <f>2*(1-_xlfn.CHISQ.DIST(D16,D6-1,TRUE))</f>
        <v>2.9182537437622003E-4</v>
      </c>
    </row>
    <row r="18" spans="3:10" x14ac:dyDescent="0.25">
      <c r="I18" t="s">
        <v>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2789-DC6A-44F3-A1D0-B1EFC3203D68}">
  <dimension ref="A1:J301"/>
  <sheetViews>
    <sheetView workbookViewId="0">
      <selection activeCell="H27" sqref="H27:I27"/>
    </sheetView>
  </sheetViews>
  <sheetFormatPr defaultRowHeight="15" x14ac:dyDescent="0.25"/>
  <cols>
    <col min="4" max="4" width="19.140625" bestFit="1" customWidth="1"/>
  </cols>
  <sheetData>
    <row r="1" spans="1:10" x14ac:dyDescent="0.25">
      <c r="A1" s="18" t="s">
        <v>108</v>
      </c>
      <c r="B1" s="18" t="s">
        <v>109</v>
      </c>
    </row>
    <row r="2" spans="1:10" x14ac:dyDescent="0.25">
      <c r="A2" s="5">
        <v>10</v>
      </c>
      <c r="B2" s="5">
        <v>9</v>
      </c>
      <c r="D2" t="s">
        <v>110</v>
      </c>
    </row>
    <row r="3" spans="1:10" x14ac:dyDescent="0.25">
      <c r="A3" s="5">
        <v>10</v>
      </c>
      <c r="B3" s="5">
        <v>8</v>
      </c>
    </row>
    <row r="4" spans="1:10" ht="15.75" thickBot="1" x14ac:dyDescent="0.3">
      <c r="A4" s="5">
        <v>5</v>
      </c>
      <c r="B4" s="5">
        <v>8</v>
      </c>
      <c r="D4" t="s">
        <v>111</v>
      </c>
    </row>
    <row r="5" spans="1:10" x14ac:dyDescent="0.25">
      <c r="A5" s="5">
        <v>6</v>
      </c>
      <c r="B5" s="5">
        <v>8</v>
      </c>
      <c r="D5" s="21" t="s">
        <v>112</v>
      </c>
      <c r="E5" s="21" t="s">
        <v>113</v>
      </c>
      <c r="F5" s="21" t="s">
        <v>114</v>
      </c>
      <c r="G5" s="21" t="s">
        <v>115</v>
      </c>
      <c r="H5" s="21" t="s">
        <v>31</v>
      </c>
    </row>
    <row r="6" spans="1:10" x14ac:dyDescent="0.25">
      <c r="A6" s="5">
        <v>5</v>
      </c>
      <c r="B6" s="5">
        <v>9</v>
      </c>
      <c r="D6" s="19" t="s">
        <v>108</v>
      </c>
      <c r="E6" s="19">
        <v>300</v>
      </c>
      <c r="F6" s="19">
        <v>2225</v>
      </c>
      <c r="G6" s="19">
        <v>7.416666666666667</v>
      </c>
      <c r="H6" s="19">
        <v>6.6184503901895244</v>
      </c>
    </row>
    <row r="7" spans="1:10" ht="15.75" thickBot="1" x14ac:dyDescent="0.3">
      <c r="A7" s="5">
        <v>6</v>
      </c>
      <c r="B7" s="5">
        <v>9</v>
      </c>
      <c r="D7" s="20" t="s">
        <v>109</v>
      </c>
      <c r="E7" s="20">
        <v>300</v>
      </c>
      <c r="F7" s="20">
        <v>2150</v>
      </c>
      <c r="G7" s="20">
        <v>7.166666666666667</v>
      </c>
      <c r="H7" s="20">
        <v>7.1560758082497191</v>
      </c>
    </row>
    <row r="8" spans="1:10" x14ac:dyDescent="0.25">
      <c r="A8" s="5">
        <v>7</v>
      </c>
      <c r="B8" s="5">
        <v>8</v>
      </c>
    </row>
    <row r="9" spans="1:10" x14ac:dyDescent="0.25">
      <c r="A9" s="5">
        <v>9</v>
      </c>
      <c r="B9" s="5">
        <v>10</v>
      </c>
    </row>
    <row r="10" spans="1:10" ht="15.75" thickBot="1" x14ac:dyDescent="0.3">
      <c r="A10" s="5">
        <v>8</v>
      </c>
      <c r="B10" s="5">
        <v>2</v>
      </c>
      <c r="D10" t="s">
        <v>116</v>
      </c>
    </row>
    <row r="11" spans="1:10" x14ac:dyDescent="0.25">
      <c r="A11" s="5">
        <v>9</v>
      </c>
      <c r="B11" s="5">
        <v>6</v>
      </c>
      <c r="D11" s="21" t="s">
        <v>117</v>
      </c>
      <c r="E11" s="21" t="s">
        <v>118</v>
      </c>
      <c r="F11" s="21" t="s">
        <v>119</v>
      </c>
      <c r="G11" s="21" t="s">
        <v>120</v>
      </c>
      <c r="H11" s="21" t="s">
        <v>19</v>
      </c>
      <c r="I11" s="21" t="s">
        <v>121</v>
      </c>
      <c r="J11" s="21" t="s">
        <v>122</v>
      </c>
    </row>
    <row r="12" spans="1:10" x14ac:dyDescent="0.25">
      <c r="A12" s="5">
        <v>3</v>
      </c>
      <c r="B12" s="5">
        <v>7</v>
      </c>
      <c r="D12" s="19" t="s">
        <v>123</v>
      </c>
      <c r="E12" s="19">
        <v>9.3750000000163709</v>
      </c>
      <c r="F12" s="19">
        <v>1</v>
      </c>
      <c r="G12" s="19">
        <v>9.3750000000163709</v>
      </c>
      <c r="H12" s="19">
        <v>1.3612083442955223</v>
      </c>
      <c r="I12" s="19">
        <v>0.24379322282612734</v>
      </c>
      <c r="J12" s="19">
        <v>3.8570559952954553</v>
      </c>
    </row>
    <row r="13" spans="1:10" x14ac:dyDescent="0.25">
      <c r="A13" s="5">
        <v>9</v>
      </c>
      <c r="B13" s="5">
        <v>1</v>
      </c>
      <c r="D13" s="19" t="s">
        <v>124</v>
      </c>
      <c r="E13" s="19">
        <v>4118.5833333333258</v>
      </c>
      <c r="F13" s="19">
        <v>598</v>
      </c>
      <c r="G13" s="19">
        <v>6.8872630992196084</v>
      </c>
      <c r="H13" s="19"/>
      <c r="I13" s="19"/>
      <c r="J13" s="19"/>
    </row>
    <row r="14" spans="1:10" x14ac:dyDescent="0.25">
      <c r="A14" s="5">
        <v>7</v>
      </c>
      <c r="B14" s="5">
        <v>7</v>
      </c>
      <c r="D14" s="19"/>
      <c r="E14" s="19"/>
      <c r="F14" s="19"/>
      <c r="G14" s="19"/>
      <c r="H14" s="19"/>
      <c r="I14" s="19"/>
      <c r="J14" s="19"/>
    </row>
    <row r="15" spans="1:10" ht="15.75" thickBot="1" x14ac:dyDescent="0.3">
      <c r="A15" s="5">
        <v>10</v>
      </c>
      <c r="B15" s="5">
        <v>5</v>
      </c>
      <c r="D15" s="20" t="s">
        <v>125</v>
      </c>
      <c r="E15" s="20">
        <v>4127.9583333333421</v>
      </c>
      <c r="F15" s="20">
        <v>599</v>
      </c>
      <c r="G15" s="20"/>
      <c r="H15" s="20"/>
      <c r="I15" s="20"/>
      <c r="J15" s="20"/>
    </row>
    <row r="16" spans="1:10" x14ac:dyDescent="0.25">
      <c r="A16" s="5">
        <v>7</v>
      </c>
      <c r="B16" s="5">
        <v>0</v>
      </c>
    </row>
    <row r="17" spans="1:6" x14ac:dyDescent="0.25">
      <c r="A17" s="5">
        <v>9</v>
      </c>
      <c r="B17" s="5">
        <v>6</v>
      </c>
    </row>
    <row r="18" spans="1:6" x14ac:dyDescent="0.25">
      <c r="A18" s="5">
        <v>7</v>
      </c>
      <c r="B18" s="5">
        <v>9</v>
      </c>
      <c r="D18" t="s">
        <v>129</v>
      </c>
    </row>
    <row r="19" spans="1:6" ht="15.75" thickBot="1" x14ac:dyDescent="0.3">
      <c r="A19" s="5">
        <v>7</v>
      </c>
      <c r="B19" s="5">
        <v>8</v>
      </c>
    </row>
    <row r="20" spans="1:6" x14ac:dyDescent="0.25">
      <c r="A20" s="5">
        <v>8</v>
      </c>
      <c r="B20" s="5">
        <v>3</v>
      </c>
      <c r="D20" s="21"/>
      <c r="E20" s="21" t="s">
        <v>108</v>
      </c>
      <c r="F20" s="21" t="s">
        <v>109</v>
      </c>
    </row>
    <row r="21" spans="1:6" x14ac:dyDescent="0.25">
      <c r="A21" s="5">
        <v>7</v>
      </c>
      <c r="B21" s="5">
        <v>9</v>
      </c>
      <c r="D21" s="19" t="s">
        <v>27</v>
      </c>
      <c r="E21" s="19">
        <v>7.416666666666667</v>
      </c>
      <c r="F21" s="19">
        <v>7.166666666666667</v>
      </c>
    </row>
    <row r="22" spans="1:6" x14ac:dyDescent="0.25">
      <c r="A22" s="5">
        <v>0</v>
      </c>
      <c r="B22" s="5">
        <v>9</v>
      </c>
      <c r="D22" s="19" t="s">
        <v>31</v>
      </c>
      <c r="E22" s="19">
        <v>6.6184503901895244</v>
      </c>
      <c r="F22" s="19">
        <v>7.1560758082497191</v>
      </c>
    </row>
    <row r="23" spans="1:6" x14ac:dyDescent="0.25">
      <c r="A23" s="5">
        <v>9</v>
      </c>
      <c r="B23" s="5">
        <v>6</v>
      </c>
      <c r="D23" s="19" t="s">
        <v>130</v>
      </c>
      <c r="E23" s="19">
        <v>300</v>
      </c>
      <c r="F23" s="19">
        <v>300</v>
      </c>
    </row>
    <row r="24" spans="1:6" x14ac:dyDescent="0.25">
      <c r="A24" s="5">
        <v>6</v>
      </c>
      <c r="B24" s="5">
        <v>7</v>
      </c>
      <c r="D24" s="19" t="s">
        <v>119</v>
      </c>
      <c r="E24" s="19">
        <v>299</v>
      </c>
      <c r="F24" s="19">
        <v>299</v>
      </c>
    </row>
    <row r="25" spans="1:6" x14ac:dyDescent="0.25">
      <c r="A25" s="5">
        <v>10</v>
      </c>
      <c r="B25" s="5">
        <v>9</v>
      </c>
      <c r="D25" s="19" t="s">
        <v>19</v>
      </c>
      <c r="E25" s="19">
        <v>0.9248714753076811</v>
      </c>
      <c r="F25" s="19"/>
    </row>
    <row r="26" spans="1:6" x14ac:dyDescent="0.25">
      <c r="A26" s="5">
        <v>8</v>
      </c>
      <c r="B26" s="5">
        <v>9</v>
      </c>
      <c r="D26" s="19" t="s">
        <v>131</v>
      </c>
      <c r="E26" s="19">
        <v>0.24996752872095718</v>
      </c>
      <c r="F26" s="19"/>
    </row>
    <row r="27" spans="1:6" ht="15.75" thickBot="1" x14ac:dyDescent="0.3">
      <c r="A27" s="5">
        <v>9</v>
      </c>
      <c r="B27" s="5">
        <v>5</v>
      </c>
      <c r="D27" s="20" t="s">
        <v>132</v>
      </c>
      <c r="E27" s="20">
        <v>0.82650315083388903</v>
      </c>
      <c r="F27" s="20"/>
    </row>
    <row r="28" spans="1:6" x14ac:dyDescent="0.25">
      <c r="A28" s="5">
        <v>7</v>
      </c>
      <c r="B28" s="5">
        <v>8</v>
      </c>
    </row>
    <row r="29" spans="1:6" x14ac:dyDescent="0.25">
      <c r="A29" s="5">
        <v>9</v>
      </c>
      <c r="B29" s="5">
        <v>9</v>
      </c>
    </row>
    <row r="30" spans="1:6" x14ac:dyDescent="0.25">
      <c r="A30" s="5">
        <v>8</v>
      </c>
      <c r="B30" s="5">
        <v>7</v>
      </c>
    </row>
    <row r="31" spans="1:6" x14ac:dyDescent="0.25">
      <c r="A31" s="5">
        <v>9</v>
      </c>
      <c r="B31" s="5">
        <v>6</v>
      </c>
    </row>
    <row r="32" spans="1:6" x14ac:dyDescent="0.25">
      <c r="A32" s="5">
        <v>4</v>
      </c>
      <c r="B32" s="5">
        <v>7</v>
      </c>
    </row>
    <row r="33" spans="1:2" x14ac:dyDescent="0.25">
      <c r="A33" s="5">
        <v>7</v>
      </c>
      <c r="B33" s="5">
        <v>8</v>
      </c>
    </row>
    <row r="34" spans="1:2" x14ac:dyDescent="0.25">
      <c r="A34" s="5">
        <v>8</v>
      </c>
      <c r="B34" s="5">
        <v>7</v>
      </c>
    </row>
    <row r="35" spans="1:2" x14ac:dyDescent="0.25">
      <c r="A35" s="5">
        <v>0</v>
      </c>
      <c r="B35" s="5">
        <v>10</v>
      </c>
    </row>
    <row r="36" spans="1:2" x14ac:dyDescent="0.25">
      <c r="A36" s="5">
        <v>7</v>
      </c>
      <c r="B36" s="5">
        <v>5</v>
      </c>
    </row>
    <row r="37" spans="1:2" x14ac:dyDescent="0.25">
      <c r="A37" s="5">
        <v>6</v>
      </c>
      <c r="B37" s="5">
        <v>4</v>
      </c>
    </row>
    <row r="38" spans="1:2" x14ac:dyDescent="0.25">
      <c r="A38" s="5">
        <v>10</v>
      </c>
      <c r="B38" s="5">
        <v>7</v>
      </c>
    </row>
    <row r="39" spans="1:2" x14ac:dyDescent="0.25">
      <c r="A39" s="5">
        <v>8</v>
      </c>
      <c r="B39" s="5">
        <v>7</v>
      </c>
    </row>
    <row r="40" spans="1:2" x14ac:dyDescent="0.25">
      <c r="A40" s="5">
        <v>7</v>
      </c>
      <c r="B40" s="5">
        <v>10</v>
      </c>
    </row>
    <row r="41" spans="1:2" x14ac:dyDescent="0.25">
      <c r="A41" s="5">
        <v>7</v>
      </c>
      <c r="B41" s="5">
        <v>3</v>
      </c>
    </row>
    <row r="42" spans="1:2" x14ac:dyDescent="0.25">
      <c r="A42" s="5">
        <v>7</v>
      </c>
      <c r="B42" s="5">
        <v>7</v>
      </c>
    </row>
    <row r="43" spans="1:2" x14ac:dyDescent="0.25">
      <c r="A43" s="5">
        <v>7</v>
      </c>
      <c r="B43" s="5">
        <v>9</v>
      </c>
    </row>
    <row r="44" spans="1:2" x14ac:dyDescent="0.25">
      <c r="A44" s="5">
        <v>9</v>
      </c>
      <c r="B44" s="5">
        <v>9</v>
      </c>
    </row>
    <row r="45" spans="1:2" x14ac:dyDescent="0.25">
      <c r="A45" s="5">
        <v>8</v>
      </c>
      <c r="B45" s="5">
        <v>5</v>
      </c>
    </row>
    <row r="46" spans="1:2" x14ac:dyDescent="0.25">
      <c r="A46" s="5">
        <v>6</v>
      </c>
      <c r="B46" s="5">
        <v>6</v>
      </c>
    </row>
    <row r="47" spans="1:2" x14ac:dyDescent="0.25">
      <c r="A47" s="5">
        <v>6</v>
      </c>
      <c r="B47" s="5">
        <v>10</v>
      </c>
    </row>
    <row r="48" spans="1:2" x14ac:dyDescent="0.25">
      <c r="A48" s="5">
        <v>9</v>
      </c>
      <c r="B48" s="5">
        <v>6</v>
      </c>
    </row>
    <row r="49" spans="1:2" x14ac:dyDescent="0.25">
      <c r="A49" s="5">
        <v>10</v>
      </c>
      <c r="B49" s="5">
        <v>9</v>
      </c>
    </row>
    <row r="50" spans="1:2" x14ac:dyDescent="0.25">
      <c r="A50" s="5">
        <v>10</v>
      </c>
      <c r="B50" s="5">
        <v>9</v>
      </c>
    </row>
    <row r="51" spans="1:2" x14ac:dyDescent="0.25">
      <c r="A51" s="5">
        <v>8</v>
      </c>
      <c r="B51" s="5">
        <v>9</v>
      </c>
    </row>
    <row r="52" spans="1:2" x14ac:dyDescent="0.25">
      <c r="A52" s="5">
        <v>9</v>
      </c>
      <c r="B52" s="5">
        <v>8</v>
      </c>
    </row>
    <row r="53" spans="1:2" x14ac:dyDescent="0.25">
      <c r="A53" s="5">
        <v>7</v>
      </c>
      <c r="B53" s="5">
        <v>8</v>
      </c>
    </row>
    <row r="54" spans="1:2" x14ac:dyDescent="0.25">
      <c r="A54" s="5">
        <v>7</v>
      </c>
      <c r="B54" s="5">
        <v>6</v>
      </c>
    </row>
    <row r="55" spans="1:2" x14ac:dyDescent="0.25">
      <c r="A55" s="5">
        <v>8</v>
      </c>
      <c r="B55" s="5">
        <v>6</v>
      </c>
    </row>
    <row r="56" spans="1:2" x14ac:dyDescent="0.25">
      <c r="A56" s="5">
        <v>4</v>
      </c>
      <c r="B56" s="5">
        <v>10</v>
      </c>
    </row>
    <row r="57" spans="1:2" x14ac:dyDescent="0.25">
      <c r="A57" s="5">
        <v>7</v>
      </c>
      <c r="B57" s="5">
        <v>8</v>
      </c>
    </row>
    <row r="58" spans="1:2" x14ac:dyDescent="0.25">
      <c r="A58" s="5">
        <v>10</v>
      </c>
      <c r="B58" s="5">
        <v>8</v>
      </c>
    </row>
    <row r="59" spans="1:2" x14ac:dyDescent="0.25">
      <c r="A59" s="5">
        <v>7</v>
      </c>
      <c r="B59" s="5">
        <v>2</v>
      </c>
    </row>
    <row r="60" spans="1:2" x14ac:dyDescent="0.25">
      <c r="A60" s="5">
        <v>8</v>
      </c>
      <c r="B60" s="5">
        <v>10</v>
      </c>
    </row>
    <row r="61" spans="1:2" x14ac:dyDescent="0.25">
      <c r="A61" s="5">
        <v>8</v>
      </c>
      <c r="B61" s="5">
        <v>4</v>
      </c>
    </row>
    <row r="62" spans="1:2" x14ac:dyDescent="0.25">
      <c r="A62" s="5">
        <v>2</v>
      </c>
      <c r="B62" s="5">
        <v>8</v>
      </c>
    </row>
    <row r="63" spans="1:2" x14ac:dyDescent="0.25">
      <c r="A63" s="5">
        <v>8</v>
      </c>
      <c r="B63" s="5">
        <v>9</v>
      </c>
    </row>
    <row r="64" spans="1:2" x14ac:dyDescent="0.25">
      <c r="A64" s="5">
        <v>10</v>
      </c>
      <c r="B64" s="5">
        <v>0</v>
      </c>
    </row>
    <row r="65" spans="1:2" x14ac:dyDescent="0.25">
      <c r="A65" s="5">
        <v>8</v>
      </c>
      <c r="B65" s="5">
        <v>0</v>
      </c>
    </row>
    <row r="66" spans="1:2" x14ac:dyDescent="0.25">
      <c r="A66" s="5">
        <v>7</v>
      </c>
      <c r="B66" s="5">
        <v>4</v>
      </c>
    </row>
    <row r="67" spans="1:2" x14ac:dyDescent="0.25">
      <c r="A67" s="5">
        <v>8</v>
      </c>
      <c r="B67" s="5">
        <v>10</v>
      </c>
    </row>
    <row r="68" spans="1:2" x14ac:dyDescent="0.25">
      <c r="A68" s="5">
        <v>9</v>
      </c>
      <c r="B68" s="5">
        <v>1</v>
      </c>
    </row>
    <row r="69" spans="1:2" x14ac:dyDescent="0.25">
      <c r="A69" s="5">
        <v>9</v>
      </c>
      <c r="B69" s="5">
        <v>9</v>
      </c>
    </row>
    <row r="70" spans="1:2" x14ac:dyDescent="0.25">
      <c r="A70" s="5">
        <v>10</v>
      </c>
      <c r="B70" s="5">
        <v>1</v>
      </c>
    </row>
    <row r="71" spans="1:2" x14ac:dyDescent="0.25">
      <c r="A71" s="5">
        <v>10</v>
      </c>
      <c r="B71" s="5">
        <v>4</v>
      </c>
    </row>
    <row r="72" spans="1:2" x14ac:dyDescent="0.25">
      <c r="A72" s="5">
        <v>8</v>
      </c>
      <c r="B72" s="5">
        <v>8</v>
      </c>
    </row>
    <row r="73" spans="1:2" x14ac:dyDescent="0.25">
      <c r="A73" s="5">
        <v>9</v>
      </c>
      <c r="B73" s="5">
        <v>9</v>
      </c>
    </row>
    <row r="74" spans="1:2" x14ac:dyDescent="0.25">
      <c r="A74" s="5">
        <v>3</v>
      </c>
      <c r="B74" s="5">
        <v>8</v>
      </c>
    </row>
    <row r="75" spans="1:2" x14ac:dyDescent="0.25">
      <c r="A75" s="5">
        <v>0</v>
      </c>
      <c r="B75" s="5">
        <v>10</v>
      </c>
    </row>
    <row r="76" spans="1:2" x14ac:dyDescent="0.25">
      <c r="A76" s="5">
        <v>8</v>
      </c>
      <c r="B76" s="5">
        <v>9</v>
      </c>
    </row>
    <row r="77" spans="1:2" x14ac:dyDescent="0.25">
      <c r="A77" s="5">
        <v>1</v>
      </c>
      <c r="B77" s="5">
        <v>5</v>
      </c>
    </row>
    <row r="78" spans="1:2" x14ac:dyDescent="0.25">
      <c r="A78" s="5">
        <v>9</v>
      </c>
      <c r="B78" s="5">
        <v>2</v>
      </c>
    </row>
    <row r="79" spans="1:2" x14ac:dyDescent="0.25">
      <c r="A79" s="5">
        <v>9</v>
      </c>
      <c r="B79" s="5">
        <v>7</v>
      </c>
    </row>
    <row r="80" spans="1:2" x14ac:dyDescent="0.25">
      <c r="A80" s="5">
        <v>7</v>
      </c>
      <c r="B80" s="5">
        <v>10</v>
      </c>
    </row>
    <row r="81" spans="1:2" x14ac:dyDescent="0.25">
      <c r="A81" s="5">
        <v>0</v>
      </c>
      <c r="B81" s="5">
        <v>9</v>
      </c>
    </row>
    <row r="82" spans="1:2" x14ac:dyDescent="0.25">
      <c r="A82" s="5">
        <v>7</v>
      </c>
      <c r="B82" s="5">
        <v>9</v>
      </c>
    </row>
    <row r="83" spans="1:2" x14ac:dyDescent="0.25">
      <c r="A83" s="5">
        <v>7</v>
      </c>
      <c r="B83" s="5">
        <v>1</v>
      </c>
    </row>
    <row r="84" spans="1:2" x14ac:dyDescent="0.25">
      <c r="A84" s="5">
        <v>9</v>
      </c>
      <c r="B84" s="5">
        <v>9</v>
      </c>
    </row>
    <row r="85" spans="1:2" x14ac:dyDescent="0.25">
      <c r="A85" s="5">
        <v>10</v>
      </c>
      <c r="B85" s="5">
        <v>10</v>
      </c>
    </row>
    <row r="86" spans="1:2" x14ac:dyDescent="0.25">
      <c r="A86" s="5">
        <v>10</v>
      </c>
      <c r="B86" s="5">
        <v>9</v>
      </c>
    </row>
    <row r="87" spans="1:2" x14ac:dyDescent="0.25">
      <c r="A87" s="5">
        <v>8</v>
      </c>
      <c r="B87" s="5">
        <v>6</v>
      </c>
    </row>
    <row r="88" spans="1:2" x14ac:dyDescent="0.25">
      <c r="A88" s="5">
        <v>9</v>
      </c>
      <c r="B88" s="5">
        <v>9</v>
      </c>
    </row>
    <row r="89" spans="1:2" x14ac:dyDescent="0.25">
      <c r="A89" s="5">
        <v>8</v>
      </c>
      <c r="B89" s="5">
        <v>10</v>
      </c>
    </row>
    <row r="90" spans="1:2" x14ac:dyDescent="0.25">
      <c r="A90" s="5">
        <v>0</v>
      </c>
      <c r="B90" s="5">
        <v>9</v>
      </c>
    </row>
    <row r="91" spans="1:2" x14ac:dyDescent="0.25">
      <c r="A91" s="5">
        <v>8</v>
      </c>
      <c r="B91" s="5">
        <v>9</v>
      </c>
    </row>
    <row r="92" spans="1:2" x14ac:dyDescent="0.25">
      <c r="A92" s="5">
        <v>1</v>
      </c>
      <c r="B92" s="5">
        <v>9</v>
      </c>
    </row>
    <row r="93" spans="1:2" x14ac:dyDescent="0.25">
      <c r="A93" s="5">
        <v>7</v>
      </c>
      <c r="B93" s="5">
        <v>9</v>
      </c>
    </row>
    <row r="94" spans="1:2" x14ac:dyDescent="0.25">
      <c r="A94" s="5">
        <v>9</v>
      </c>
      <c r="B94" s="5">
        <v>10</v>
      </c>
    </row>
    <row r="95" spans="1:2" x14ac:dyDescent="0.25">
      <c r="A95" s="5">
        <v>7</v>
      </c>
      <c r="B95" s="5">
        <v>7</v>
      </c>
    </row>
    <row r="96" spans="1:2" x14ac:dyDescent="0.25">
      <c r="A96" s="5">
        <v>8</v>
      </c>
      <c r="B96" s="5">
        <v>7</v>
      </c>
    </row>
    <row r="97" spans="1:2" x14ac:dyDescent="0.25">
      <c r="A97" s="5">
        <v>7</v>
      </c>
      <c r="B97" s="5">
        <v>6</v>
      </c>
    </row>
    <row r="98" spans="1:2" x14ac:dyDescent="0.25">
      <c r="A98" s="5">
        <v>7</v>
      </c>
      <c r="B98" s="5">
        <v>9</v>
      </c>
    </row>
    <row r="99" spans="1:2" x14ac:dyDescent="0.25">
      <c r="A99" s="5">
        <v>10</v>
      </c>
      <c r="B99" s="5">
        <v>2</v>
      </c>
    </row>
    <row r="100" spans="1:2" x14ac:dyDescent="0.25">
      <c r="A100" s="5">
        <v>10</v>
      </c>
      <c r="B100" s="5">
        <v>3</v>
      </c>
    </row>
    <row r="101" spans="1:2" x14ac:dyDescent="0.25">
      <c r="A101" s="5">
        <v>7</v>
      </c>
      <c r="B101" s="5">
        <v>9</v>
      </c>
    </row>
    <row r="102" spans="1:2" x14ac:dyDescent="0.25">
      <c r="A102" s="5">
        <v>9</v>
      </c>
      <c r="B102" s="5">
        <v>2</v>
      </c>
    </row>
    <row r="103" spans="1:2" x14ac:dyDescent="0.25">
      <c r="A103" s="5">
        <v>8</v>
      </c>
      <c r="B103" s="5">
        <v>8</v>
      </c>
    </row>
    <row r="104" spans="1:2" x14ac:dyDescent="0.25">
      <c r="A104" s="5">
        <v>9</v>
      </c>
      <c r="B104" s="5">
        <v>10</v>
      </c>
    </row>
    <row r="105" spans="1:2" x14ac:dyDescent="0.25">
      <c r="A105" s="5">
        <v>0</v>
      </c>
      <c r="B105" s="5">
        <v>9</v>
      </c>
    </row>
    <row r="106" spans="1:2" x14ac:dyDescent="0.25">
      <c r="A106" s="5">
        <v>9</v>
      </c>
      <c r="B106" s="5">
        <v>9</v>
      </c>
    </row>
    <row r="107" spans="1:2" x14ac:dyDescent="0.25">
      <c r="A107" s="5">
        <v>8</v>
      </c>
      <c r="B107" s="5">
        <v>8</v>
      </c>
    </row>
    <row r="108" spans="1:2" x14ac:dyDescent="0.25">
      <c r="A108" s="5">
        <v>10</v>
      </c>
      <c r="B108" s="5">
        <v>6</v>
      </c>
    </row>
    <row r="109" spans="1:2" x14ac:dyDescent="0.25">
      <c r="A109" s="5">
        <v>9</v>
      </c>
      <c r="B109" s="5">
        <v>7</v>
      </c>
    </row>
    <row r="110" spans="1:2" x14ac:dyDescent="0.25">
      <c r="A110" s="5">
        <v>9</v>
      </c>
      <c r="B110" s="5">
        <v>3</v>
      </c>
    </row>
    <row r="111" spans="1:2" x14ac:dyDescent="0.25">
      <c r="A111" s="5">
        <v>8</v>
      </c>
      <c r="B111" s="5">
        <v>7</v>
      </c>
    </row>
    <row r="112" spans="1:2" x14ac:dyDescent="0.25">
      <c r="A112" s="5">
        <v>9</v>
      </c>
      <c r="B112" s="5">
        <v>9</v>
      </c>
    </row>
    <row r="113" spans="1:2" x14ac:dyDescent="0.25">
      <c r="A113" s="5">
        <v>6</v>
      </c>
      <c r="B113" s="5">
        <v>7</v>
      </c>
    </row>
    <row r="114" spans="1:2" x14ac:dyDescent="0.25">
      <c r="A114" s="5">
        <v>9</v>
      </c>
      <c r="B114" s="5">
        <v>9</v>
      </c>
    </row>
    <row r="115" spans="1:2" x14ac:dyDescent="0.25">
      <c r="A115" s="5">
        <v>10</v>
      </c>
      <c r="B115" s="5">
        <v>7</v>
      </c>
    </row>
    <row r="116" spans="1:2" x14ac:dyDescent="0.25">
      <c r="A116" s="5">
        <v>7</v>
      </c>
      <c r="B116" s="5">
        <v>10</v>
      </c>
    </row>
    <row r="117" spans="1:2" x14ac:dyDescent="0.25">
      <c r="A117" s="5">
        <v>8</v>
      </c>
      <c r="B117" s="5">
        <v>9</v>
      </c>
    </row>
    <row r="118" spans="1:2" x14ac:dyDescent="0.25">
      <c r="A118" s="5">
        <v>9</v>
      </c>
      <c r="B118" s="5">
        <v>10</v>
      </c>
    </row>
    <row r="119" spans="1:2" x14ac:dyDescent="0.25">
      <c r="A119" s="5">
        <v>8</v>
      </c>
      <c r="B119" s="5">
        <v>10</v>
      </c>
    </row>
    <row r="120" spans="1:2" x14ac:dyDescent="0.25">
      <c r="A120" s="5">
        <v>7</v>
      </c>
      <c r="B120" s="5">
        <v>6</v>
      </c>
    </row>
    <row r="121" spans="1:2" x14ac:dyDescent="0.25">
      <c r="A121" s="5">
        <v>8</v>
      </c>
      <c r="B121" s="5">
        <v>0</v>
      </c>
    </row>
    <row r="122" spans="1:2" x14ac:dyDescent="0.25">
      <c r="A122" s="5">
        <v>0</v>
      </c>
      <c r="B122" s="5">
        <v>6</v>
      </c>
    </row>
    <row r="123" spans="1:2" x14ac:dyDescent="0.25">
      <c r="A123" s="5">
        <v>9</v>
      </c>
      <c r="B123" s="5">
        <v>10</v>
      </c>
    </row>
    <row r="124" spans="1:2" x14ac:dyDescent="0.25">
      <c r="A124" s="5">
        <v>8</v>
      </c>
      <c r="B124" s="5">
        <v>8</v>
      </c>
    </row>
    <row r="125" spans="1:2" x14ac:dyDescent="0.25">
      <c r="A125" s="5">
        <v>10</v>
      </c>
      <c r="B125" s="5">
        <v>7</v>
      </c>
    </row>
    <row r="126" spans="1:2" x14ac:dyDescent="0.25">
      <c r="A126" s="5">
        <v>6</v>
      </c>
      <c r="B126" s="5">
        <v>9</v>
      </c>
    </row>
    <row r="127" spans="1:2" x14ac:dyDescent="0.25">
      <c r="A127" s="5">
        <v>9</v>
      </c>
      <c r="B127" s="5">
        <v>6</v>
      </c>
    </row>
    <row r="128" spans="1:2" x14ac:dyDescent="0.25">
      <c r="A128" s="5">
        <v>0</v>
      </c>
      <c r="B128" s="5">
        <v>10</v>
      </c>
    </row>
    <row r="129" spans="1:2" x14ac:dyDescent="0.25">
      <c r="A129" s="5">
        <v>7</v>
      </c>
      <c r="B129" s="5">
        <v>10</v>
      </c>
    </row>
    <row r="130" spans="1:2" x14ac:dyDescent="0.25">
      <c r="A130" s="5">
        <v>9</v>
      </c>
      <c r="B130" s="5">
        <v>7</v>
      </c>
    </row>
    <row r="131" spans="1:2" x14ac:dyDescent="0.25">
      <c r="A131" s="5">
        <v>10</v>
      </c>
      <c r="B131" s="5">
        <v>10</v>
      </c>
    </row>
    <row r="132" spans="1:2" x14ac:dyDescent="0.25">
      <c r="A132" s="5">
        <v>10</v>
      </c>
      <c r="B132" s="5">
        <v>8</v>
      </c>
    </row>
    <row r="133" spans="1:2" x14ac:dyDescent="0.25">
      <c r="A133" s="5">
        <v>9</v>
      </c>
      <c r="B133" s="5">
        <v>7</v>
      </c>
    </row>
    <row r="134" spans="1:2" x14ac:dyDescent="0.25">
      <c r="A134" s="5">
        <v>9</v>
      </c>
      <c r="B134" s="5">
        <v>9</v>
      </c>
    </row>
    <row r="135" spans="1:2" x14ac:dyDescent="0.25">
      <c r="A135" s="5">
        <v>8</v>
      </c>
      <c r="B135" s="5">
        <v>8</v>
      </c>
    </row>
    <row r="136" spans="1:2" x14ac:dyDescent="0.25">
      <c r="A136" s="5">
        <v>8</v>
      </c>
      <c r="B136" s="5">
        <v>10</v>
      </c>
    </row>
    <row r="137" spans="1:2" x14ac:dyDescent="0.25">
      <c r="A137" s="5">
        <v>9</v>
      </c>
      <c r="B137" s="5">
        <v>9</v>
      </c>
    </row>
    <row r="138" spans="1:2" x14ac:dyDescent="0.25">
      <c r="A138" s="5">
        <v>8</v>
      </c>
      <c r="B138" s="5">
        <v>7</v>
      </c>
    </row>
    <row r="139" spans="1:2" x14ac:dyDescent="0.25">
      <c r="A139" s="5">
        <v>9</v>
      </c>
      <c r="B139" s="5">
        <v>9</v>
      </c>
    </row>
    <row r="140" spans="1:2" x14ac:dyDescent="0.25">
      <c r="A140" s="5">
        <v>8</v>
      </c>
      <c r="B140" s="5">
        <v>1</v>
      </c>
    </row>
    <row r="141" spans="1:2" x14ac:dyDescent="0.25">
      <c r="A141" s="5">
        <v>8</v>
      </c>
      <c r="B141" s="5">
        <v>0</v>
      </c>
    </row>
    <row r="142" spans="1:2" x14ac:dyDescent="0.25">
      <c r="A142" s="5">
        <v>10</v>
      </c>
      <c r="B142" s="5">
        <v>10</v>
      </c>
    </row>
    <row r="143" spans="1:2" x14ac:dyDescent="0.25">
      <c r="A143" s="5">
        <v>10</v>
      </c>
      <c r="B143" s="5">
        <v>8</v>
      </c>
    </row>
    <row r="144" spans="1:2" x14ac:dyDescent="0.25">
      <c r="A144" s="5">
        <v>9</v>
      </c>
      <c r="B144" s="5">
        <v>2</v>
      </c>
    </row>
    <row r="145" spans="1:2" x14ac:dyDescent="0.25">
      <c r="A145" s="5">
        <v>7</v>
      </c>
      <c r="B145" s="5">
        <v>8</v>
      </c>
    </row>
    <row r="146" spans="1:2" x14ac:dyDescent="0.25">
      <c r="A146" s="5">
        <v>10</v>
      </c>
      <c r="B146" s="5">
        <v>9</v>
      </c>
    </row>
    <row r="147" spans="1:2" x14ac:dyDescent="0.25">
      <c r="A147" s="5">
        <v>7</v>
      </c>
      <c r="B147" s="5">
        <v>6</v>
      </c>
    </row>
    <row r="148" spans="1:2" x14ac:dyDescent="0.25">
      <c r="A148" s="5">
        <v>9</v>
      </c>
      <c r="B148" s="5">
        <v>7</v>
      </c>
    </row>
    <row r="149" spans="1:2" x14ac:dyDescent="0.25">
      <c r="A149" s="5">
        <v>10</v>
      </c>
      <c r="B149" s="5">
        <v>9</v>
      </c>
    </row>
    <row r="150" spans="1:2" x14ac:dyDescent="0.25">
      <c r="A150" s="5">
        <v>9</v>
      </c>
      <c r="B150" s="5">
        <v>8</v>
      </c>
    </row>
    <row r="151" spans="1:2" x14ac:dyDescent="0.25">
      <c r="A151" s="5">
        <v>8</v>
      </c>
      <c r="B151" s="5">
        <v>4</v>
      </c>
    </row>
    <row r="152" spans="1:2" x14ac:dyDescent="0.25">
      <c r="A152" s="5">
        <v>4</v>
      </c>
      <c r="B152" s="5">
        <v>8</v>
      </c>
    </row>
    <row r="153" spans="1:2" x14ac:dyDescent="0.25">
      <c r="A153" s="5">
        <v>9</v>
      </c>
      <c r="B153" s="5">
        <v>8</v>
      </c>
    </row>
    <row r="154" spans="1:2" x14ac:dyDescent="0.25">
      <c r="A154" s="5">
        <v>10</v>
      </c>
      <c r="B154" s="5">
        <v>9</v>
      </c>
    </row>
    <row r="155" spans="1:2" x14ac:dyDescent="0.25">
      <c r="A155" s="5">
        <v>8</v>
      </c>
      <c r="B155" s="5">
        <v>8</v>
      </c>
    </row>
    <row r="156" spans="1:2" x14ac:dyDescent="0.25">
      <c r="A156" s="5">
        <v>10</v>
      </c>
      <c r="B156" s="5">
        <v>8</v>
      </c>
    </row>
    <row r="157" spans="1:2" x14ac:dyDescent="0.25">
      <c r="A157" s="5">
        <v>8</v>
      </c>
      <c r="B157" s="5">
        <v>9</v>
      </c>
    </row>
    <row r="158" spans="1:2" x14ac:dyDescent="0.25">
      <c r="A158" s="5">
        <v>7</v>
      </c>
      <c r="B158" s="5">
        <v>7</v>
      </c>
    </row>
    <row r="159" spans="1:2" x14ac:dyDescent="0.25">
      <c r="A159" s="5">
        <v>8</v>
      </c>
      <c r="B159" s="5">
        <v>2</v>
      </c>
    </row>
    <row r="160" spans="1:2" x14ac:dyDescent="0.25">
      <c r="A160" s="5">
        <v>8</v>
      </c>
      <c r="B160" s="5">
        <v>2</v>
      </c>
    </row>
    <row r="161" spans="1:2" x14ac:dyDescent="0.25">
      <c r="A161" s="5">
        <v>9</v>
      </c>
      <c r="B161" s="5">
        <v>9</v>
      </c>
    </row>
    <row r="162" spans="1:2" x14ac:dyDescent="0.25">
      <c r="A162" s="5">
        <v>0</v>
      </c>
      <c r="B162" s="5">
        <v>8</v>
      </c>
    </row>
    <row r="163" spans="1:2" x14ac:dyDescent="0.25">
      <c r="A163" s="5">
        <v>8</v>
      </c>
      <c r="B163" s="5">
        <v>5</v>
      </c>
    </row>
    <row r="164" spans="1:2" x14ac:dyDescent="0.25">
      <c r="A164" s="5">
        <v>10</v>
      </c>
      <c r="B164" s="5">
        <v>4</v>
      </c>
    </row>
    <row r="165" spans="1:2" x14ac:dyDescent="0.25">
      <c r="A165" s="5">
        <v>10</v>
      </c>
      <c r="B165" s="5">
        <v>8</v>
      </c>
    </row>
    <row r="166" spans="1:2" x14ac:dyDescent="0.25">
      <c r="A166" s="5">
        <v>4</v>
      </c>
      <c r="B166" s="5">
        <v>10</v>
      </c>
    </row>
    <row r="167" spans="1:2" x14ac:dyDescent="0.25">
      <c r="A167" s="5">
        <v>8</v>
      </c>
      <c r="B167" s="5">
        <v>4</v>
      </c>
    </row>
    <row r="168" spans="1:2" x14ac:dyDescent="0.25">
      <c r="A168" s="5">
        <v>10</v>
      </c>
      <c r="B168" s="5">
        <v>8</v>
      </c>
    </row>
    <row r="169" spans="1:2" x14ac:dyDescent="0.25">
      <c r="A169" s="5">
        <v>8</v>
      </c>
      <c r="B169" s="5">
        <v>3</v>
      </c>
    </row>
    <row r="170" spans="1:2" x14ac:dyDescent="0.25">
      <c r="A170" s="5">
        <v>8</v>
      </c>
      <c r="B170" s="5">
        <v>6</v>
      </c>
    </row>
    <row r="171" spans="1:2" x14ac:dyDescent="0.25">
      <c r="A171" s="5">
        <v>6</v>
      </c>
      <c r="B171" s="5">
        <v>8</v>
      </c>
    </row>
    <row r="172" spans="1:2" x14ac:dyDescent="0.25">
      <c r="A172" s="5">
        <v>3</v>
      </c>
      <c r="B172" s="5">
        <v>9</v>
      </c>
    </row>
    <row r="173" spans="1:2" x14ac:dyDescent="0.25">
      <c r="A173" s="5">
        <v>8</v>
      </c>
      <c r="B173" s="5">
        <v>8</v>
      </c>
    </row>
    <row r="174" spans="1:2" x14ac:dyDescent="0.25">
      <c r="A174" s="5">
        <v>6</v>
      </c>
      <c r="B174" s="5">
        <v>7</v>
      </c>
    </row>
    <row r="175" spans="1:2" x14ac:dyDescent="0.25">
      <c r="A175" s="5">
        <v>6</v>
      </c>
      <c r="B175" s="5">
        <v>9</v>
      </c>
    </row>
    <row r="176" spans="1:2" x14ac:dyDescent="0.25">
      <c r="A176" s="5">
        <v>9</v>
      </c>
      <c r="B176" s="5">
        <v>8</v>
      </c>
    </row>
    <row r="177" spans="1:2" x14ac:dyDescent="0.25">
      <c r="A177" s="5">
        <v>7</v>
      </c>
      <c r="B177" s="5">
        <v>7</v>
      </c>
    </row>
    <row r="178" spans="1:2" x14ac:dyDescent="0.25">
      <c r="A178" s="5">
        <v>4</v>
      </c>
      <c r="B178" s="5">
        <v>9</v>
      </c>
    </row>
    <row r="179" spans="1:2" x14ac:dyDescent="0.25">
      <c r="A179" s="5">
        <v>9</v>
      </c>
      <c r="B179" s="5">
        <v>10</v>
      </c>
    </row>
    <row r="180" spans="1:2" x14ac:dyDescent="0.25">
      <c r="A180" s="5">
        <v>7</v>
      </c>
      <c r="B180" s="5">
        <v>10</v>
      </c>
    </row>
    <row r="181" spans="1:2" x14ac:dyDescent="0.25">
      <c r="A181" s="5">
        <v>8</v>
      </c>
      <c r="B181" s="5">
        <v>6</v>
      </c>
    </row>
    <row r="182" spans="1:2" x14ac:dyDescent="0.25">
      <c r="A182" s="5">
        <v>1</v>
      </c>
      <c r="B182" s="5">
        <v>7</v>
      </c>
    </row>
    <row r="183" spans="1:2" x14ac:dyDescent="0.25">
      <c r="A183" s="5">
        <v>8</v>
      </c>
      <c r="B183" s="5">
        <v>10</v>
      </c>
    </row>
    <row r="184" spans="1:2" x14ac:dyDescent="0.25">
      <c r="A184" s="5">
        <v>6</v>
      </c>
      <c r="B184" s="5">
        <v>9</v>
      </c>
    </row>
    <row r="185" spans="1:2" x14ac:dyDescent="0.25">
      <c r="A185" s="5">
        <v>5</v>
      </c>
      <c r="B185" s="5">
        <v>8</v>
      </c>
    </row>
    <row r="186" spans="1:2" x14ac:dyDescent="0.25">
      <c r="A186" s="5">
        <v>7</v>
      </c>
      <c r="B186" s="5">
        <v>3</v>
      </c>
    </row>
    <row r="187" spans="1:2" x14ac:dyDescent="0.25">
      <c r="A187" s="5">
        <v>9</v>
      </c>
      <c r="B187" s="5">
        <v>10</v>
      </c>
    </row>
    <row r="188" spans="1:2" x14ac:dyDescent="0.25">
      <c r="A188" s="5">
        <v>6</v>
      </c>
      <c r="B188" s="5">
        <v>9</v>
      </c>
    </row>
    <row r="189" spans="1:2" x14ac:dyDescent="0.25">
      <c r="A189" s="5">
        <v>8</v>
      </c>
      <c r="B189" s="5">
        <v>9</v>
      </c>
    </row>
    <row r="190" spans="1:2" x14ac:dyDescent="0.25">
      <c r="A190" s="5">
        <v>9</v>
      </c>
      <c r="B190" s="5">
        <v>2</v>
      </c>
    </row>
    <row r="191" spans="1:2" x14ac:dyDescent="0.25">
      <c r="A191" s="5">
        <v>6</v>
      </c>
      <c r="B191" s="5">
        <v>2</v>
      </c>
    </row>
    <row r="192" spans="1:2" x14ac:dyDescent="0.25">
      <c r="A192" s="5">
        <v>8</v>
      </c>
      <c r="B192" s="5">
        <v>7</v>
      </c>
    </row>
    <row r="193" spans="1:2" x14ac:dyDescent="0.25">
      <c r="A193" s="5">
        <v>8</v>
      </c>
      <c r="B193" s="5">
        <v>6</v>
      </c>
    </row>
    <row r="194" spans="1:2" x14ac:dyDescent="0.25">
      <c r="A194" s="5">
        <v>6</v>
      </c>
      <c r="B194" s="5">
        <v>9</v>
      </c>
    </row>
    <row r="195" spans="1:2" x14ac:dyDescent="0.25">
      <c r="A195" s="5">
        <v>7</v>
      </c>
      <c r="B195" s="5">
        <v>9</v>
      </c>
    </row>
    <row r="196" spans="1:2" x14ac:dyDescent="0.25">
      <c r="A196" s="5">
        <v>10</v>
      </c>
      <c r="B196" s="5">
        <v>9</v>
      </c>
    </row>
    <row r="197" spans="1:2" x14ac:dyDescent="0.25">
      <c r="A197" s="5">
        <v>10</v>
      </c>
      <c r="B197" s="5">
        <v>10</v>
      </c>
    </row>
    <row r="198" spans="1:2" x14ac:dyDescent="0.25">
      <c r="A198" s="5">
        <v>8</v>
      </c>
      <c r="B198" s="5">
        <v>8</v>
      </c>
    </row>
    <row r="199" spans="1:2" x14ac:dyDescent="0.25">
      <c r="A199" s="5">
        <v>0</v>
      </c>
      <c r="B199" s="5">
        <v>7</v>
      </c>
    </row>
    <row r="200" spans="1:2" x14ac:dyDescent="0.25">
      <c r="A200" s="5">
        <v>9</v>
      </c>
      <c r="B200" s="5">
        <v>7</v>
      </c>
    </row>
    <row r="201" spans="1:2" x14ac:dyDescent="0.25">
      <c r="A201" s="5">
        <v>6</v>
      </c>
      <c r="B201" s="5">
        <v>10</v>
      </c>
    </row>
    <row r="202" spans="1:2" x14ac:dyDescent="0.25">
      <c r="A202" s="5">
        <v>8</v>
      </c>
      <c r="B202" s="5">
        <v>9</v>
      </c>
    </row>
    <row r="203" spans="1:2" x14ac:dyDescent="0.25">
      <c r="A203" s="5">
        <v>8</v>
      </c>
      <c r="B203" s="5">
        <v>9</v>
      </c>
    </row>
    <row r="204" spans="1:2" x14ac:dyDescent="0.25">
      <c r="A204" s="5">
        <v>0</v>
      </c>
      <c r="B204" s="5">
        <v>9</v>
      </c>
    </row>
    <row r="205" spans="1:2" x14ac:dyDescent="0.25">
      <c r="A205" s="5">
        <v>10</v>
      </c>
      <c r="B205" s="5">
        <v>8</v>
      </c>
    </row>
    <row r="206" spans="1:2" x14ac:dyDescent="0.25">
      <c r="A206" s="5">
        <v>10</v>
      </c>
      <c r="B206" s="5">
        <v>10</v>
      </c>
    </row>
    <row r="207" spans="1:2" x14ac:dyDescent="0.25">
      <c r="A207" s="5">
        <v>9</v>
      </c>
      <c r="B207" s="5">
        <v>9</v>
      </c>
    </row>
    <row r="208" spans="1:2" x14ac:dyDescent="0.25">
      <c r="A208" s="5">
        <v>8</v>
      </c>
      <c r="B208" s="5">
        <v>8</v>
      </c>
    </row>
    <row r="209" spans="1:2" x14ac:dyDescent="0.25">
      <c r="A209" s="5">
        <v>0</v>
      </c>
      <c r="B209" s="5">
        <v>8</v>
      </c>
    </row>
    <row r="210" spans="1:2" x14ac:dyDescent="0.25">
      <c r="A210" s="5">
        <v>7</v>
      </c>
      <c r="B210" s="5">
        <v>8</v>
      </c>
    </row>
    <row r="211" spans="1:2" x14ac:dyDescent="0.25">
      <c r="A211" s="5">
        <v>9</v>
      </c>
      <c r="B211" s="5">
        <v>5</v>
      </c>
    </row>
    <row r="212" spans="1:2" x14ac:dyDescent="0.25">
      <c r="A212" s="5">
        <v>2</v>
      </c>
      <c r="B212" s="5">
        <v>6</v>
      </c>
    </row>
    <row r="213" spans="1:2" x14ac:dyDescent="0.25">
      <c r="A213" s="5">
        <v>1</v>
      </c>
      <c r="B213" s="5">
        <v>8</v>
      </c>
    </row>
    <row r="214" spans="1:2" x14ac:dyDescent="0.25">
      <c r="A214" s="5">
        <v>0</v>
      </c>
      <c r="B214" s="5">
        <v>8</v>
      </c>
    </row>
    <row r="215" spans="1:2" x14ac:dyDescent="0.25">
      <c r="A215" s="5">
        <v>7</v>
      </c>
      <c r="B215" s="5">
        <v>10</v>
      </c>
    </row>
    <row r="216" spans="1:2" x14ac:dyDescent="0.25">
      <c r="A216" s="5">
        <v>9</v>
      </c>
      <c r="B216" s="5">
        <v>9</v>
      </c>
    </row>
    <row r="217" spans="1:2" x14ac:dyDescent="0.25">
      <c r="A217" s="5">
        <v>9</v>
      </c>
      <c r="B217" s="5">
        <v>8</v>
      </c>
    </row>
    <row r="218" spans="1:2" x14ac:dyDescent="0.25">
      <c r="A218" s="5">
        <v>0</v>
      </c>
      <c r="B218" s="5">
        <v>0</v>
      </c>
    </row>
    <row r="219" spans="1:2" x14ac:dyDescent="0.25">
      <c r="A219" s="5">
        <v>8</v>
      </c>
      <c r="B219" s="5">
        <v>3</v>
      </c>
    </row>
    <row r="220" spans="1:2" x14ac:dyDescent="0.25">
      <c r="A220" s="5">
        <v>10</v>
      </c>
      <c r="B220" s="5">
        <v>9</v>
      </c>
    </row>
    <row r="221" spans="1:2" x14ac:dyDescent="0.25">
      <c r="A221" s="5">
        <v>7</v>
      </c>
      <c r="B221" s="5">
        <v>4</v>
      </c>
    </row>
    <row r="222" spans="1:2" x14ac:dyDescent="0.25">
      <c r="A222" s="5">
        <v>10</v>
      </c>
      <c r="B222" s="5">
        <v>0</v>
      </c>
    </row>
    <row r="223" spans="1:2" x14ac:dyDescent="0.25">
      <c r="A223" s="5">
        <v>8</v>
      </c>
      <c r="B223" s="5">
        <v>0</v>
      </c>
    </row>
    <row r="224" spans="1:2" x14ac:dyDescent="0.25">
      <c r="A224" s="5">
        <v>8</v>
      </c>
      <c r="B224" s="5">
        <v>9</v>
      </c>
    </row>
    <row r="225" spans="1:2" x14ac:dyDescent="0.25">
      <c r="A225" s="5">
        <v>10</v>
      </c>
      <c r="B225" s="5">
        <v>6</v>
      </c>
    </row>
    <row r="226" spans="1:2" x14ac:dyDescent="0.25">
      <c r="A226" s="5">
        <v>9</v>
      </c>
      <c r="B226" s="5">
        <v>9</v>
      </c>
    </row>
    <row r="227" spans="1:2" x14ac:dyDescent="0.25">
      <c r="A227" s="5">
        <v>9</v>
      </c>
      <c r="B227" s="5">
        <v>8</v>
      </c>
    </row>
    <row r="228" spans="1:2" x14ac:dyDescent="0.25">
      <c r="A228" s="5">
        <v>7</v>
      </c>
      <c r="B228" s="5">
        <v>7</v>
      </c>
    </row>
    <row r="229" spans="1:2" x14ac:dyDescent="0.25">
      <c r="A229" s="5">
        <v>0</v>
      </c>
      <c r="B229" s="5">
        <v>0</v>
      </c>
    </row>
    <row r="230" spans="1:2" x14ac:dyDescent="0.25">
      <c r="A230" s="5">
        <v>1</v>
      </c>
      <c r="B230" s="5">
        <v>7</v>
      </c>
    </row>
    <row r="231" spans="1:2" x14ac:dyDescent="0.25">
      <c r="A231" s="5">
        <v>8</v>
      </c>
      <c r="B231" s="5">
        <v>7</v>
      </c>
    </row>
    <row r="232" spans="1:2" x14ac:dyDescent="0.25">
      <c r="A232" s="5">
        <v>4</v>
      </c>
      <c r="B232" s="5">
        <v>8</v>
      </c>
    </row>
    <row r="233" spans="1:2" x14ac:dyDescent="0.25">
      <c r="A233" s="5">
        <v>6</v>
      </c>
      <c r="B233" s="5">
        <v>8</v>
      </c>
    </row>
    <row r="234" spans="1:2" x14ac:dyDescent="0.25">
      <c r="A234" s="5">
        <v>9</v>
      </c>
      <c r="B234" s="5">
        <v>1</v>
      </c>
    </row>
    <row r="235" spans="1:2" x14ac:dyDescent="0.25">
      <c r="A235" s="5">
        <v>8</v>
      </c>
      <c r="B235" s="5">
        <v>10</v>
      </c>
    </row>
    <row r="236" spans="1:2" x14ac:dyDescent="0.25">
      <c r="A236" s="5">
        <v>3</v>
      </c>
      <c r="B236" s="5">
        <v>8</v>
      </c>
    </row>
    <row r="237" spans="1:2" x14ac:dyDescent="0.25">
      <c r="A237" s="5">
        <v>8</v>
      </c>
      <c r="B237" s="5">
        <v>1</v>
      </c>
    </row>
    <row r="238" spans="1:2" x14ac:dyDescent="0.25">
      <c r="A238" s="5">
        <v>10</v>
      </c>
      <c r="B238" s="5">
        <v>9</v>
      </c>
    </row>
    <row r="239" spans="1:2" x14ac:dyDescent="0.25">
      <c r="A239" s="5">
        <v>10</v>
      </c>
      <c r="B239" s="5">
        <v>7</v>
      </c>
    </row>
    <row r="240" spans="1:2" x14ac:dyDescent="0.25">
      <c r="A240" s="5">
        <v>10</v>
      </c>
      <c r="B240" s="5">
        <v>10</v>
      </c>
    </row>
    <row r="241" spans="1:2" x14ac:dyDescent="0.25">
      <c r="A241" s="5">
        <v>8</v>
      </c>
      <c r="B241" s="5">
        <v>2</v>
      </c>
    </row>
    <row r="242" spans="1:2" x14ac:dyDescent="0.25">
      <c r="A242" s="5">
        <v>8</v>
      </c>
      <c r="B242" s="5">
        <v>8</v>
      </c>
    </row>
    <row r="243" spans="1:2" x14ac:dyDescent="0.25">
      <c r="A243" s="5">
        <v>7</v>
      </c>
      <c r="B243" s="5">
        <v>9</v>
      </c>
    </row>
    <row r="244" spans="1:2" x14ac:dyDescent="0.25">
      <c r="A244" s="5">
        <v>9</v>
      </c>
      <c r="B244" s="5">
        <v>7</v>
      </c>
    </row>
    <row r="245" spans="1:2" x14ac:dyDescent="0.25">
      <c r="A245" s="5">
        <v>10</v>
      </c>
      <c r="B245" s="5">
        <v>8</v>
      </c>
    </row>
    <row r="246" spans="1:2" x14ac:dyDescent="0.25">
      <c r="A246" s="5">
        <v>7</v>
      </c>
      <c r="B246" s="5">
        <v>8</v>
      </c>
    </row>
    <row r="247" spans="1:2" x14ac:dyDescent="0.25">
      <c r="A247" s="5">
        <v>7</v>
      </c>
      <c r="B247" s="5">
        <v>9</v>
      </c>
    </row>
    <row r="248" spans="1:2" x14ac:dyDescent="0.25">
      <c r="A248" s="5">
        <v>8</v>
      </c>
      <c r="B248" s="5">
        <v>8</v>
      </c>
    </row>
    <row r="249" spans="1:2" x14ac:dyDescent="0.25">
      <c r="A249" s="5">
        <v>8</v>
      </c>
      <c r="B249" s="5">
        <v>7</v>
      </c>
    </row>
    <row r="250" spans="1:2" x14ac:dyDescent="0.25">
      <c r="A250" s="5">
        <v>8</v>
      </c>
      <c r="B250" s="5">
        <v>8</v>
      </c>
    </row>
    <row r="251" spans="1:2" x14ac:dyDescent="0.25">
      <c r="A251" s="5">
        <v>7</v>
      </c>
      <c r="B251" s="5">
        <v>5</v>
      </c>
    </row>
    <row r="252" spans="1:2" x14ac:dyDescent="0.25">
      <c r="A252" s="5">
        <v>10</v>
      </c>
      <c r="B252" s="5">
        <v>7</v>
      </c>
    </row>
    <row r="253" spans="1:2" x14ac:dyDescent="0.25">
      <c r="A253" s="5">
        <v>6</v>
      </c>
      <c r="B253" s="5">
        <v>5</v>
      </c>
    </row>
    <row r="254" spans="1:2" x14ac:dyDescent="0.25">
      <c r="A254" s="5">
        <v>7</v>
      </c>
      <c r="B254" s="5">
        <v>10</v>
      </c>
    </row>
    <row r="255" spans="1:2" x14ac:dyDescent="0.25">
      <c r="A255" s="5">
        <v>6</v>
      </c>
      <c r="B255" s="5">
        <v>10</v>
      </c>
    </row>
    <row r="256" spans="1:2" x14ac:dyDescent="0.25">
      <c r="A256" s="5">
        <v>9</v>
      </c>
      <c r="B256" s="5">
        <v>9</v>
      </c>
    </row>
    <row r="257" spans="1:2" x14ac:dyDescent="0.25">
      <c r="A257" s="5">
        <v>7</v>
      </c>
      <c r="B257" s="5">
        <v>10</v>
      </c>
    </row>
    <row r="258" spans="1:2" x14ac:dyDescent="0.25">
      <c r="A258" s="5">
        <v>8</v>
      </c>
      <c r="B258" s="5">
        <v>8</v>
      </c>
    </row>
    <row r="259" spans="1:2" x14ac:dyDescent="0.25">
      <c r="A259" s="5">
        <v>2</v>
      </c>
      <c r="B259" s="5">
        <v>10</v>
      </c>
    </row>
    <row r="260" spans="1:2" x14ac:dyDescent="0.25">
      <c r="A260" s="5">
        <v>8</v>
      </c>
      <c r="B260" s="5">
        <v>6</v>
      </c>
    </row>
    <row r="261" spans="1:2" x14ac:dyDescent="0.25">
      <c r="A261" s="5">
        <v>10</v>
      </c>
      <c r="B261" s="5">
        <v>0</v>
      </c>
    </row>
    <row r="262" spans="1:2" x14ac:dyDescent="0.25">
      <c r="A262" s="5">
        <v>9</v>
      </c>
      <c r="B262" s="5">
        <v>8</v>
      </c>
    </row>
    <row r="263" spans="1:2" x14ac:dyDescent="0.25">
      <c r="A263" s="5">
        <v>7</v>
      </c>
      <c r="B263" s="5">
        <v>10</v>
      </c>
    </row>
    <row r="264" spans="1:2" x14ac:dyDescent="0.25">
      <c r="A264" s="5">
        <v>10</v>
      </c>
      <c r="B264" s="5">
        <v>8</v>
      </c>
    </row>
    <row r="265" spans="1:2" x14ac:dyDescent="0.25">
      <c r="A265" s="5">
        <v>10</v>
      </c>
      <c r="B265" s="5">
        <v>10</v>
      </c>
    </row>
    <row r="266" spans="1:2" x14ac:dyDescent="0.25">
      <c r="A266" s="5">
        <v>9</v>
      </c>
      <c r="B266" s="5">
        <v>9</v>
      </c>
    </row>
    <row r="267" spans="1:2" x14ac:dyDescent="0.25">
      <c r="A267" s="5">
        <v>2</v>
      </c>
      <c r="B267" s="5">
        <v>9</v>
      </c>
    </row>
    <row r="268" spans="1:2" x14ac:dyDescent="0.25">
      <c r="A268" s="5">
        <v>10</v>
      </c>
      <c r="B268" s="5">
        <v>8</v>
      </c>
    </row>
    <row r="269" spans="1:2" x14ac:dyDescent="0.25">
      <c r="A269" s="5">
        <v>10</v>
      </c>
      <c r="B269" s="5">
        <v>0</v>
      </c>
    </row>
    <row r="270" spans="1:2" x14ac:dyDescent="0.25">
      <c r="A270" s="5">
        <v>6</v>
      </c>
      <c r="B270" s="5">
        <v>9</v>
      </c>
    </row>
    <row r="271" spans="1:2" x14ac:dyDescent="0.25">
      <c r="A271" s="5">
        <v>10</v>
      </c>
      <c r="B271" s="5">
        <v>7</v>
      </c>
    </row>
    <row r="272" spans="1:2" x14ac:dyDescent="0.25">
      <c r="A272" s="5">
        <v>10</v>
      </c>
      <c r="B272" s="5">
        <v>7</v>
      </c>
    </row>
    <row r="273" spans="1:2" x14ac:dyDescent="0.25">
      <c r="A273" s="5">
        <v>7</v>
      </c>
      <c r="B273" s="5">
        <v>10</v>
      </c>
    </row>
    <row r="274" spans="1:2" x14ac:dyDescent="0.25">
      <c r="A274" s="5">
        <v>6</v>
      </c>
      <c r="B274" s="5">
        <v>4</v>
      </c>
    </row>
    <row r="275" spans="1:2" x14ac:dyDescent="0.25">
      <c r="A275" s="5">
        <v>0</v>
      </c>
      <c r="B275" s="5">
        <v>9</v>
      </c>
    </row>
    <row r="276" spans="1:2" x14ac:dyDescent="0.25">
      <c r="A276" s="5">
        <v>9</v>
      </c>
      <c r="B276" s="5">
        <v>9</v>
      </c>
    </row>
    <row r="277" spans="1:2" x14ac:dyDescent="0.25">
      <c r="A277" s="5">
        <v>6</v>
      </c>
      <c r="B277" s="5">
        <v>8</v>
      </c>
    </row>
    <row r="278" spans="1:2" x14ac:dyDescent="0.25">
      <c r="A278" s="5">
        <v>9</v>
      </c>
      <c r="B278" s="5">
        <v>8</v>
      </c>
    </row>
    <row r="279" spans="1:2" x14ac:dyDescent="0.25">
      <c r="A279" s="5">
        <v>9</v>
      </c>
      <c r="B279" s="5">
        <v>8</v>
      </c>
    </row>
    <row r="280" spans="1:2" x14ac:dyDescent="0.25">
      <c r="A280" s="5">
        <v>9</v>
      </c>
      <c r="B280" s="5">
        <v>8</v>
      </c>
    </row>
    <row r="281" spans="1:2" x14ac:dyDescent="0.25">
      <c r="A281" s="5">
        <v>7</v>
      </c>
      <c r="B281" s="5">
        <v>8</v>
      </c>
    </row>
    <row r="282" spans="1:2" x14ac:dyDescent="0.25">
      <c r="A282" s="5">
        <v>10</v>
      </c>
      <c r="B282" s="5">
        <v>9</v>
      </c>
    </row>
    <row r="283" spans="1:2" x14ac:dyDescent="0.25">
      <c r="A283" s="5">
        <v>8</v>
      </c>
      <c r="B283" s="5">
        <v>8</v>
      </c>
    </row>
    <row r="284" spans="1:2" x14ac:dyDescent="0.25">
      <c r="A284" s="5">
        <v>10</v>
      </c>
      <c r="B284" s="5">
        <v>7</v>
      </c>
    </row>
    <row r="285" spans="1:2" x14ac:dyDescent="0.25">
      <c r="A285" s="5">
        <v>10</v>
      </c>
      <c r="B285" s="5">
        <v>8</v>
      </c>
    </row>
    <row r="286" spans="1:2" x14ac:dyDescent="0.25">
      <c r="A286" s="5">
        <v>8</v>
      </c>
      <c r="B286" s="5">
        <v>7</v>
      </c>
    </row>
    <row r="287" spans="1:2" x14ac:dyDescent="0.25">
      <c r="A287" s="5">
        <v>6</v>
      </c>
      <c r="B287" s="5">
        <v>8</v>
      </c>
    </row>
    <row r="288" spans="1:2" x14ac:dyDescent="0.25">
      <c r="A288" s="5">
        <v>6</v>
      </c>
      <c r="B288" s="5">
        <v>8</v>
      </c>
    </row>
    <row r="289" spans="1:2" x14ac:dyDescent="0.25">
      <c r="A289" s="5">
        <v>6</v>
      </c>
      <c r="B289" s="5">
        <v>9</v>
      </c>
    </row>
    <row r="290" spans="1:2" x14ac:dyDescent="0.25">
      <c r="A290" s="5">
        <v>9</v>
      </c>
      <c r="B290" s="5">
        <v>10</v>
      </c>
    </row>
    <row r="291" spans="1:2" x14ac:dyDescent="0.25">
      <c r="A291" s="5">
        <v>10</v>
      </c>
      <c r="B291" s="5">
        <v>7</v>
      </c>
    </row>
    <row r="292" spans="1:2" x14ac:dyDescent="0.25">
      <c r="A292" s="5">
        <v>9</v>
      </c>
      <c r="B292" s="5">
        <v>10</v>
      </c>
    </row>
    <row r="293" spans="1:2" x14ac:dyDescent="0.25">
      <c r="A293" s="5">
        <v>4</v>
      </c>
      <c r="B293" s="5">
        <v>5</v>
      </c>
    </row>
    <row r="294" spans="1:2" x14ac:dyDescent="0.25">
      <c r="A294" s="5">
        <v>8</v>
      </c>
      <c r="B294" s="5">
        <v>1</v>
      </c>
    </row>
    <row r="295" spans="1:2" x14ac:dyDescent="0.25">
      <c r="A295" s="5">
        <v>9</v>
      </c>
      <c r="B295" s="5">
        <v>7</v>
      </c>
    </row>
    <row r="296" spans="1:2" x14ac:dyDescent="0.25">
      <c r="A296" s="5">
        <v>6</v>
      </c>
      <c r="B296" s="5">
        <v>9</v>
      </c>
    </row>
    <row r="297" spans="1:2" x14ac:dyDescent="0.25">
      <c r="A297" s="5">
        <v>8</v>
      </c>
      <c r="B297" s="5">
        <v>9</v>
      </c>
    </row>
    <row r="298" spans="1:2" x14ac:dyDescent="0.25">
      <c r="A298" s="5">
        <v>9</v>
      </c>
      <c r="B298" s="5">
        <v>7</v>
      </c>
    </row>
    <row r="299" spans="1:2" x14ac:dyDescent="0.25">
      <c r="A299" s="5">
        <v>8</v>
      </c>
      <c r="B299" s="5">
        <v>8</v>
      </c>
    </row>
    <row r="300" spans="1:2" x14ac:dyDescent="0.25">
      <c r="A300" s="5">
        <v>10</v>
      </c>
      <c r="B300" s="5">
        <v>0</v>
      </c>
    </row>
    <row r="301" spans="1:2" x14ac:dyDescent="0.25">
      <c r="A301" s="5">
        <v>9</v>
      </c>
      <c r="B301" s="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045D-07A6-4EC6-9271-996D7D396FA5}">
  <dimension ref="A1:H20"/>
  <sheetViews>
    <sheetView workbookViewId="0">
      <selection activeCell="I39" sqref="I39"/>
    </sheetView>
  </sheetViews>
  <sheetFormatPr defaultRowHeight="15" x14ac:dyDescent="0.25"/>
  <cols>
    <col min="2" max="2" width="16" bestFit="1" customWidth="1"/>
    <col min="3" max="3" width="12.7109375" bestFit="1" customWidth="1"/>
    <col min="4" max="4" width="11.140625" bestFit="1" customWidth="1"/>
  </cols>
  <sheetData>
    <row r="1" spans="1:8" x14ac:dyDescent="0.25">
      <c r="A1" s="11" t="s">
        <v>103</v>
      </c>
    </row>
    <row r="2" spans="1:8" x14ac:dyDescent="0.25">
      <c r="B2" t="s">
        <v>27</v>
      </c>
      <c r="C2" s="10">
        <v>7.8933333333333335</v>
      </c>
    </row>
    <row r="3" spans="1:8" x14ac:dyDescent="0.25">
      <c r="B3" t="s">
        <v>82</v>
      </c>
      <c r="C3" s="10">
        <v>2.2116948711109652</v>
      </c>
    </row>
    <row r="4" spans="1:8" x14ac:dyDescent="0.25">
      <c r="B4" t="s">
        <v>83</v>
      </c>
      <c r="C4" s="10">
        <v>0.12769226292012303</v>
      </c>
    </row>
    <row r="5" spans="1:8" x14ac:dyDescent="0.25">
      <c r="B5" t="s">
        <v>90</v>
      </c>
      <c r="C5" s="10">
        <v>7.5</v>
      </c>
    </row>
    <row r="9" spans="1:8" x14ac:dyDescent="0.25">
      <c r="B9" s="11" t="s">
        <v>94</v>
      </c>
      <c r="C9" s="15">
        <v>0.05</v>
      </c>
      <c r="D9" t="s">
        <v>104</v>
      </c>
    </row>
    <row r="10" spans="1:8" x14ac:dyDescent="0.25">
      <c r="A10" s="11" t="s">
        <v>95</v>
      </c>
      <c r="B10" s="11" t="s">
        <v>96</v>
      </c>
      <c r="C10">
        <f>_xlfn.NORM.S.INV(1-C9)</f>
        <v>1.6448536269514715</v>
      </c>
      <c r="D10">
        <f>_xlfn.NORM.S.INV(C9)</f>
        <v>-1.6448536269514726</v>
      </c>
      <c r="E10">
        <f>_xlfn.NORM.S.INV(1-C9/2)</f>
        <v>1.9599639845400536</v>
      </c>
      <c r="G10" t="s">
        <v>91</v>
      </c>
      <c r="H10" t="s">
        <v>94</v>
      </c>
    </row>
    <row r="11" spans="1:8" x14ac:dyDescent="0.25">
      <c r="B11" s="11" t="s">
        <v>97</v>
      </c>
      <c r="C11">
        <f>C5+(C10*C4)</f>
        <v>7.7100350817978054</v>
      </c>
      <c r="G11" t="s">
        <v>92</v>
      </c>
      <c r="H11" t="s">
        <v>106</v>
      </c>
    </row>
    <row r="12" spans="1:8" x14ac:dyDescent="0.25">
      <c r="G12" t="s">
        <v>93</v>
      </c>
      <c r="H12" t="s">
        <v>107</v>
      </c>
    </row>
    <row r="14" spans="1:8" x14ac:dyDescent="0.25">
      <c r="A14" s="11" t="s">
        <v>98</v>
      </c>
      <c r="E14">
        <v>7.9</v>
      </c>
    </row>
    <row r="15" spans="1:8" x14ac:dyDescent="0.25">
      <c r="A15" s="11" t="s">
        <v>99</v>
      </c>
    </row>
    <row r="16" spans="1:8" x14ac:dyDescent="0.25">
      <c r="A16" s="16" t="s">
        <v>100</v>
      </c>
      <c r="B16" s="17"/>
      <c r="C16" s="17"/>
      <c r="D16" s="17"/>
    </row>
    <row r="17" spans="1:3" x14ac:dyDescent="0.25">
      <c r="A17" s="11" t="s">
        <v>101</v>
      </c>
    </row>
    <row r="18" spans="1:3" x14ac:dyDescent="0.25">
      <c r="B18" s="11" t="s">
        <v>84</v>
      </c>
      <c r="C18">
        <f>(C11-E14)/C4</f>
        <v>-1.487677591875916</v>
      </c>
    </row>
    <row r="19" spans="1:3" x14ac:dyDescent="0.25">
      <c r="B19" s="11" t="s">
        <v>102</v>
      </c>
      <c r="C19" s="15">
        <f>1-_xlfn.NORM.S.DIST(C18,TRUE)</f>
        <v>0.93158203008034679</v>
      </c>
    </row>
    <row r="20" spans="1:3" x14ac:dyDescent="0.25">
      <c r="B20" s="11" t="s">
        <v>105</v>
      </c>
      <c r="C20" s="15">
        <f>1-C19</f>
        <v>6.841796991965321E-2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63F4-673D-42B1-A49A-8B2E2CE5BE16}">
  <dimension ref="A1:L298"/>
  <sheetViews>
    <sheetView topLeftCell="E1" workbookViewId="0">
      <selection activeCell="K31" sqref="K31"/>
    </sheetView>
  </sheetViews>
  <sheetFormatPr defaultRowHeight="15" x14ac:dyDescent="0.25"/>
  <cols>
    <col min="1" max="1" width="4.5703125" style="23" customWidth="1"/>
    <col min="2" max="2" width="8.5703125" style="27" customWidth="1"/>
    <col min="4" max="4" width="18" bestFit="1" customWidth="1"/>
    <col min="5" max="5" width="15.5703125" bestFit="1" customWidth="1"/>
    <col min="6" max="6" width="14.5703125" bestFit="1" customWidth="1"/>
    <col min="7" max="8" width="12" bestFit="1" customWidth="1"/>
    <col min="9" max="9" width="13.42578125" bestFit="1" customWidth="1"/>
    <col min="10" max="10" width="12" bestFit="1" customWidth="1"/>
    <col min="11" max="11" width="12.42578125" bestFit="1" customWidth="1"/>
    <col min="12" max="12" width="12.5703125" bestFit="1" customWidth="1"/>
  </cols>
  <sheetData>
    <row r="1" spans="1:9" ht="34.5" thickTop="1" x14ac:dyDescent="0.25">
      <c r="A1" s="22" t="s">
        <v>133</v>
      </c>
      <c r="B1" s="22" t="s">
        <v>134</v>
      </c>
    </row>
    <row r="2" spans="1:9" x14ac:dyDescent="0.25">
      <c r="A2" s="23">
        <v>0</v>
      </c>
      <c r="B2" s="24">
        <v>37.85</v>
      </c>
      <c r="D2" t="s">
        <v>135</v>
      </c>
    </row>
    <row r="3" spans="1:9" ht="15.75" thickBot="1" x14ac:dyDescent="0.3">
      <c r="A3" s="23">
        <v>0.2</v>
      </c>
      <c r="B3" s="24">
        <v>48.8</v>
      </c>
    </row>
    <row r="4" spans="1:9" x14ac:dyDescent="0.25">
      <c r="A4" s="23">
        <v>0.4</v>
      </c>
      <c r="B4" s="24">
        <v>48.35</v>
      </c>
      <c r="D4" s="28" t="s">
        <v>136</v>
      </c>
      <c r="E4" s="28"/>
    </row>
    <row r="5" spans="1:9" x14ac:dyDescent="0.25">
      <c r="A5" s="23">
        <v>0.6</v>
      </c>
      <c r="B5" s="24">
        <v>44.9</v>
      </c>
      <c r="D5" s="19" t="s">
        <v>137</v>
      </c>
      <c r="E5" s="19">
        <v>0.82298888840562923</v>
      </c>
    </row>
    <row r="6" spans="1:9" x14ac:dyDescent="0.25">
      <c r="A6" s="23">
        <v>0.7</v>
      </c>
      <c r="B6" s="24">
        <v>33.5</v>
      </c>
      <c r="D6" s="19" t="s">
        <v>138</v>
      </c>
      <c r="E6" s="19">
        <v>0.67731071043913327</v>
      </c>
    </row>
    <row r="7" spans="1:9" x14ac:dyDescent="0.25">
      <c r="A7" s="23">
        <v>1</v>
      </c>
      <c r="B7" s="24">
        <v>47.45</v>
      </c>
      <c r="D7" s="19" t="s">
        <v>139</v>
      </c>
      <c r="E7" s="19">
        <v>0.67611997505329979</v>
      </c>
    </row>
    <row r="8" spans="1:9" x14ac:dyDescent="0.25">
      <c r="A8" s="23">
        <v>1.3</v>
      </c>
      <c r="B8" s="24">
        <v>49.25</v>
      </c>
      <c r="D8" s="19" t="s">
        <v>140</v>
      </c>
      <c r="E8" s="19">
        <v>7.6927333645277534</v>
      </c>
    </row>
    <row r="9" spans="1:9" ht="15.75" thickBot="1" x14ac:dyDescent="0.3">
      <c r="A9" s="23">
        <v>1.3</v>
      </c>
      <c r="B9" s="24">
        <v>50.3</v>
      </c>
      <c r="D9" s="20" t="s">
        <v>130</v>
      </c>
      <c r="E9" s="20">
        <v>273</v>
      </c>
    </row>
    <row r="10" spans="1:9" x14ac:dyDescent="0.25">
      <c r="A10" s="23">
        <v>1.4</v>
      </c>
      <c r="B10" s="24">
        <v>52.4</v>
      </c>
    </row>
    <row r="11" spans="1:9" ht="15.75" thickBot="1" x14ac:dyDescent="0.3">
      <c r="A11" s="23">
        <v>1.9</v>
      </c>
      <c r="B11" s="24">
        <v>56</v>
      </c>
      <c r="D11" t="s">
        <v>116</v>
      </c>
    </row>
    <row r="12" spans="1:9" x14ac:dyDescent="0.25">
      <c r="A12" s="23">
        <v>2</v>
      </c>
      <c r="B12" s="24">
        <v>62.45</v>
      </c>
      <c r="D12" s="21"/>
      <c r="E12" s="21" t="s">
        <v>119</v>
      </c>
      <c r="F12" s="21" t="s">
        <v>118</v>
      </c>
      <c r="G12" s="21" t="s">
        <v>120</v>
      </c>
      <c r="H12" s="21" t="s">
        <v>19</v>
      </c>
      <c r="I12" s="21" t="s">
        <v>144</v>
      </c>
    </row>
    <row r="13" spans="1:9" x14ac:dyDescent="0.25">
      <c r="A13" s="23">
        <v>2</v>
      </c>
      <c r="B13" s="24">
        <v>49.85</v>
      </c>
      <c r="D13" s="19" t="s">
        <v>141</v>
      </c>
      <c r="E13" s="19">
        <v>1</v>
      </c>
      <c r="F13" s="19">
        <v>33661.544794070818</v>
      </c>
      <c r="G13" s="19">
        <v>33661.544794070818</v>
      </c>
      <c r="H13" s="19">
        <v>568.8171515664236</v>
      </c>
      <c r="I13" s="19">
        <v>1.6188730390167605E-68</v>
      </c>
    </row>
    <row r="14" spans="1:9" x14ac:dyDescent="0.25">
      <c r="A14" s="23">
        <v>2.1</v>
      </c>
      <c r="B14" s="24">
        <v>56.9</v>
      </c>
      <c r="D14" s="19" t="s">
        <v>142</v>
      </c>
      <c r="E14" s="19">
        <v>271</v>
      </c>
      <c r="F14" s="19">
        <v>16037.27773340171</v>
      </c>
      <c r="G14" s="19">
        <v>59.17814661771849</v>
      </c>
      <c r="H14" s="19"/>
      <c r="I14" s="19"/>
    </row>
    <row r="15" spans="1:9" ht="15.75" thickBot="1" x14ac:dyDescent="0.3">
      <c r="A15" s="23">
        <v>2.2000000000000002</v>
      </c>
      <c r="B15" s="24">
        <v>62.6</v>
      </c>
      <c r="D15" s="20" t="s">
        <v>125</v>
      </c>
      <c r="E15" s="20">
        <v>272</v>
      </c>
      <c r="F15" s="20">
        <v>49698.822527472526</v>
      </c>
      <c r="G15" s="20"/>
      <c r="H15" s="20"/>
      <c r="I15" s="20"/>
    </row>
    <row r="16" spans="1:9" ht="15.75" thickBot="1" x14ac:dyDescent="0.3">
      <c r="A16" s="23">
        <v>2.2999999999999998</v>
      </c>
      <c r="B16" s="24">
        <v>51.5</v>
      </c>
    </row>
    <row r="17" spans="1:12" x14ac:dyDescent="0.25">
      <c r="A17" s="23">
        <v>2.6</v>
      </c>
      <c r="B17" s="24">
        <v>54.65</v>
      </c>
      <c r="D17" s="21"/>
      <c r="E17" s="21" t="s">
        <v>145</v>
      </c>
      <c r="F17" s="21" t="s">
        <v>140</v>
      </c>
      <c r="G17" s="21" t="s">
        <v>146</v>
      </c>
      <c r="H17" s="21" t="s">
        <v>121</v>
      </c>
      <c r="I17" s="21" t="s">
        <v>147</v>
      </c>
      <c r="J17" s="21" t="s">
        <v>148</v>
      </c>
      <c r="K17" s="21" t="s">
        <v>149</v>
      </c>
      <c r="L17" s="21" t="s">
        <v>150</v>
      </c>
    </row>
    <row r="18" spans="1:12" x14ac:dyDescent="0.25">
      <c r="A18" s="23">
        <v>2.7</v>
      </c>
      <c r="B18" s="24">
        <v>63.05</v>
      </c>
      <c r="D18" s="19" t="s">
        <v>143</v>
      </c>
      <c r="E18" s="19">
        <v>55.179784645670409</v>
      </c>
      <c r="F18" s="19">
        <v>0.92686044300674286</v>
      </c>
      <c r="G18" s="19">
        <v>59.534080952539881</v>
      </c>
      <c r="H18" s="19">
        <v>1.1776834577103709E-157</v>
      </c>
      <c r="I18" s="19">
        <v>53.355022296467872</v>
      </c>
      <c r="J18" s="19">
        <v>57.004546994872946</v>
      </c>
      <c r="K18" s="19">
        <v>53.355022296467872</v>
      </c>
      <c r="L18" s="19">
        <v>57.004546994872946</v>
      </c>
    </row>
    <row r="19" spans="1:12" ht="15.75" thickBot="1" x14ac:dyDescent="0.3">
      <c r="A19" s="23">
        <v>2.7</v>
      </c>
      <c r="B19" s="24">
        <v>49.4</v>
      </c>
      <c r="D19" s="20" t="s">
        <v>133</v>
      </c>
      <c r="E19" s="20">
        <v>1.8085359552670388</v>
      </c>
      <c r="F19" s="20">
        <v>7.5829956303306814E-2</v>
      </c>
      <c r="G19" s="20">
        <v>23.849887873246363</v>
      </c>
      <c r="H19" s="20">
        <v>1.6188730390166681E-68</v>
      </c>
      <c r="I19" s="20">
        <v>1.6592452500179629</v>
      </c>
      <c r="J19" s="20">
        <v>1.9578266605161148</v>
      </c>
      <c r="K19" s="20">
        <v>1.6592452500179629</v>
      </c>
      <c r="L19" s="20">
        <v>1.9578266605161148</v>
      </c>
    </row>
    <row r="20" spans="1:12" x14ac:dyDescent="0.25">
      <c r="A20" s="23">
        <v>2.8</v>
      </c>
      <c r="B20" s="24">
        <v>60.05</v>
      </c>
    </row>
    <row r="21" spans="1:12" x14ac:dyDescent="0.25">
      <c r="A21" s="23">
        <v>2.9</v>
      </c>
      <c r="B21" s="24">
        <v>55.55</v>
      </c>
    </row>
    <row r="22" spans="1:12" x14ac:dyDescent="0.25">
      <c r="A22" s="23">
        <v>3</v>
      </c>
      <c r="B22" s="24">
        <v>59.75</v>
      </c>
    </row>
    <row r="23" spans="1:12" x14ac:dyDescent="0.25">
      <c r="A23" s="23">
        <v>3</v>
      </c>
      <c r="B23" s="24">
        <v>56.9</v>
      </c>
      <c r="D23" t="s">
        <v>151</v>
      </c>
    </row>
    <row r="24" spans="1:12" ht="15.75" thickBot="1" x14ac:dyDescent="0.3">
      <c r="A24" s="23">
        <v>3</v>
      </c>
      <c r="B24" s="24">
        <v>55.55</v>
      </c>
    </row>
    <row r="25" spans="1:12" x14ac:dyDescent="0.25">
      <c r="A25" s="23">
        <v>3.2</v>
      </c>
      <c r="B25" s="24">
        <v>54.5</v>
      </c>
      <c r="D25" s="21" t="s">
        <v>152</v>
      </c>
      <c r="E25" s="21" t="s">
        <v>153</v>
      </c>
      <c r="F25" s="21" t="s">
        <v>154</v>
      </c>
    </row>
    <row r="26" spans="1:12" x14ac:dyDescent="0.25">
      <c r="A26" s="23">
        <v>3.3</v>
      </c>
      <c r="B26" s="24">
        <v>56.3</v>
      </c>
      <c r="D26" s="19">
        <v>1</v>
      </c>
      <c r="E26" s="19">
        <v>55.179784645670409</v>
      </c>
      <c r="F26" s="19">
        <v>-17.329784645670408</v>
      </c>
    </row>
    <row r="27" spans="1:12" x14ac:dyDescent="0.25">
      <c r="A27" s="23">
        <v>3.3</v>
      </c>
      <c r="B27" s="24">
        <v>55.4</v>
      </c>
      <c r="D27" s="19">
        <v>2</v>
      </c>
      <c r="E27" s="19">
        <v>55.541491836723814</v>
      </c>
      <c r="F27" s="19">
        <v>-6.7414918367238172</v>
      </c>
    </row>
    <row r="28" spans="1:12" x14ac:dyDescent="0.25">
      <c r="A28" s="23">
        <v>3.4</v>
      </c>
      <c r="B28" s="24">
        <v>60.5</v>
      </c>
      <c r="D28" s="19">
        <v>3</v>
      </c>
      <c r="E28" s="19">
        <v>55.903199027777227</v>
      </c>
      <c r="F28" s="19">
        <v>-7.5531990277772252</v>
      </c>
    </row>
    <row r="29" spans="1:12" x14ac:dyDescent="0.25">
      <c r="A29" s="23">
        <v>3.5</v>
      </c>
      <c r="B29" s="24">
        <v>48.65</v>
      </c>
      <c r="D29" s="19">
        <v>4</v>
      </c>
      <c r="E29" s="19">
        <v>56.264906218830632</v>
      </c>
      <c r="F29" s="19">
        <v>-11.364906218830633</v>
      </c>
    </row>
    <row r="30" spans="1:12" x14ac:dyDescent="0.25">
      <c r="A30" s="23">
        <v>3.6</v>
      </c>
      <c r="B30" s="24">
        <v>58.1</v>
      </c>
      <c r="D30" s="19">
        <v>5</v>
      </c>
      <c r="E30" s="19">
        <v>56.445759814357338</v>
      </c>
      <c r="F30" s="19">
        <v>-22.945759814357338</v>
      </c>
    </row>
    <row r="31" spans="1:12" x14ac:dyDescent="0.25">
      <c r="A31" s="23">
        <v>3.6</v>
      </c>
      <c r="B31" s="24">
        <v>47</v>
      </c>
      <c r="D31" s="19">
        <v>6</v>
      </c>
      <c r="E31" s="19">
        <v>56.988320600937449</v>
      </c>
      <c r="F31" s="19">
        <v>-9.5383206009374462</v>
      </c>
    </row>
    <row r="32" spans="1:12" x14ac:dyDescent="0.25">
      <c r="A32" s="23">
        <v>3.6</v>
      </c>
      <c r="B32" s="24">
        <v>52.85</v>
      </c>
      <c r="D32" s="19">
        <v>7</v>
      </c>
      <c r="E32" s="19">
        <v>57.53088138751756</v>
      </c>
      <c r="F32" s="19">
        <v>-8.2808813875175602</v>
      </c>
    </row>
    <row r="33" spans="1:6" x14ac:dyDescent="0.25">
      <c r="A33" s="23">
        <v>3.6</v>
      </c>
      <c r="B33" s="24">
        <v>52.25</v>
      </c>
      <c r="D33" s="19">
        <v>8</v>
      </c>
      <c r="E33" s="19">
        <v>57.53088138751756</v>
      </c>
      <c r="F33" s="19">
        <v>-7.230881387517563</v>
      </c>
    </row>
    <row r="34" spans="1:6" x14ac:dyDescent="0.25">
      <c r="A34" s="23">
        <v>3.6</v>
      </c>
      <c r="B34" s="24">
        <v>53.9</v>
      </c>
      <c r="D34" s="19">
        <v>9</v>
      </c>
      <c r="E34" s="19">
        <v>57.711734983044266</v>
      </c>
      <c r="F34" s="19">
        <v>-5.3117349830442677</v>
      </c>
    </row>
    <row r="35" spans="1:6" x14ac:dyDescent="0.25">
      <c r="A35" s="23">
        <v>3.8</v>
      </c>
      <c r="B35" s="24">
        <v>62.45</v>
      </c>
      <c r="D35" s="19">
        <v>10</v>
      </c>
      <c r="E35" s="19">
        <v>58.616002960677783</v>
      </c>
      <c r="F35" s="19">
        <v>-2.6160029606777826</v>
      </c>
    </row>
    <row r="36" spans="1:6" x14ac:dyDescent="0.25">
      <c r="A36" s="23">
        <v>3.9</v>
      </c>
      <c r="B36" s="24">
        <v>59.6</v>
      </c>
      <c r="D36" s="19">
        <v>11</v>
      </c>
      <c r="E36" s="19">
        <v>58.796856556204489</v>
      </c>
      <c r="F36" s="19">
        <v>3.6531434437955141</v>
      </c>
    </row>
    <row r="37" spans="1:6" x14ac:dyDescent="0.25">
      <c r="A37" s="23">
        <v>4</v>
      </c>
      <c r="B37" s="24">
        <v>48.8</v>
      </c>
      <c r="D37" s="19">
        <v>12</v>
      </c>
      <c r="E37" s="19">
        <v>58.796856556204489</v>
      </c>
      <c r="F37" s="19">
        <v>-8.9468565562044873</v>
      </c>
    </row>
    <row r="38" spans="1:6" x14ac:dyDescent="0.25">
      <c r="A38" s="23">
        <v>4</v>
      </c>
      <c r="B38" s="24">
        <v>57.95</v>
      </c>
      <c r="D38" s="19">
        <v>13</v>
      </c>
      <c r="E38" s="19">
        <v>58.977710151731188</v>
      </c>
      <c r="F38" s="19">
        <v>-2.0777101517311891</v>
      </c>
    </row>
    <row r="39" spans="1:6" x14ac:dyDescent="0.25">
      <c r="A39" s="23">
        <v>4</v>
      </c>
      <c r="B39" s="24">
        <v>59.45</v>
      </c>
      <c r="D39" s="19">
        <v>14</v>
      </c>
      <c r="E39" s="19">
        <v>59.158563747257894</v>
      </c>
      <c r="F39" s="19">
        <v>3.4414362527421076</v>
      </c>
    </row>
    <row r="40" spans="1:6" x14ac:dyDescent="0.25">
      <c r="A40" s="23">
        <v>4.2</v>
      </c>
      <c r="B40" s="24">
        <v>55.1</v>
      </c>
      <c r="D40" s="19">
        <v>15</v>
      </c>
      <c r="E40" s="19">
        <v>59.3394173427846</v>
      </c>
      <c r="F40" s="19">
        <v>-7.8394173427845999</v>
      </c>
    </row>
    <row r="41" spans="1:6" x14ac:dyDescent="0.25">
      <c r="A41" s="23">
        <v>4.3</v>
      </c>
      <c r="B41" s="24">
        <v>57.8</v>
      </c>
      <c r="D41" s="19">
        <v>16</v>
      </c>
      <c r="E41" s="19">
        <v>59.881978129364711</v>
      </c>
      <c r="F41" s="19">
        <v>-5.2319781293647125</v>
      </c>
    </row>
    <row r="42" spans="1:6" x14ac:dyDescent="0.25">
      <c r="A42" s="23">
        <v>4.3</v>
      </c>
      <c r="B42" s="24">
        <v>53.45</v>
      </c>
      <c r="D42" s="19">
        <v>17</v>
      </c>
      <c r="E42" s="19">
        <v>60.062831724891417</v>
      </c>
      <c r="F42" s="19">
        <v>2.98716827510858</v>
      </c>
    </row>
    <row r="43" spans="1:6" x14ac:dyDescent="0.25">
      <c r="A43" s="23">
        <v>4.3</v>
      </c>
      <c r="B43" s="24">
        <v>63.65</v>
      </c>
      <c r="D43" s="19">
        <v>18</v>
      </c>
      <c r="E43" s="19">
        <v>60.062831724891417</v>
      </c>
      <c r="F43" s="19">
        <v>-10.662831724891419</v>
      </c>
    </row>
    <row r="44" spans="1:6" x14ac:dyDescent="0.25">
      <c r="A44" s="23">
        <v>4.4000000000000004</v>
      </c>
      <c r="B44" s="24">
        <v>67.25</v>
      </c>
      <c r="D44" s="19">
        <v>19</v>
      </c>
      <c r="E44" s="19">
        <v>60.243685320418116</v>
      </c>
      <c r="F44" s="19">
        <v>-0.19368532041811903</v>
      </c>
    </row>
    <row r="45" spans="1:6" x14ac:dyDescent="0.25">
      <c r="A45" s="23">
        <v>4.4000000000000004</v>
      </c>
      <c r="B45" s="24">
        <v>56.75</v>
      </c>
      <c r="D45" s="19">
        <v>20</v>
      </c>
      <c r="E45" s="19">
        <v>60.424538915944822</v>
      </c>
      <c r="F45" s="19">
        <v>-4.8745389159448251</v>
      </c>
    </row>
    <row r="46" spans="1:6" x14ac:dyDescent="0.25">
      <c r="A46" s="23">
        <v>4.5</v>
      </c>
      <c r="B46" s="24">
        <v>56.45</v>
      </c>
      <c r="D46" s="19">
        <v>21</v>
      </c>
      <c r="E46" s="19">
        <v>60.605392511471528</v>
      </c>
      <c r="F46" s="19">
        <v>-0.85539251147152839</v>
      </c>
    </row>
    <row r="47" spans="1:6" x14ac:dyDescent="0.25">
      <c r="A47" s="23">
        <v>4.5999999999999996</v>
      </c>
      <c r="B47" s="24">
        <v>53.6</v>
      </c>
      <c r="D47" s="19">
        <v>22</v>
      </c>
      <c r="E47" s="19">
        <v>60.605392511471528</v>
      </c>
      <c r="F47" s="19">
        <v>-3.7053925114715298</v>
      </c>
    </row>
    <row r="48" spans="1:6" x14ac:dyDescent="0.25">
      <c r="A48" s="23">
        <v>4.5999999999999996</v>
      </c>
      <c r="B48" s="24">
        <v>54.35</v>
      </c>
      <c r="D48" s="19">
        <v>23</v>
      </c>
      <c r="E48" s="19">
        <v>60.605392511471528</v>
      </c>
      <c r="F48" s="19">
        <v>-5.0553925114715312</v>
      </c>
    </row>
    <row r="49" spans="1:6" x14ac:dyDescent="0.25">
      <c r="A49" s="23">
        <v>4.5999999999999996</v>
      </c>
      <c r="B49" s="24">
        <v>60.95</v>
      </c>
      <c r="D49" s="19">
        <v>24</v>
      </c>
      <c r="E49" s="19">
        <v>60.967099702524933</v>
      </c>
      <c r="F49" s="19">
        <v>-6.4670997025249335</v>
      </c>
    </row>
    <row r="50" spans="1:6" x14ac:dyDescent="0.25">
      <c r="A50" s="23">
        <v>4.5999999999999996</v>
      </c>
      <c r="B50" s="24">
        <v>67.099999999999994</v>
      </c>
      <c r="D50" s="19">
        <v>25</v>
      </c>
      <c r="E50" s="19">
        <v>61.14795329805164</v>
      </c>
      <c r="F50" s="19">
        <v>-4.8479532980516424</v>
      </c>
    </row>
    <row r="51" spans="1:6" x14ac:dyDescent="0.25">
      <c r="A51" s="23">
        <v>4.5999999999999996</v>
      </c>
      <c r="B51" s="24">
        <v>59.6</v>
      </c>
      <c r="D51" s="19">
        <v>26</v>
      </c>
      <c r="E51" s="19">
        <v>61.14795329805164</v>
      </c>
      <c r="F51" s="19">
        <v>-5.747953298051641</v>
      </c>
    </row>
    <row r="52" spans="1:6" x14ac:dyDescent="0.25">
      <c r="A52" s="23">
        <v>4.7</v>
      </c>
      <c r="B52" s="24">
        <v>66.05</v>
      </c>
      <c r="D52" s="19">
        <v>27</v>
      </c>
      <c r="E52" s="19">
        <v>61.328806893578339</v>
      </c>
      <c r="F52" s="19">
        <v>-0.82880689357833859</v>
      </c>
    </row>
    <row r="53" spans="1:6" x14ac:dyDescent="0.25">
      <c r="A53" s="23">
        <v>4.7</v>
      </c>
      <c r="B53" s="24">
        <v>56.3</v>
      </c>
      <c r="D53" s="19">
        <v>28</v>
      </c>
      <c r="E53" s="19">
        <v>61.509660489105045</v>
      </c>
      <c r="F53" s="19">
        <v>-12.859660489105046</v>
      </c>
    </row>
    <row r="54" spans="1:6" x14ac:dyDescent="0.25">
      <c r="A54" s="23">
        <v>4.7</v>
      </c>
      <c r="B54" s="24">
        <v>58.7</v>
      </c>
      <c r="D54" s="19">
        <v>29</v>
      </c>
      <c r="E54" s="19">
        <v>61.690514084631751</v>
      </c>
      <c r="F54" s="19">
        <v>-3.5905140846317494</v>
      </c>
    </row>
    <row r="55" spans="1:6" x14ac:dyDescent="0.25">
      <c r="A55" s="23">
        <v>4.8</v>
      </c>
      <c r="B55" s="24">
        <v>61.55</v>
      </c>
      <c r="D55" s="19">
        <v>30</v>
      </c>
      <c r="E55" s="19">
        <v>61.690514084631751</v>
      </c>
      <c r="F55" s="19">
        <v>-14.690514084631751</v>
      </c>
    </row>
    <row r="56" spans="1:6" x14ac:dyDescent="0.25">
      <c r="A56" s="23">
        <v>4.9000000000000004</v>
      </c>
      <c r="B56" s="24">
        <v>62.75</v>
      </c>
      <c r="D56" s="19">
        <v>31</v>
      </c>
      <c r="E56" s="19">
        <v>61.690514084631751</v>
      </c>
      <c r="F56" s="19">
        <v>-8.8405140846317494</v>
      </c>
    </row>
    <row r="57" spans="1:6" x14ac:dyDescent="0.25">
      <c r="A57" s="23">
        <v>4.9000000000000004</v>
      </c>
      <c r="B57" s="24">
        <v>60.65</v>
      </c>
      <c r="D57" s="19">
        <v>32</v>
      </c>
      <c r="E57" s="19">
        <v>61.690514084631751</v>
      </c>
      <c r="F57" s="19">
        <v>-9.4405140846317508</v>
      </c>
    </row>
    <row r="58" spans="1:6" x14ac:dyDescent="0.25">
      <c r="A58" s="23">
        <v>4.9000000000000004</v>
      </c>
      <c r="B58" s="24">
        <v>75.5</v>
      </c>
      <c r="D58" s="19">
        <v>33</v>
      </c>
      <c r="E58" s="19">
        <v>61.690514084631751</v>
      </c>
      <c r="F58" s="19">
        <v>-7.7905140846317522</v>
      </c>
    </row>
    <row r="59" spans="1:6" x14ac:dyDescent="0.25">
      <c r="A59" s="23">
        <v>5</v>
      </c>
      <c r="B59" s="24">
        <v>54.95</v>
      </c>
      <c r="D59" s="19">
        <v>34</v>
      </c>
      <c r="E59" s="19">
        <v>62.052221275685156</v>
      </c>
      <c r="F59" s="19">
        <v>0.39777872431484695</v>
      </c>
    </row>
    <row r="60" spans="1:6" x14ac:dyDescent="0.25">
      <c r="A60" s="23">
        <v>5.0999999999999996</v>
      </c>
      <c r="B60" s="24">
        <v>71.45</v>
      </c>
      <c r="D60" s="19">
        <v>35</v>
      </c>
      <c r="E60" s="19">
        <v>62.233074871211862</v>
      </c>
      <c r="F60" s="19">
        <v>-2.6330748712118606</v>
      </c>
    </row>
    <row r="61" spans="1:6" x14ac:dyDescent="0.25">
      <c r="A61" s="23">
        <v>5.3</v>
      </c>
      <c r="B61" s="24">
        <v>68.3</v>
      </c>
      <c r="D61" s="19">
        <v>36</v>
      </c>
      <c r="E61" s="19">
        <v>62.413928466738568</v>
      </c>
      <c r="F61" s="19">
        <v>-13.613928466738571</v>
      </c>
    </row>
    <row r="62" spans="1:6" x14ac:dyDescent="0.25">
      <c r="A62" s="23">
        <v>5.4</v>
      </c>
      <c r="B62" s="24">
        <v>58.7</v>
      </c>
      <c r="D62" s="19">
        <v>37</v>
      </c>
      <c r="E62" s="19">
        <v>62.413928466738568</v>
      </c>
      <c r="F62" s="19">
        <v>-4.4639284667385652</v>
      </c>
    </row>
    <row r="63" spans="1:6" x14ac:dyDescent="0.25">
      <c r="A63" s="23">
        <v>5.5</v>
      </c>
      <c r="B63" s="24">
        <v>55.7</v>
      </c>
      <c r="D63" s="19">
        <v>38</v>
      </c>
      <c r="E63" s="19">
        <v>62.413928466738568</v>
      </c>
      <c r="F63" s="19">
        <v>-2.9639284667385652</v>
      </c>
    </row>
    <row r="64" spans="1:6" x14ac:dyDescent="0.25">
      <c r="A64" s="23">
        <v>5.5</v>
      </c>
      <c r="B64" s="24">
        <v>65.599999999999994</v>
      </c>
      <c r="D64" s="19">
        <v>39</v>
      </c>
      <c r="E64" s="19">
        <v>62.775635657791973</v>
      </c>
      <c r="F64" s="19">
        <v>-7.6756356577919718</v>
      </c>
    </row>
    <row r="65" spans="1:6" x14ac:dyDescent="0.25">
      <c r="A65" s="23">
        <v>5.6</v>
      </c>
      <c r="B65" s="24">
        <v>72.95</v>
      </c>
      <c r="D65" s="19">
        <v>40</v>
      </c>
      <c r="E65" s="19">
        <v>62.956489253318679</v>
      </c>
      <c r="F65" s="19">
        <v>-5.1564892533186821</v>
      </c>
    </row>
    <row r="66" spans="1:6" x14ac:dyDescent="0.25">
      <c r="A66" s="23">
        <v>5.7</v>
      </c>
      <c r="B66" s="24">
        <v>58.55</v>
      </c>
      <c r="D66" s="19">
        <v>41</v>
      </c>
      <c r="E66" s="19">
        <v>62.956489253318679</v>
      </c>
      <c r="F66" s="19">
        <v>-9.5064892533186764</v>
      </c>
    </row>
    <row r="67" spans="1:6" x14ac:dyDescent="0.25">
      <c r="A67" s="23">
        <v>5.7</v>
      </c>
      <c r="B67" s="24">
        <v>66.95</v>
      </c>
      <c r="D67" s="19">
        <v>42</v>
      </c>
      <c r="E67" s="19">
        <v>62.956489253318679</v>
      </c>
      <c r="F67" s="19">
        <v>0.69351074668131929</v>
      </c>
    </row>
    <row r="68" spans="1:6" x14ac:dyDescent="0.25">
      <c r="A68" s="23">
        <v>5.7</v>
      </c>
      <c r="B68" s="24">
        <v>63.35</v>
      </c>
      <c r="D68" s="19">
        <v>43</v>
      </c>
      <c r="E68" s="19">
        <v>63.137342848845378</v>
      </c>
      <c r="F68" s="19">
        <v>4.1126571511546217</v>
      </c>
    </row>
    <row r="69" spans="1:6" x14ac:dyDescent="0.25">
      <c r="A69" s="23">
        <v>5.8</v>
      </c>
      <c r="B69" s="24">
        <v>68</v>
      </c>
      <c r="D69" s="19">
        <v>44</v>
      </c>
      <c r="E69" s="19">
        <v>63.137342848845378</v>
      </c>
      <c r="F69" s="19">
        <v>-6.3873428488453783</v>
      </c>
    </row>
    <row r="70" spans="1:6" x14ac:dyDescent="0.25">
      <c r="A70" s="23">
        <v>5.8</v>
      </c>
      <c r="B70" s="24">
        <v>59.9</v>
      </c>
      <c r="D70" s="19">
        <v>45</v>
      </c>
      <c r="E70" s="19">
        <v>63.318196444372084</v>
      </c>
      <c r="F70" s="19">
        <v>-6.8681964443720815</v>
      </c>
    </row>
    <row r="71" spans="1:6" x14ac:dyDescent="0.25">
      <c r="A71" s="23">
        <v>5.8</v>
      </c>
      <c r="B71" s="24">
        <v>57.95</v>
      </c>
      <c r="D71" s="19">
        <v>46</v>
      </c>
      <c r="E71" s="19">
        <v>63.49905003989879</v>
      </c>
      <c r="F71" s="19">
        <v>-9.8990500398987891</v>
      </c>
    </row>
    <row r="72" spans="1:6" x14ac:dyDescent="0.25">
      <c r="A72" s="23">
        <v>5.8</v>
      </c>
      <c r="B72" s="24">
        <v>59</v>
      </c>
      <c r="D72" s="19">
        <v>47</v>
      </c>
      <c r="E72" s="19">
        <v>63.49905003989879</v>
      </c>
      <c r="F72" s="19">
        <v>-9.1490500398987891</v>
      </c>
    </row>
    <row r="73" spans="1:6" x14ac:dyDescent="0.25">
      <c r="A73" s="23">
        <v>6</v>
      </c>
      <c r="B73" s="24">
        <v>81.5</v>
      </c>
      <c r="D73" s="19">
        <v>48</v>
      </c>
      <c r="E73" s="19">
        <v>63.49905003989879</v>
      </c>
      <c r="F73" s="19">
        <v>-2.5490500398987876</v>
      </c>
    </row>
    <row r="74" spans="1:6" x14ac:dyDescent="0.25">
      <c r="A74" s="23">
        <v>6</v>
      </c>
      <c r="B74" s="24">
        <v>57.95</v>
      </c>
      <c r="D74" s="19">
        <v>49</v>
      </c>
      <c r="E74" s="19">
        <v>63.49905003989879</v>
      </c>
      <c r="F74" s="19">
        <v>3.6009499601012038</v>
      </c>
    </row>
    <row r="75" spans="1:6" x14ac:dyDescent="0.25">
      <c r="A75" s="23">
        <v>6.3</v>
      </c>
      <c r="B75" s="24">
        <v>74.75</v>
      </c>
      <c r="D75" s="19">
        <v>50</v>
      </c>
      <c r="E75" s="19">
        <v>63.49905003989879</v>
      </c>
      <c r="F75" s="19">
        <v>-3.8990500398987891</v>
      </c>
    </row>
    <row r="76" spans="1:6" x14ac:dyDescent="0.25">
      <c r="A76" s="23">
        <v>6.3</v>
      </c>
      <c r="B76" s="24">
        <v>68</v>
      </c>
      <c r="D76" s="19">
        <v>51</v>
      </c>
      <c r="E76" s="19">
        <v>63.679903635425489</v>
      </c>
      <c r="F76" s="19">
        <v>2.3700963645745077</v>
      </c>
    </row>
    <row r="77" spans="1:6" x14ac:dyDescent="0.25">
      <c r="A77" s="23">
        <v>6.4</v>
      </c>
      <c r="B77" s="24">
        <v>75.2</v>
      </c>
      <c r="D77" s="19">
        <v>52</v>
      </c>
      <c r="E77" s="19">
        <v>63.679903635425489</v>
      </c>
      <c r="F77" s="19">
        <v>-7.3799036354254923</v>
      </c>
    </row>
    <row r="78" spans="1:6" x14ac:dyDescent="0.25">
      <c r="A78" s="23">
        <v>6.5</v>
      </c>
      <c r="B78" s="24">
        <v>61.85</v>
      </c>
      <c r="D78" s="19">
        <v>53</v>
      </c>
      <c r="E78" s="19">
        <v>63.679903635425489</v>
      </c>
      <c r="F78" s="19">
        <v>-4.9799036354254866</v>
      </c>
    </row>
    <row r="79" spans="1:6" x14ac:dyDescent="0.25">
      <c r="A79" s="23">
        <v>6.6</v>
      </c>
      <c r="B79" s="24">
        <v>75.8</v>
      </c>
      <c r="D79" s="19">
        <v>54</v>
      </c>
      <c r="E79" s="19">
        <v>63.860757230952196</v>
      </c>
      <c r="F79" s="19">
        <v>-2.3107572309521984</v>
      </c>
    </row>
    <row r="80" spans="1:6" x14ac:dyDescent="0.25">
      <c r="A80" s="23">
        <v>6.6</v>
      </c>
      <c r="B80" s="24">
        <v>72.8</v>
      </c>
      <c r="D80" s="19">
        <v>55</v>
      </c>
      <c r="E80" s="19">
        <v>64.041610826478902</v>
      </c>
      <c r="F80" s="19">
        <v>-1.2916108264789017</v>
      </c>
    </row>
    <row r="81" spans="1:6" x14ac:dyDescent="0.25">
      <c r="A81" s="23">
        <v>6.6</v>
      </c>
      <c r="B81" s="24">
        <v>70.849999999999994</v>
      </c>
      <c r="D81" s="19">
        <v>56</v>
      </c>
      <c r="E81" s="19">
        <v>64.041610826478902</v>
      </c>
      <c r="F81" s="19">
        <v>-3.3916108264789031</v>
      </c>
    </row>
    <row r="82" spans="1:6" x14ac:dyDescent="0.25">
      <c r="A82" s="23">
        <v>6.7</v>
      </c>
      <c r="B82" s="24">
        <v>63.95</v>
      </c>
      <c r="D82" s="19">
        <v>57</v>
      </c>
      <c r="E82" s="19">
        <v>64.041610826478902</v>
      </c>
      <c r="F82" s="19">
        <v>11.458389173521098</v>
      </c>
    </row>
    <row r="83" spans="1:6" x14ac:dyDescent="0.25">
      <c r="A83" s="23">
        <v>6.8</v>
      </c>
      <c r="B83" s="24">
        <v>65.3</v>
      </c>
      <c r="D83" s="19">
        <v>58</v>
      </c>
      <c r="E83" s="19">
        <v>64.222464422005601</v>
      </c>
      <c r="F83" s="19">
        <v>-9.2724644220055978</v>
      </c>
    </row>
    <row r="84" spans="1:6" x14ac:dyDescent="0.25">
      <c r="A84" s="23">
        <v>6.8</v>
      </c>
      <c r="B84" s="24">
        <v>70.099999999999994</v>
      </c>
      <c r="D84" s="19">
        <v>59</v>
      </c>
      <c r="E84" s="19">
        <v>64.403318017532314</v>
      </c>
      <c r="F84" s="19">
        <v>7.046681982467689</v>
      </c>
    </row>
    <row r="85" spans="1:6" x14ac:dyDescent="0.25">
      <c r="A85" s="23">
        <v>6.9</v>
      </c>
      <c r="B85" s="24">
        <v>70.55</v>
      </c>
      <c r="D85" s="19">
        <v>60</v>
      </c>
      <c r="E85" s="19">
        <v>64.765025208585712</v>
      </c>
      <c r="F85" s="19">
        <v>3.5349747914142853</v>
      </c>
    </row>
    <row r="86" spans="1:6" x14ac:dyDescent="0.25">
      <c r="A86" s="23">
        <v>7</v>
      </c>
      <c r="B86" s="24">
        <v>63.65</v>
      </c>
      <c r="D86" s="19">
        <v>61</v>
      </c>
      <c r="E86" s="19">
        <v>64.945878804112425</v>
      </c>
      <c r="F86" s="19">
        <v>-6.2458788041124222</v>
      </c>
    </row>
    <row r="87" spans="1:6" x14ac:dyDescent="0.25">
      <c r="A87" s="23">
        <v>7</v>
      </c>
      <c r="B87" s="24">
        <v>67.25</v>
      </c>
      <c r="D87" s="19">
        <v>62</v>
      </c>
      <c r="E87" s="19">
        <v>65.126732399639124</v>
      </c>
      <c r="F87" s="19">
        <v>-9.4267323996391212</v>
      </c>
    </row>
    <row r="88" spans="1:6" x14ac:dyDescent="0.25">
      <c r="A88" s="23">
        <v>7</v>
      </c>
      <c r="B88" s="24">
        <v>70.099999999999994</v>
      </c>
      <c r="D88" s="19">
        <v>63</v>
      </c>
      <c r="E88" s="19">
        <v>65.126732399639124</v>
      </c>
      <c r="F88" s="19">
        <v>0.47326760036087023</v>
      </c>
    </row>
    <row r="89" spans="1:6" x14ac:dyDescent="0.25">
      <c r="A89" s="23">
        <v>7.1</v>
      </c>
      <c r="B89" s="24">
        <v>60.8</v>
      </c>
      <c r="D89" s="19">
        <v>64</v>
      </c>
      <c r="E89" s="19">
        <v>65.307585995165823</v>
      </c>
      <c r="F89" s="19">
        <v>7.6424140048341798</v>
      </c>
    </row>
    <row r="90" spans="1:6" x14ac:dyDescent="0.25">
      <c r="A90" s="23">
        <v>7.2</v>
      </c>
      <c r="B90" s="24">
        <v>70.400000000000006</v>
      </c>
      <c r="D90" s="19">
        <v>65</v>
      </c>
      <c r="E90" s="19">
        <v>65.488439590692536</v>
      </c>
      <c r="F90" s="19">
        <v>-6.9384395906925391</v>
      </c>
    </row>
    <row r="91" spans="1:6" x14ac:dyDescent="0.25">
      <c r="A91" s="23">
        <v>7.2</v>
      </c>
      <c r="B91" s="24">
        <v>69.8</v>
      </c>
      <c r="D91" s="19">
        <v>66</v>
      </c>
      <c r="E91" s="19">
        <v>65.488439590692536</v>
      </c>
      <c r="F91" s="19">
        <v>1.4615604093074666</v>
      </c>
    </row>
    <row r="92" spans="1:6" x14ac:dyDescent="0.25">
      <c r="A92" s="23">
        <v>7.2</v>
      </c>
      <c r="B92" s="24">
        <v>57.95</v>
      </c>
      <c r="D92" s="19">
        <v>67</v>
      </c>
      <c r="E92" s="19">
        <v>65.488439590692536</v>
      </c>
      <c r="F92" s="19">
        <v>-2.1384395906925349</v>
      </c>
    </row>
    <row r="93" spans="1:6" x14ac:dyDescent="0.25">
      <c r="A93" s="23">
        <v>7.3</v>
      </c>
      <c r="B93" s="24">
        <v>71.3</v>
      </c>
      <c r="D93" s="19">
        <v>68</v>
      </c>
      <c r="E93" s="19">
        <v>65.669293186219235</v>
      </c>
      <c r="F93" s="19">
        <v>2.3307068137807647</v>
      </c>
    </row>
    <row r="94" spans="1:6" x14ac:dyDescent="0.25">
      <c r="A94" s="23">
        <v>7.3</v>
      </c>
      <c r="B94" s="24">
        <v>69.349999999999994</v>
      </c>
      <c r="D94" s="19">
        <v>69</v>
      </c>
      <c r="E94" s="19">
        <v>65.669293186219235</v>
      </c>
      <c r="F94" s="19">
        <v>-5.7692931862192367</v>
      </c>
    </row>
    <row r="95" spans="1:6" x14ac:dyDescent="0.25">
      <c r="A95" s="23">
        <v>7.4</v>
      </c>
      <c r="B95" s="24">
        <v>77.3</v>
      </c>
      <c r="D95" s="19">
        <v>70</v>
      </c>
      <c r="E95" s="19">
        <v>65.669293186219235</v>
      </c>
      <c r="F95" s="19">
        <v>-7.7192931862192324</v>
      </c>
    </row>
    <row r="96" spans="1:6" x14ac:dyDescent="0.25">
      <c r="A96" s="23">
        <v>7.4</v>
      </c>
      <c r="B96" s="24">
        <v>72.05</v>
      </c>
      <c r="D96" s="19">
        <v>71</v>
      </c>
      <c r="E96" s="19">
        <v>65.669293186219235</v>
      </c>
      <c r="F96" s="19">
        <v>-6.6692931862192353</v>
      </c>
    </row>
    <row r="97" spans="1:6" x14ac:dyDescent="0.25">
      <c r="A97" s="23">
        <v>7.5</v>
      </c>
      <c r="B97" s="24">
        <v>65</v>
      </c>
      <c r="D97" s="19">
        <v>72</v>
      </c>
      <c r="E97" s="19">
        <v>66.031000377272647</v>
      </c>
      <c r="F97" s="19">
        <v>15.468999622727353</v>
      </c>
    </row>
    <row r="98" spans="1:6" x14ac:dyDescent="0.25">
      <c r="A98" s="23">
        <v>7.6</v>
      </c>
      <c r="B98" s="24">
        <v>72.2</v>
      </c>
      <c r="D98" s="19">
        <v>73</v>
      </c>
      <c r="E98" s="19">
        <v>66.031000377272647</v>
      </c>
      <c r="F98" s="19">
        <v>-8.0810003772726446</v>
      </c>
    </row>
    <row r="99" spans="1:6" x14ac:dyDescent="0.25">
      <c r="A99" s="23">
        <v>7.6</v>
      </c>
      <c r="B99" s="24">
        <v>66.2</v>
      </c>
      <c r="D99" s="19">
        <v>74</v>
      </c>
      <c r="E99" s="19">
        <v>66.573561163852759</v>
      </c>
      <c r="F99" s="19">
        <v>8.1764388361472413</v>
      </c>
    </row>
    <row r="100" spans="1:6" x14ac:dyDescent="0.25">
      <c r="A100" s="23">
        <v>7.7</v>
      </c>
      <c r="B100" s="24">
        <v>66.349999999999994</v>
      </c>
      <c r="D100" s="19">
        <v>75</v>
      </c>
      <c r="E100" s="19">
        <v>66.573561163852759</v>
      </c>
      <c r="F100" s="19">
        <v>1.4264388361472413</v>
      </c>
    </row>
    <row r="101" spans="1:6" x14ac:dyDescent="0.25">
      <c r="A101" s="23">
        <v>7.9</v>
      </c>
      <c r="B101" s="24">
        <v>70.849999999999994</v>
      </c>
      <c r="D101" s="19">
        <v>76</v>
      </c>
      <c r="E101" s="19">
        <v>66.754414759379458</v>
      </c>
      <c r="F101" s="19">
        <v>8.4455852406205452</v>
      </c>
    </row>
    <row r="102" spans="1:6" x14ac:dyDescent="0.25">
      <c r="A102" s="23">
        <v>8.1</v>
      </c>
      <c r="B102" s="24">
        <v>70.849999999999994</v>
      </c>
      <c r="D102" s="19">
        <v>77</v>
      </c>
      <c r="E102" s="19">
        <v>66.935268354906157</v>
      </c>
      <c r="F102" s="19">
        <v>-5.0852683549061553</v>
      </c>
    </row>
    <row r="103" spans="1:6" x14ac:dyDescent="0.25">
      <c r="A103" s="23">
        <v>8.1</v>
      </c>
      <c r="B103" s="24">
        <v>62.9</v>
      </c>
      <c r="D103" s="19">
        <v>78</v>
      </c>
      <c r="E103" s="19">
        <v>67.11612195043287</v>
      </c>
      <c r="F103" s="19">
        <v>8.6838780495671273</v>
      </c>
    </row>
    <row r="104" spans="1:6" x14ac:dyDescent="0.25">
      <c r="A104" s="23">
        <v>8.1999999999999993</v>
      </c>
      <c r="B104" s="24">
        <v>70.099999999999994</v>
      </c>
      <c r="D104" s="19">
        <v>79</v>
      </c>
      <c r="E104" s="19">
        <v>67.11612195043287</v>
      </c>
      <c r="F104" s="19">
        <v>5.6838780495671273</v>
      </c>
    </row>
    <row r="105" spans="1:6" x14ac:dyDescent="0.25">
      <c r="A105" s="23">
        <v>8.1999999999999993</v>
      </c>
      <c r="B105" s="24">
        <v>66.05</v>
      </c>
      <c r="D105" s="19">
        <v>80</v>
      </c>
      <c r="E105" s="19">
        <v>67.11612195043287</v>
      </c>
      <c r="F105" s="19">
        <v>3.7338780495671244</v>
      </c>
    </row>
    <row r="106" spans="1:6" x14ac:dyDescent="0.25">
      <c r="A106" s="23">
        <v>8.3000000000000007</v>
      </c>
      <c r="B106" s="24">
        <v>67.400000000000006</v>
      </c>
      <c r="D106" s="19">
        <v>81</v>
      </c>
      <c r="E106" s="19">
        <v>67.296975545959569</v>
      </c>
      <c r="F106" s="19">
        <v>-3.346975545959566</v>
      </c>
    </row>
    <row r="107" spans="1:6" x14ac:dyDescent="0.25">
      <c r="A107" s="23">
        <v>8.4</v>
      </c>
      <c r="B107" s="24">
        <v>71.75</v>
      </c>
      <c r="D107" s="19">
        <v>82</v>
      </c>
      <c r="E107" s="19">
        <v>67.477829141486268</v>
      </c>
      <c r="F107" s="19">
        <v>-2.1778291414862707</v>
      </c>
    </row>
    <row r="108" spans="1:6" x14ac:dyDescent="0.25">
      <c r="A108" s="23">
        <v>8.5</v>
      </c>
      <c r="B108" s="24">
        <v>76.099999999999994</v>
      </c>
      <c r="D108" s="19">
        <v>83</v>
      </c>
      <c r="E108" s="19">
        <v>67.477829141486268</v>
      </c>
      <c r="F108" s="19">
        <v>2.6221708585137264</v>
      </c>
    </row>
    <row r="109" spans="1:6" x14ac:dyDescent="0.25">
      <c r="A109" s="23">
        <v>8.6</v>
      </c>
      <c r="B109" s="24">
        <v>84.95</v>
      </c>
      <c r="D109" s="19">
        <v>84</v>
      </c>
      <c r="E109" s="19">
        <v>67.658682737012981</v>
      </c>
      <c r="F109" s="19">
        <v>2.8913172629870161</v>
      </c>
    </row>
    <row r="110" spans="1:6" x14ac:dyDescent="0.25">
      <c r="A110" s="23">
        <v>8.6</v>
      </c>
      <c r="B110" s="24">
        <v>74.599999999999994</v>
      </c>
      <c r="D110" s="19">
        <v>85</v>
      </c>
      <c r="E110" s="19">
        <v>67.83953633253968</v>
      </c>
      <c r="F110" s="19">
        <v>-4.1895363325396815</v>
      </c>
    </row>
    <row r="111" spans="1:6" x14ac:dyDescent="0.25">
      <c r="A111" s="23">
        <v>8.6999999999999993</v>
      </c>
      <c r="B111" s="24">
        <v>70.099999999999994</v>
      </c>
      <c r="D111" s="19">
        <v>86</v>
      </c>
      <c r="E111" s="19">
        <v>67.83953633253968</v>
      </c>
      <c r="F111" s="19">
        <v>-0.58953633253968007</v>
      </c>
    </row>
    <row r="112" spans="1:6" x14ac:dyDescent="0.25">
      <c r="A112" s="23">
        <v>8.8000000000000007</v>
      </c>
      <c r="B112" s="24">
        <v>76.55</v>
      </c>
      <c r="D112" s="19">
        <v>87</v>
      </c>
      <c r="E112" s="19">
        <v>67.83953633253968</v>
      </c>
      <c r="F112" s="19">
        <v>2.2604636674603142</v>
      </c>
    </row>
    <row r="113" spans="1:6" x14ac:dyDescent="0.25">
      <c r="A113" s="23">
        <v>8.8000000000000007</v>
      </c>
      <c r="B113" s="24">
        <v>61.1</v>
      </c>
      <c r="D113" s="19">
        <v>88</v>
      </c>
      <c r="E113" s="19">
        <v>68.020389928066379</v>
      </c>
      <c r="F113" s="19">
        <v>-7.2203899280663819</v>
      </c>
    </row>
    <row r="114" spans="1:6" x14ac:dyDescent="0.25">
      <c r="A114" s="23">
        <v>8.8000000000000007</v>
      </c>
      <c r="B114" s="24">
        <v>78.5</v>
      </c>
      <c r="D114" s="19">
        <v>89</v>
      </c>
      <c r="E114" s="19">
        <v>68.201243523593092</v>
      </c>
      <c r="F114" s="19">
        <v>2.1987564764069134</v>
      </c>
    </row>
    <row r="115" spans="1:6" x14ac:dyDescent="0.25">
      <c r="A115" s="23">
        <v>8.8000000000000007</v>
      </c>
      <c r="B115" s="24">
        <v>71.599999999999994</v>
      </c>
      <c r="D115" s="19">
        <v>90</v>
      </c>
      <c r="E115" s="19">
        <v>68.201243523593092</v>
      </c>
      <c r="F115" s="19">
        <v>1.5987564764069049</v>
      </c>
    </row>
    <row r="116" spans="1:6" x14ac:dyDescent="0.25">
      <c r="A116" s="23">
        <v>8.9</v>
      </c>
      <c r="B116" s="24">
        <v>77</v>
      </c>
      <c r="D116" s="19">
        <v>91</v>
      </c>
      <c r="E116" s="19">
        <v>68.201243523593092</v>
      </c>
      <c r="F116" s="19">
        <v>-10.251243523593089</v>
      </c>
    </row>
    <row r="117" spans="1:6" x14ac:dyDescent="0.25">
      <c r="A117" s="23">
        <v>9</v>
      </c>
      <c r="B117" s="24">
        <v>83</v>
      </c>
      <c r="D117" s="19">
        <v>92</v>
      </c>
      <c r="E117" s="19">
        <v>68.382097119119791</v>
      </c>
      <c r="F117" s="19">
        <v>2.9179028808802059</v>
      </c>
    </row>
    <row r="118" spans="1:6" x14ac:dyDescent="0.25">
      <c r="A118" s="23">
        <v>9</v>
      </c>
      <c r="B118" s="24">
        <v>75.650000000000006</v>
      </c>
      <c r="D118" s="19">
        <v>93</v>
      </c>
      <c r="E118" s="19">
        <v>68.382097119119791</v>
      </c>
      <c r="F118" s="19">
        <v>0.96790288088020304</v>
      </c>
    </row>
    <row r="119" spans="1:6" x14ac:dyDescent="0.25">
      <c r="A119" s="23">
        <v>9</v>
      </c>
      <c r="B119" s="24">
        <v>69.05</v>
      </c>
      <c r="D119" s="19">
        <v>94</v>
      </c>
      <c r="E119" s="19">
        <v>68.56295071464649</v>
      </c>
      <c r="F119" s="19">
        <v>8.7370492853535069</v>
      </c>
    </row>
    <row r="120" spans="1:6" x14ac:dyDescent="0.25">
      <c r="A120" s="23">
        <v>9</v>
      </c>
      <c r="B120" s="24">
        <v>82.85</v>
      </c>
      <c r="D120" s="19">
        <v>95</v>
      </c>
      <c r="E120" s="19">
        <v>68.56295071464649</v>
      </c>
      <c r="F120" s="19">
        <v>3.4870492853535069</v>
      </c>
    </row>
    <row r="121" spans="1:6" x14ac:dyDescent="0.25">
      <c r="A121" s="23">
        <v>9</v>
      </c>
      <c r="B121" s="24">
        <v>74.75</v>
      </c>
      <c r="D121" s="19">
        <v>96</v>
      </c>
      <c r="E121" s="19">
        <v>68.743804310173203</v>
      </c>
      <c r="F121" s="19">
        <v>-3.7438043101732035</v>
      </c>
    </row>
    <row r="122" spans="1:6" x14ac:dyDescent="0.25">
      <c r="A122" s="23">
        <v>9</v>
      </c>
      <c r="B122" s="24">
        <v>66.5</v>
      </c>
      <c r="D122" s="19">
        <v>97</v>
      </c>
      <c r="E122" s="19">
        <v>68.924657905699902</v>
      </c>
      <c r="F122" s="19">
        <v>3.2753420943001004</v>
      </c>
    </row>
    <row r="123" spans="1:6" x14ac:dyDescent="0.25">
      <c r="A123" s="23">
        <v>9.1</v>
      </c>
      <c r="B123" s="24">
        <v>77.3</v>
      </c>
      <c r="D123" s="19">
        <v>98</v>
      </c>
      <c r="E123" s="19">
        <v>68.924657905699902</v>
      </c>
      <c r="F123" s="19">
        <v>-2.7246579056998996</v>
      </c>
    </row>
    <row r="124" spans="1:6" x14ac:dyDescent="0.25">
      <c r="A124" s="23">
        <v>9.3000000000000007</v>
      </c>
      <c r="B124" s="24">
        <v>82.55</v>
      </c>
      <c r="D124" s="19">
        <v>99</v>
      </c>
      <c r="E124" s="19">
        <v>69.105511501226601</v>
      </c>
      <c r="F124" s="19">
        <v>-2.7555115012266072</v>
      </c>
    </row>
    <row r="125" spans="1:6" x14ac:dyDescent="0.25">
      <c r="A125" s="23">
        <v>9.3000000000000007</v>
      </c>
      <c r="B125" s="24">
        <v>73.25</v>
      </c>
      <c r="D125" s="19">
        <v>100</v>
      </c>
      <c r="E125" s="19">
        <v>69.467218692280014</v>
      </c>
      <c r="F125" s="19">
        <v>1.3827813077199806</v>
      </c>
    </row>
    <row r="126" spans="1:6" x14ac:dyDescent="0.25">
      <c r="A126" s="23">
        <v>9.4</v>
      </c>
      <c r="B126" s="24">
        <v>77.3</v>
      </c>
      <c r="D126" s="19">
        <v>101</v>
      </c>
      <c r="E126" s="19">
        <v>69.828925883333426</v>
      </c>
      <c r="F126" s="19">
        <v>1.0210741166665684</v>
      </c>
    </row>
    <row r="127" spans="1:6" x14ac:dyDescent="0.25">
      <c r="A127" s="23">
        <v>9.4</v>
      </c>
      <c r="B127" s="24">
        <v>76.7</v>
      </c>
      <c r="D127" s="19">
        <v>102</v>
      </c>
      <c r="E127" s="19">
        <v>69.828925883333426</v>
      </c>
      <c r="F127" s="19">
        <v>-6.9289258833334273</v>
      </c>
    </row>
    <row r="128" spans="1:6" x14ac:dyDescent="0.25">
      <c r="A128" s="23">
        <v>9.4</v>
      </c>
      <c r="B128" s="24">
        <v>72.650000000000006</v>
      </c>
      <c r="D128" s="19">
        <v>103</v>
      </c>
      <c r="E128" s="19">
        <v>70.009779478860125</v>
      </c>
      <c r="F128" s="19">
        <v>9.0220521139869447E-2</v>
      </c>
    </row>
    <row r="129" spans="1:6" x14ac:dyDescent="0.25">
      <c r="A129" s="23">
        <v>9.4</v>
      </c>
      <c r="B129" s="24">
        <v>67.7</v>
      </c>
      <c r="D129" s="19">
        <v>104</v>
      </c>
      <c r="E129" s="19">
        <v>70.009779478860125</v>
      </c>
      <c r="F129" s="19">
        <v>-3.9597794788601277</v>
      </c>
    </row>
    <row r="130" spans="1:6" x14ac:dyDescent="0.25">
      <c r="A130" s="23">
        <v>9.4</v>
      </c>
      <c r="B130" s="24">
        <v>79.400000000000006</v>
      </c>
      <c r="D130" s="19">
        <v>105</v>
      </c>
      <c r="E130" s="19">
        <v>70.190633074386838</v>
      </c>
      <c r="F130" s="19">
        <v>-2.7906330743868324</v>
      </c>
    </row>
    <row r="131" spans="1:6" x14ac:dyDescent="0.25">
      <c r="A131" s="23">
        <v>9.5</v>
      </c>
      <c r="B131" s="24">
        <v>76.849999999999994</v>
      </c>
      <c r="D131" s="19">
        <v>106</v>
      </c>
      <c r="E131" s="19">
        <v>70.371486669913537</v>
      </c>
      <c r="F131" s="19">
        <v>1.3785133300864629</v>
      </c>
    </row>
    <row r="132" spans="1:6" x14ac:dyDescent="0.25">
      <c r="A132" s="23">
        <v>9.6</v>
      </c>
      <c r="B132" s="24">
        <v>80.3</v>
      </c>
      <c r="D132" s="19">
        <v>107</v>
      </c>
      <c r="E132" s="19">
        <v>70.552340265440236</v>
      </c>
      <c r="F132" s="19">
        <v>5.5476597345597582</v>
      </c>
    </row>
    <row r="133" spans="1:6" x14ac:dyDescent="0.25">
      <c r="A133" s="23">
        <v>9.6</v>
      </c>
      <c r="B133" s="24">
        <v>72.8</v>
      </c>
      <c r="D133" s="19">
        <v>108</v>
      </c>
      <c r="E133" s="19">
        <v>70.733193860966935</v>
      </c>
      <c r="F133" s="19">
        <v>14.216806139033068</v>
      </c>
    </row>
    <row r="134" spans="1:6" x14ac:dyDescent="0.25">
      <c r="A134" s="23">
        <v>9.6</v>
      </c>
      <c r="B134" s="24">
        <v>73.55</v>
      </c>
      <c r="D134" s="19">
        <v>109</v>
      </c>
      <c r="E134" s="19">
        <v>70.733193860966935</v>
      </c>
      <c r="F134" s="19">
        <v>3.8668061390330593</v>
      </c>
    </row>
    <row r="135" spans="1:6" x14ac:dyDescent="0.25">
      <c r="A135" s="23">
        <v>9.6</v>
      </c>
      <c r="B135" s="24">
        <v>73.099999999999994</v>
      </c>
      <c r="D135" s="19">
        <v>110</v>
      </c>
      <c r="E135" s="19">
        <v>70.914047456493648</v>
      </c>
      <c r="F135" s="19">
        <v>-0.81404745649365395</v>
      </c>
    </row>
    <row r="136" spans="1:6" x14ac:dyDescent="0.25">
      <c r="A136" s="23">
        <v>9.6999999999999993</v>
      </c>
      <c r="B136" s="24">
        <v>77</v>
      </c>
      <c r="D136" s="19">
        <v>111</v>
      </c>
      <c r="E136" s="19">
        <v>71.094901052020347</v>
      </c>
      <c r="F136" s="19">
        <v>5.4550989479796499</v>
      </c>
    </row>
    <row r="137" spans="1:6" x14ac:dyDescent="0.25">
      <c r="A137" s="23">
        <v>9.6999999999999993</v>
      </c>
      <c r="B137" s="24">
        <v>75.5</v>
      </c>
      <c r="D137" s="19">
        <v>112</v>
      </c>
      <c r="E137" s="19">
        <v>71.094901052020347</v>
      </c>
      <c r="F137" s="19">
        <v>-9.9949010520203458</v>
      </c>
    </row>
    <row r="138" spans="1:6" x14ac:dyDescent="0.25">
      <c r="A138" s="23">
        <v>9.6999999999999993</v>
      </c>
      <c r="B138" s="24">
        <v>78.650000000000006</v>
      </c>
      <c r="D138" s="19">
        <v>113</v>
      </c>
      <c r="E138" s="19">
        <v>71.094901052020347</v>
      </c>
      <c r="F138" s="19">
        <v>7.4050989479796527</v>
      </c>
    </row>
    <row r="139" spans="1:6" x14ac:dyDescent="0.25">
      <c r="A139" s="23">
        <v>9.8000000000000007</v>
      </c>
      <c r="B139" s="24">
        <v>71.900000000000006</v>
      </c>
      <c r="D139" s="19">
        <v>114</v>
      </c>
      <c r="E139" s="19">
        <v>71.094901052020347</v>
      </c>
      <c r="F139" s="19">
        <v>0.50509894797964705</v>
      </c>
    </row>
    <row r="140" spans="1:6" x14ac:dyDescent="0.25">
      <c r="A140" s="23">
        <v>9.9</v>
      </c>
      <c r="B140" s="24">
        <v>78.349999999999994</v>
      </c>
      <c r="D140" s="19">
        <v>115</v>
      </c>
      <c r="E140" s="19">
        <v>71.27575464754706</v>
      </c>
      <c r="F140" s="19">
        <v>5.7242453524529395</v>
      </c>
    </row>
    <row r="141" spans="1:6" x14ac:dyDescent="0.25">
      <c r="A141" s="23">
        <v>10</v>
      </c>
      <c r="B141" s="24">
        <v>80.150000000000006</v>
      </c>
      <c r="D141" s="19">
        <v>116</v>
      </c>
      <c r="E141" s="19">
        <v>71.456608243073759</v>
      </c>
      <c r="F141" s="19">
        <v>11.543391756926241</v>
      </c>
    </row>
    <row r="142" spans="1:6" x14ac:dyDescent="0.25">
      <c r="A142" s="23">
        <v>10.1</v>
      </c>
      <c r="B142" s="24">
        <v>73.400000000000006</v>
      </c>
      <c r="D142" s="19">
        <v>117</v>
      </c>
      <c r="E142" s="19">
        <v>71.456608243073759</v>
      </c>
      <c r="F142" s="19">
        <v>4.1933917569262462</v>
      </c>
    </row>
    <row r="143" spans="1:6" x14ac:dyDescent="0.25">
      <c r="A143" s="23">
        <v>10.199999999999999</v>
      </c>
      <c r="B143" s="24">
        <v>76.849999999999994</v>
      </c>
      <c r="D143" s="19">
        <v>118</v>
      </c>
      <c r="E143" s="19">
        <v>71.456608243073759</v>
      </c>
      <c r="F143" s="19">
        <v>-2.4066082430737623</v>
      </c>
    </row>
    <row r="144" spans="1:6" x14ac:dyDescent="0.25">
      <c r="A144" s="23">
        <v>10.199999999999999</v>
      </c>
      <c r="B144" s="24">
        <v>79.099999999999994</v>
      </c>
      <c r="D144" s="19">
        <v>119</v>
      </c>
      <c r="E144" s="19">
        <v>71.456608243073759</v>
      </c>
      <c r="F144" s="19">
        <v>11.393391756926235</v>
      </c>
    </row>
    <row r="145" spans="1:6" x14ac:dyDescent="0.25">
      <c r="A145" s="23">
        <v>10.199999999999999</v>
      </c>
      <c r="B145" s="24">
        <v>82.85</v>
      </c>
      <c r="D145" s="19">
        <v>120</v>
      </c>
      <c r="E145" s="19">
        <v>71.456608243073759</v>
      </c>
      <c r="F145" s="19">
        <v>3.2933917569262405</v>
      </c>
    </row>
    <row r="146" spans="1:6" x14ac:dyDescent="0.25">
      <c r="A146" s="23">
        <v>10.3</v>
      </c>
      <c r="B146" s="24">
        <v>74.150000000000006</v>
      </c>
      <c r="D146" s="19">
        <v>121</v>
      </c>
      <c r="E146" s="19">
        <v>71.456608243073759</v>
      </c>
      <c r="F146" s="19">
        <v>-4.9566082430737595</v>
      </c>
    </row>
    <row r="147" spans="1:6" x14ac:dyDescent="0.25">
      <c r="A147" s="23">
        <v>10.4</v>
      </c>
      <c r="B147" s="24">
        <v>69.8</v>
      </c>
      <c r="D147" s="19">
        <v>122</v>
      </c>
      <c r="E147" s="19">
        <v>71.637461838600458</v>
      </c>
      <c r="F147" s="19">
        <v>5.6625381613995387</v>
      </c>
    </row>
    <row r="148" spans="1:6" x14ac:dyDescent="0.25">
      <c r="A148" s="23">
        <v>10.4</v>
      </c>
      <c r="B148" s="24">
        <v>73.849999999999994</v>
      </c>
      <c r="D148" s="19">
        <v>123</v>
      </c>
      <c r="E148" s="19">
        <v>71.999169029653871</v>
      </c>
      <c r="F148" s="19">
        <v>10.550830970346126</v>
      </c>
    </row>
    <row r="149" spans="1:6" x14ac:dyDescent="0.25">
      <c r="A149" s="23">
        <v>10.4</v>
      </c>
      <c r="B149" s="24">
        <v>81.349999999999994</v>
      </c>
      <c r="D149" s="19">
        <v>124</v>
      </c>
      <c r="E149" s="19">
        <v>71.999169029653871</v>
      </c>
      <c r="F149" s="19">
        <v>1.2508309703461293</v>
      </c>
    </row>
    <row r="150" spans="1:6" x14ac:dyDescent="0.25">
      <c r="A150" s="23">
        <v>10.4</v>
      </c>
      <c r="B150" s="24">
        <v>75.95</v>
      </c>
      <c r="D150" s="19">
        <v>125</v>
      </c>
      <c r="E150" s="19">
        <v>72.18002262518057</v>
      </c>
      <c r="F150" s="19">
        <v>5.1199773748194275</v>
      </c>
    </row>
    <row r="151" spans="1:6" x14ac:dyDescent="0.25">
      <c r="A151" s="23">
        <v>10.5</v>
      </c>
      <c r="B151" s="24">
        <v>81.349999999999994</v>
      </c>
      <c r="D151" s="19">
        <v>126</v>
      </c>
      <c r="E151" s="19">
        <v>72.18002262518057</v>
      </c>
      <c r="F151" s="19">
        <v>4.5199773748194332</v>
      </c>
    </row>
    <row r="152" spans="1:6" x14ac:dyDescent="0.25">
      <c r="A152" s="23">
        <v>10.5</v>
      </c>
      <c r="B152" s="24">
        <v>77.3</v>
      </c>
      <c r="D152" s="19">
        <v>127</v>
      </c>
      <c r="E152" s="19">
        <v>72.18002262518057</v>
      </c>
      <c r="F152" s="19">
        <v>0.46997737481943602</v>
      </c>
    </row>
    <row r="153" spans="1:6" x14ac:dyDescent="0.25">
      <c r="A153" s="23">
        <v>10.5</v>
      </c>
      <c r="B153" s="24">
        <v>83</v>
      </c>
      <c r="D153" s="19">
        <v>128</v>
      </c>
      <c r="E153" s="19">
        <v>72.18002262518057</v>
      </c>
      <c r="F153" s="19">
        <v>-4.4800226251805668</v>
      </c>
    </row>
    <row r="154" spans="1:6" x14ac:dyDescent="0.25">
      <c r="A154" s="23">
        <v>10.6</v>
      </c>
      <c r="B154" s="24">
        <v>75.2</v>
      </c>
      <c r="D154" s="19">
        <v>129</v>
      </c>
      <c r="E154" s="19">
        <v>72.18002262518057</v>
      </c>
      <c r="F154" s="19">
        <v>7.219977374819436</v>
      </c>
    </row>
    <row r="155" spans="1:6" x14ac:dyDescent="0.25">
      <c r="A155" s="23">
        <v>10.7</v>
      </c>
      <c r="B155" s="24">
        <v>86.9</v>
      </c>
      <c r="D155" s="19">
        <v>130</v>
      </c>
      <c r="E155" s="19">
        <v>72.360876220707283</v>
      </c>
      <c r="F155" s="19">
        <v>4.4891237792927114</v>
      </c>
    </row>
    <row r="156" spans="1:6" x14ac:dyDescent="0.25">
      <c r="A156" s="23">
        <v>10.7</v>
      </c>
      <c r="B156" s="24">
        <v>78.05</v>
      </c>
      <c r="D156" s="19">
        <v>131</v>
      </c>
      <c r="E156" s="19">
        <v>72.541729816233982</v>
      </c>
      <c r="F156" s="19">
        <v>7.7582701837660153</v>
      </c>
    </row>
    <row r="157" spans="1:6" x14ac:dyDescent="0.25">
      <c r="A157" s="23">
        <v>10.7</v>
      </c>
      <c r="B157" s="24">
        <v>65.45</v>
      </c>
      <c r="D157" s="19">
        <v>132</v>
      </c>
      <c r="E157" s="19">
        <v>72.541729816233982</v>
      </c>
      <c r="F157" s="19">
        <v>0.25827018376601529</v>
      </c>
    </row>
    <row r="158" spans="1:6" x14ac:dyDescent="0.25">
      <c r="A158" s="23">
        <v>10.8</v>
      </c>
      <c r="B158" s="24">
        <v>73.400000000000006</v>
      </c>
      <c r="D158" s="19">
        <v>133</v>
      </c>
      <c r="E158" s="19">
        <v>72.541729816233982</v>
      </c>
      <c r="F158" s="19">
        <v>1.0082701837660153</v>
      </c>
    </row>
    <row r="159" spans="1:6" x14ac:dyDescent="0.25">
      <c r="A159" s="23">
        <v>10.9</v>
      </c>
      <c r="B159" s="24">
        <v>84.95</v>
      </c>
      <c r="D159" s="19">
        <v>134</v>
      </c>
      <c r="E159" s="19">
        <v>72.541729816233982</v>
      </c>
      <c r="F159" s="19">
        <v>0.55827018376601245</v>
      </c>
    </row>
    <row r="160" spans="1:6" x14ac:dyDescent="0.25">
      <c r="A160" s="23">
        <v>11</v>
      </c>
      <c r="B160" s="24">
        <v>86.3</v>
      </c>
      <c r="D160" s="19">
        <v>135</v>
      </c>
      <c r="E160" s="19">
        <v>72.722583411760681</v>
      </c>
      <c r="F160" s="19">
        <v>4.2774165882393191</v>
      </c>
    </row>
    <row r="161" spans="1:6" x14ac:dyDescent="0.25">
      <c r="A161" s="23">
        <v>11</v>
      </c>
      <c r="B161" s="24">
        <v>82.85</v>
      </c>
      <c r="D161" s="19">
        <v>136</v>
      </c>
      <c r="E161" s="19">
        <v>72.722583411760681</v>
      </c>
      <c r="F161" s="19">
        <v>2.7774165882393191</v>
      </c>
    </row>
    <row r="162" spans="1:6" x14ac:dyDescent="0.25">
      <c r="A162" s="23">
        <v>11.1</v>
      </c>
      <c r="B162" s="24">
        <v>77.3</v>
      </c>
      <c r="D162" s="19">
        <v>137</v>
      </c>
      <c r="E162" s="19">
        <v>72.722583411760681</v>
      </c>
      <c r="F162" s="19">
        <v>5.9274165882393248</v>
      </c>
    </row>
    <row r="163" spans="1:6" x14ac:dyDescent="0.25">
      <c r="A163" s="23">
        <v>11.3</v>
      </c>
      <c r="B163" s="24">
        <v>87.8</v>
      </c>
      <c r="D163" s="19">
        <v>138</v>
      </c>
      <c r="E163" s="19">
        <v>72.903437007287394</v>
      </c>
      <c r="F163" s="19">
        <v>-1.0034370072873884</v>
      </c>
    </row>
    <row r="164" spans="1:6" x14ac:dyDescent="0.25">
      <c r="A164" s="23">
        <v>11.3</v>
      </c>
      <c r="B164" s="24">
        <v>81.2</v>
      </c>
      <c r="D164" s="19">
        <v>139</v>
      </c>
      <c r="E164" s="19">
        <v>73.084290602814093</v>
      </c>
      <c r="F164" s="19">
        <v>5.2657093971859013</v>
      </c>
    </row>
    <row r="165" spans="1:6" x14ac:dyDescent="0.25">
      <c r="A165" s="23">
        <v>11.3</v>
      </c>
      <c r="B165" s="24">
        <v>78.05</v>
      </c>
      <c r="D165" s="19">
        <v>140</v>
      </c>
      <c r="E165" s="19">
        <v>73.265144198340806</v>
      </c>
      <c r="F165" s="19">
        <v>6.8848558016591994</v>
      </c>
    </row>
    <row r="166" spans="1:6" x14ac:dyDescent="0.25">
      <c r="A166" s="23">
        <v>11.3</v>
      </c>
      <c r="B166" s="24">
        <v>81.650000000000006</v>
      </c>
      <c r="D166" s="19">
        <v>141</v>
      </c>
      <c r="E166" s="19">
        <v>73.445997793867505</v>
      </c>
      <c r="F166" s="19">
        <v>-4.5997793867499581E-2</v>
      </c>
    </row>
    <row r="167" spans="1:6" x14ac:dyDescent="0.25">
      <c r="A167" s="23">
        <v>11.4</v>
      </c>
      <c r="B167" s="24">
        <v>72.8</v>
      </c>
      <c r="D167" s="19">
        <v>142</v>
      </c>
      <c r="E167" s="19">
        <v>73.626851389394204</v>
      </c>
      <c r="F167" s="19">
        <v>3.2231486106057901</v>
      </c>
    </row>
    <row r="168" spans="1:6" x14ac:dyDescent="0.25">
      <c r="A168" s="23">
        <v>11.4</v>
      </c>
      <c r="B168" s="24">
        <v>86.75</v>
      </c>
      <c r="D168" s="19">
        <v>143</v>
      </c>
      <c r="E168" s="19">
        <v>73.626851389394204</v>
      </c>
      <c r="F168" s="19">
        <v>5.4731486106057901</v>
      </c>
    </row>
    <row r="169" spans="1:6" x14ac:dyDescent="0.25">
      <c r="A169" s="23">
        <v>11.4</v>
      </c>
      <c r="B169" s="24">
        <v>91.7</v>
      </c>
      <c r="D169" s="19">
        <v>144</v>
      </c>
      <c r="E169" s="19">
        <v>73.626851389394204</v>
      </c>
      <c r="F169" s="19">
        <v>9.2231486106057901</v>
      </c>
    </row>
    <row r="170" spans="1:6" x14ac:dyDescent="0.25">
      <c r="A170" s="23">
        <v>11.5</v>
      </c>
      <c r="B170" s="24">
        <v>69.349999999999994</v>
      </c>
      <c r="D170" s="19">
        <v>145</v>
      </c>
      <c r="E170" s="19">
        <v>73.807704984920917</v>
      </c>
      <c r="F170" s="19">
        <v>0.34229501507908822</v>
      </c>
    </row>
    <row r="171" spans="1:6" x14ac:dyDescent="0.25">
      <c r="A171" s="23">
        <v>11.5</v>
      </c>
      <c r="B171" s="24">
        <v>93.05</v>
      </c>
      <c r="D171" s="19">
        <v>146</v>
      </c>
      <c r="E171" s="19">
        <v>73.988558580447616</v>
      </c>
      <c r="F171" s="19">
        <v>-4.1885585804476193</v>
      </c>
    </row>
    <row r="172" spans="1:6" x14ac:dyDescent="0.25">
      <c r="A172" s="23">
        <v>11.5</v>
      </c>
      <c r="B172" s="24">
        <v>63.5</v>
      </c>
      <c r="D172" s="19">
        <v>147</v>
      </c>
      <c r="E172" s="19">
        <v>73.988558580447616</v>
      </c>
      <c r="F172" s="19">
        <v>-0.13855858044762215</v>
      </c>
    </row>
    <row r="173" spans="1:6" x14ac:dyDescent="0.25">
      <c r="A173" s="23">
        <v>11.5</v>
      </c>
      <c r="B173" s="24">
        <v>74.900000000000006</v>
      </c>
      <c r="D173" s="19">
        <v>148</v>
      </c>
      <c r="E173" s="19">
        <v>73.988558580447616</v>
      </c>
      <c r="F173" s="19">
        <v>7.3614414195523779</v>
      </c>
    </row>
    <row r="174" spans="1:6" x14ac:dyDescent="0.25">
      <c r="A174" s="23">
        <v>11.7</v>
      </c>
      <c r="B174" s="24">
        <v>88.7</v>
      </c>
      <c r="D174" s="19">
        <v>149</v>
      </c>
      <c r="E174" s="19">
        <v>73.988558580447616</v>
      </c>
      <c r="F174" s="19">
        <v>1.9614414195523864</v>
      </c>
    </row>
    <row r="175" spans="1:6" x14ac:dyDescent="0.25">
      <c r="A175" s="23">
        <v>11.7</v>
      </c>
      <c r="B175" s="24">
        <v>85.55</v>
      </c>
      <c r="D175" s="19">
        <v>150</v>
      </c>
      <c r="E175" s="19">
        <v>74.169412175974315</v>
      </c>
      <c r="F175" s="19">
        <v>7.1805878240256789</v>
      </c>
    </row>
    <row r="176" spans="1:6" x14ac:dyDescent="0.25">
      <c r="A176" s="23">
        <v>11.7</v>
      </c>
      <c r="B176" s="24">
        <v>85.1</v>
      </c>
      <c r="D176" s="19">
        <v>151</v>
      </c>
      <c r="E176" s="19">
        <v>74.169412175974315</v>
      </c>
      <c r="F176" s="19">
        <v>3.1305878240256817</v>
      </c>
    </row>
    <row r="177" spans="1:6" x14ac:dyDescent="0.25">
      <c r="A177" s="23">
        <v>11.7</v>
      </c>
      <c r="B177" s="24">
        <v>81.05</v>
      </c>
      <c r="D177" s="19">
        <v>152</v>
      </c>
      <c r="E177" s="19">
        <v>74.169412175974315</v>
      </c>
      <c r="F177" s="19">
        <v>8.8305878240256845</v>
      </c>
    </row>
    <row r="178" spans="1:6" x14ac:dyDescent="0.25">
      <c r="A178" s="23">
        <v>12</v>
      </c>
      <c r="B178" s="24">
        <v>67.849999999999994</v>
      </c>
      <c r="D178" s="19">
        <v>153</v>
      </c>
      <c r="E178" s="19">
        <v>74.350265771501029</v>
      </c>
      <c r="F178" s="19">
        <v>0.84973422849897418</v>
      </c>
    </row>
    <row r="179" spans="1:6" x14ac:dyDescent="0.25">
      <c r="A179" s="23">
        <v>12</v>
      </c>
      <c r="B179" s="24">
        <v>72.8</v>
      </c>
      <c r="D179" s="19">
        <v>154</v>
      </c>
      <c r="E179" s="19">
        <v>74.531119367027728</v>
      </c>
      <c r="F179" s="19">
        <v>12.368880632972278</v>
      </c>
    </row>
    <row r="180" spans="1:6" x14ac:dyDescent="0.25">
      <c r="A180" s="23">
        <v>12</v>
      </c>
      <c r="B180" s="24">
        <v>81.650000000000006</v>
      </c>
      <c r="D180" s="19">
        <v>155</v>
      </c>
      <c r="E180" s="19">
        <v>74.531119367027728</v>
      </c>
      <c r="F180" s="19">
        <v>3.5188806329722695</v>
      </c>
    </row>
    <row r="181" spans="1:6" x14ac:dyDescent="0.25">
      <c r="A181" s="23">
        <v>12.1</v>
      </c>
      <c r="B181" s="24">
        <v>75.5</v>
      </c>
      <c r="D181" s="19">
        <v>156</v>
      </c>
      <c r="E181" s="19">
        <v>74.531119367027728</v>
      </c>
      <c r="F181" s="19">
        <v>-9.0811193670277248</v>
      </c>
    </row>
    <row r="182" spans="1:6" x14ac:dyDescent="0.25">
      <c r="A182" s="23">
        <v>12.1</v>
      </c>
      <c r="B182" s="24">
        <v>80.150000000000006</v>
      </c>
      <c r="D182" s="19">
        <v>157</v>
      </c>
      <c r="E182" s="19">
        <v>74.711972962554427</v>
      </c>
      <c r="F182" s="19">
        <v>-1.311972962554421</v>
      </c>
    </row>
    <row r="183" spans="1:6" x14ac:dyDescent="0.25">
      <c r="A183" s="23">
        <v>12.2</v>
      </c>
      <c r="B183" s="24">
        <v>76.849999999999994</v>
      </c>
      <c r="D183" s="19">
        <v>158</v>
      </c>
      <c r="E183" s="19">
        <v>74.89282655808114</v>
      </c>
      <c r="F183" s="19">
        <v>10.057173441918863</v>
      </c>
    </row>
    <row r="184" spans="1:6" x14ac:dyDescent="0.25">
      <c r="A184" s="23">
        <v>12.3</v>
      </c>
      <c r="B184" s="24">
        <v>77.599999999999994</v>
      </c>
      <c r="D184" s="19">
        <v>159</v>
      </c>
      <c r="E184" s="19">
        <v>75.073680153607839</v>
      </c>
      <c r="F184" s="19">
        <v>11.226319846392158</v>
      </c>
    </row>
    <row r="185" spans="1:6" x14ac:dyDescent="0.25">
      <c r="A185" s="23">
        <v>12.4</v>
      </c>
      <c r="B185" s="24">
        <v>89.15</v>
      </c>
      <c r="D185" s="19">
        <v>160</v>
      </c>
      <c r="E185" s="19">
        <v>75.073680153607839</v>
      </c>
      <c r="F185" s="19">
        <v>7.7763198463921555</v>
      </c>
    </row>
    <row r="186" spans="1:6" x14ac:dyDescent="0.25">
      <c r="A186" s="23">
        <v>12.4</v>
      </c>
      <c r="B186" s="24">
        <v>74.900000000000006</v>
      </c>
      <c r="D186" s="19">
        <v>161</v>
      </c>
      <c r="E186" s="19">
        <v>75.254533749134538</v>
      </c>
      <c r="F186" s="19">
        <v>2.0454662508654593</v>
      </c>
    </row>
    <row r="187" spans="1:6" x14ac:dyDescent="0.25">
      <c r="A187" s="23">
        <v>12.5</v>
      </c>
      <c r="B187" s="24">
        <v>76.25</v>
      </c>
      <c r="D187" s="19">
        <v>162</v>
      </c>
      <c r="E187" s="19">
        <v>75.61624094018795</v>
      </c>
      <c r="F187" s="19">
        <v>12.183759059812047</v>
      </c>
    </row>
    <row r="188" spans="1:6" x14ac:dyDescent="0.25">
      <c r="A188" s="23">
        <v>12.6</v>
      </c>
      <c r="B188" s="24">
        <v>81.95</v>
      </c>
      <c r="D188" s="19">
        <v>163</v>
      </c>
      <c r="E188" s="19">
        <v>75.61624094018795</v>
      </c>
      <c r="F188" s="19">
        <v>5.5837590598120528</v>
      </c>
    </row>
    <row r="189" spans="1:6" x14ac:dyDescent="0.25">
      <c r="A189" s="23">
        <v>12.9</v>
      </c>
      <c r="B189" s="24">
        <v>79.099999999999994</v>
      </c>
      <c r="D189" s="19">
        <v>164</v>
      </c>
      <c r="E189" s="19">
        <v>75.61624094018795</v>
      </c>
      <c r="F189" s="19">
        <v>2.4337590598120471</v>
      </c>
    </row>
    <row r="190" spans="1:6" x14ac:dyDescent="0.25">
      <c r="A190" s="23">
        <v>12.9</v>
      </c>
      <c r="B190" s="24">
        <v>90.05</v>
      </c>
      <c r="D190" s="19">
        <v>165</v>
      </c>
      <c r="E190" s="19">
        <v>75.61624094018795</v>
      </c>
      <c r="F190" s="19">
        <v>6.0337590598120556</v>
      </c>
    </row>
    <row r="191" spans="1:6" x14ac:dyDescent="0.25">
      <c r="A191" s="23">
        <v>13.1</v>
      </c>
      <c r="B191" s="24">
        <v>81.2</v>
      </c>
      <c r="D191" s="19">
        <v>166</v>
      </c>
      <c r="E191" s="19">
        <v>75.797094535714649</v>
      </c>
      <c r="F191" s="19">
        <v>-2.9970945357146519</v>
      </c>
    </row>
    <row r="192" spans="1:6" x14ac:dyDescent="0.25">
      <c r="A192" s="23">
        <v>13.3</v>
      </c>
      <c r="B192" s="24">
        <v>80.75</v>
      </c>
      <c r="D192" s="19">
        <v>167</v>
      </c>
      <c r="E192" s="19">
        <v>75.797094535714649</v>
      </c>
      <c r="F192" s="19">
        <v>10.952905464285351</v>
      </c>
    </row>
    <row r="193" spans="1:6" x14ac:dyDescent="0.25">
      <c r="A193" s="23">
        <v>13.3</v>
      </c>
      <c r="B193" s="24">
        <v>77.599999999999994</v>
      </c>
      <c r="D193" s="19">
        <v>168</v>
      </c>
      <c r="E193" s="19">
        <v>75.797094535714649</v>
      </c>
      <c r="F193" s="19">
        <v>15.902905464285354</v>
      </c>
    </row>
    <row r="194" spans="1:6" x14ac:dyDescent="0.25">
      <c r="A194" s="23">
        <v>13.4</v>
      </c>
      <c r="B194" s="24">
        <v>79.7</v>
      </c>
      <c r="D194" s="19">
        <v>169</v>
      </c>
      <c r="E194" s="19">
        <v>75.977948131241362</v>
      </c>
      <c r="F194" s="19">
        <v>-6.6279481312413679</v>
      </c>
    </row>
    <row r="195" spans="1:6" x14ac:dyDescent="0.25">
      <c r="A195" s="23">
        <v>13.4</v>
      </c>
      <c r="B195" s="24">
        <v>91.25</v>
      </c>
      <c r="D195" s="19">
        <v>170</v>
      </c>
      <c r="E195" s="19">
        <v>75.977948131241362</v>
      </c>
      <c r="F195" s="19">
        <v>17.072051868758635</v>
      </c>
    </row>
    <row r="196" spans="1:6" x14ac:dyDescent="0.25">
      <c r="A196" s="23">
        <v>13.4</v>
      </c>
      <c r="B196" s="24">
        <v>82.4</v>
      </c>
      <c r="D196" s="19">
        <v>171</v>
      </c>
      <c r="E196" s="19">
        <v>75.977948131241362</v>
      </c>
      <c r="F196" s="19">
        <v>-12.477948131241362</v>
      </c>
    </row>
    <row r="197" spans="1:6" x14ac:dyDescent="0.25">
      <c r="A197" s="23">
        <v>13.6</v>
      </c>
      <c r="B197" s="24">
        <v>74.900000000000006</v>
      </c>
      <c r="D197" s="19">
        <v>172</v>
      </c>
      <c r="E197" s="19">
        <v>75.977948131241362</v>
      </c>
      <c r="F197" s="19">
        <v>-1.0779481312413566</v>
      </c>
    </row>
    <row r="198" spans="1:6" x14ac:dyDescent="0.25">
      <c r="A198" s="23">
        <v>13.7</v>
      </c>
      <c r="B198" s="24">
        <v>83.45</v>
      </c>
      <c r="D198" s="19">
        <v>173</v>
      </c>
      <c r="E198" s="19">
        <v>76.33965532229476</v>
      </c>
      <c r="F198" s="19">
        <v>12.360344677705243</v>
      </c>
    </row>
    <row r="199" spans="1:6" x14ac:dyDescent="0.25">
      <c r="A199" s="23">
        <v>13.8</v>
      </c>
      <c r="B199" s="24">
        <v>75.2</v>
      </c>
      <c r="D199" s="19">
        <v>174</v>
      </c>
      <c r="E199" s="19">
        <v>76.33965532229476</v>
      </c>
      <c r="F199" s="19">
        <v>9.2103446777052369</v>
      </c>
    </row>
    <row r="200" spans="1:6" x14ac:dyDescent="0.25">
      <c r="A200" s="23">
        <v>14</v>
      </c>
      <c r="B200" s="24">
        <v>78.8</v>
      </c>
      <c r="D200" s="19">
        <v>175</v>
      </c>
      <c r="E200" s="19">
        <v>76.33965532229476</v>
      </c>
      <c r="F200" s="19">
        <v>8.7603446777052341</v>
      </c>
    </row>
    <row r="201" spans="1:6" x14ac:dyDescent="0.25">
      <c r="A201" s="23">
        <v>14.2</v>
      </c>
      <c r="B201" s="24">
        <v>83.6</v>
      </c>
      <c r="D201" s="19">
        <v>176</v>
      </c>
      <c r="E201" s="19">
        <v>76.33965532229476</v>
      </c>
      <c r="F201" s="19">
        <v>4.7103446777052369</v>
      </c>
    </row>
    <row r="202" spans="1:6" x14ac:dyDescent="0.25">
      <c r="A202" s="23">
        <v>14.3</v>
      </c>
      <c r="B202" s="24">
        <v>82.25</v>
      </c>
      <c r="D202" s="19">
        <v>177</v>
      </c>
      <c r="E202" s="19">
        <v>76.882216108874871</v>
      </c>
      <c r="F202" s="19">
        <v>-9.0322161088748771</v>
      </c>
    </row>
    <row r="203" spans="1:6" x14ac:dyDescent="0.25">
      <c r="A203" s="23">
        <v>14.3</v>
      </c>
      <c r="B203" s="24">
        <v>88.7</v>
      </c>
      <c r="D203" s="19">
        <v>178</v>
      </c>
      <c r="E203" s="19">
        <v>76.882216108874871</v>
      </c>
      <c r="F203" s="19">
        <v>-4.0822161088748743</v>
      </c>
    </row>
    <row r="204" spans="1:6" x14ac:dyDescent="0.25">
      <c r="A204" s="23">
        <v>14.3</v>
      </c>
      <c r="B204" s="24">
        <v>72.349999999999994</v>
      </c>
      <c r="D204" s="19">
        <v>179</v>
      </c>
      <c r="E204" s="19">
        <v>76.882216108874871</v>
      </c>
      <c r="F204" s="19">
        <v>4.7677838911251342</v>
      </c>
    </row>
    <row r="205" spans="1:6" x14ac:dyDescent="0.25">
      <c r="A205" s="23">
        <v>14.3</v>
      </c>
      <c r="B205" s="24">
        <v>83</v>
      </c>
      <c r="D205" s="19">
        <v>180</v>
      </c>
      <c r="E205" s="19">
        <v>77.063069704401585</v>
      </c>
      <c r="F205" s="19">
        <v>-1.5630697044015847</v>
      </c>
    </row>
    <row r="206" spans="1:6" x14ac:dyDescent="0.25">
      <c r="A206" s="23">
        <v>14.4</v>
      </c>
      <c r="B206" s="24">
        <v>91.85</v>
      </c>
      <c r="D206" s="19">
        <v>181</v>
      </c>
      <c r="E206" s="19">
        <v>77.063069704401585</v>
      </c>
      <c r="F206" s="19">
        <v>3.086930295598421</v>
      </c>
    </row>
    <row r="207" spans="1:6" x14ac:dyDescent="0.25">
      <c r="A207" s="23">
        <v>14.5</v>
      </c>
      <c r="B207" s="24">
        <v>80.75</v>
      </c>
      <c r="D207" s="19">
        <v>182</v>
      </c>
      <c r="E207" s="19">
        <v>77.243923299928284</v>
      </c>
      <c r="F207" s="19">
        <v>-0.39392329992828934</v>
      </c>
    </row>
    <row r="208" spans="1:6" x14ac:dyDescent="0.25">
      <c r="A208" s="23">
        <v>14.6</v>
      </c>
      <c r="B208" s="24">
        <v>90.95</v>
      </c>
      <c r="D208" s="19">
        <v>183</v>
      </c>
      <c r="E208" s="19">
        <v>77.424776895454983</v>
      </c>
      <c r="F208" s="19">
        <v>0.17522310454501167</v>
      </c>
    </row>
    <row r="209" spans="1:6" x14ac:dyDescent="0.25">
      <c r="A209" s="23">
        <v>14.6</v>
      </c>
      <c r="B209" s="24">
        <v>83.3</v>
      </c>
      <c r="D209" s="19">
        <v>184</v>
      </c>
      <c r="E209" s="19">
        <v>77.605630490981696</v>
      </c>
      <c r="F209" s="19">
        <v>11.54436950901831</v>
      </c>
    </row>
    <row r="210" spans="1:6" x14ac:dyDescent="0.25">
      <c r="A210" s="23">
        <v>14.7</v>
      </c>
      <c r="B210" s="24">
        <v>79.25</v>
      </c>
      <c r="D210" s="19">
        <v>185</v>
      </c>
      <c r="E210" s="19">
        <v>77.605630490981696</v>
      </c>
      <c r="F210" s="19">
        <v>-2.7056304909816902</v>
      </c>
    </row>
    <row r="211" spans="1:6" x14ac:dyDescent="0.25">
      <c r="A211" s="23">
        <v>14.8</v>
      </c>
      <c r="B211" s="24">
        <v>82.85</v>
      </c>
      <c r="D211" s="19">
        <v>186</v>
      </c>
      <c r="E211" s="19">
        <v>77.786484086508395</v>
      </c>
      <c r="F211" s="19">
        <v>-1.5364840865083949</v>
      </c>
    </row>
    <row r="212" spans="1:6" x14ac:dyDescent="0.25">
      <c r="A212" s="23">
        <v>14.8</v>
      </c>
      <c r="B212" s="24">
        <v>78.05</v>
      </c>
      <c r="D212" s="19">
        <v>187</v>
      </c>
      <c r="E212" s="19">
        <v>77.967337682035094</v>
      </c>
      <c r="F212" s="19">
        <v>3.982662317964909</v>
      </c>
    </row>
    <row r="213" spans="1:6" x14ac:dyDescent="0.25">
      <c r="A213" s="23">
        <v>14.8</v>
      </c>
      <c r="B213" s="24">
        <v>88.4</v>
      </c>
      <c r="D213" s="19">
        <v>188</v>
      </c>
      <c r="E213" s="19">
        <v>78.509898468615205</v>
      </c>
      <c r="F213" s="19">
        <v>0.59010153138478927</v>
      </c>
    </row>
    <row r="214" spans="1:6" x14ac:dyDescent="0.25">
      <c r="A214" s="23">
        <v>14.9</v>
      </c>
      <c r="B214" s="24">
        <v>88.85</v>
      </c>
      <c r="D214" s="19">
        <v>189</v>
      </c>
      <c r="E214" s="19">
        <v>78.509898468615205</v>
      </c>
      <c r="F214" s="19">
        <v>11.540101531384792</v>
      </c>
    </row>
    <row r="215" spans="1:6" x14ac:dyDescent="0.25">
      <c r="A215" s="23">
        <v>14.9</v>
      </c>
      <c r="B215" s="24">
        <v>81.5</v>
      </c>
      <c r="D215" s="19">
        <v>190</v>
      </c>
      <c r="E215" s="19">
        <v>78.871605659668617</v>
      </c>
      <c r="F215" s="19">
        <v>2.3283943403313856</v>
      </c>
    </row>
    <row r="216" spans="1:6" x14ac:dyDescent="0.25">
      <c r="A216" s="23">
        <v>15</v>
      </c>
      <c r="B216" s="24">
        <v>81.2</v>
      </c>
      <c r="D216" s="19">
        <v>191</v>
      </c>
      <c r="E216" s="19">
        <v>79.233312850722029</v>
      </c>
      <c r="F216" s="19">
        <v>1.5166871492779705</v>
      </c>
    </row>
    <row r="217" spans="1:6" x14ac:dyDescent="0.25">
      <c r="A217" s="23">
        <v>15.1</v>
      </c>
      <c r="B217" s="24">
        <v>77.150000000000006</v>
      </c>
      <c r="D217" s="19">
        <v>192</v>
      </c>
      <c r="E217" s="19">
        <v>79.233312850722029</v>
      </c>
      <c r="F217" s="19">
        <v>-1.6333128507220351</v>
      </c>
    </row>
    <row r="218" spans="1:6" x14ac:dyDescent="0.25">
      <c r="A218" s="23">
        <v>15.1</v>
      </c>
      <c r="B218" s="24">
        <v>102.65</v>
      </c>
      <c r="D218" s="19">
        <v>193</v>
      </c>
      <c r="E218" s="19">
        <v>79.414166446248728</v>
      </c>
      <c r="F218" s="19">
        <v>0.28583355375127439</v>
      </c>
    </row>
    <row r="219" spans="1:6" x14ac:dyDescent="0.25">
      <c r="A219" s="23">
        <v>15.2</v>
      </c>
      <c r="B219" s="24">
        <v>84.05</v>
      </c>
      <c r="D219" s="19">
        <v>194</v>
      </c>
      <c r="E219" s="19">
        <v>79.414166446248728</v>
      </c>
      <c r="F219" s="19">
        <v>11.835833553751272</v>
      </c>
    </row>
    <row r="220" spans="1:6" x14ac:dyDescent="0.25">
      <c r="A220" s="23">
        <v>15.2</v>
      </c>
      <c r="B220" s="24">
        <v>87.95</v>
      </c>
      <c r="D220" s="19">
        <v>195</v>
      </c>
      <c r="E220" s="19">
        <v>79.414166446248728</v>
      </c>
      <c r="F220" s="19">
        <v>2.9858335537512772</v>
      </c>
    </row>
    <row r="221" spans="1:6" x14ac:dyDescent="0.25">
      <c r="A221" s="23">
        <v>15.6</v>
      </c>
      <c r="B221" s="24">
        <v>89.9</v>
      </c>
      <c r="D221" s="19">
        <v>196</v>
      </c>
      <c r="E221" s="19">
        <v>79.775873637302141</v>
      </c>
      <c r="F221" s="19">
        <v>-4.875873637302135</v>
      </c>
    </row>
    <row r="222" spans="1:6" x14ac:dyDescent="0.25">
      <c r="A222" s="23">
        <v>15.6</v>
      </c>
      <c r="B222" s="24">
        <v>87.05</v>
      </c>
      <c r="D222" s="19">
        <v>197</v>
      </c>
      <c r="E222" s="19">
        <v>79.95672723282884</v>
      </c>
      <c r="F222" s="19">
        <v>3.4932727671711632</v>
      </c>
    </row>
    <row r="223" spans="1:6" x14ac:dyDescent="0.25">
      <c r="A223" s="23">
        <v>15.6</v>
      </c>
      <c r="B223" s="24">
        <v>82.85</v>
      </c>
      <c r="D223" s="19">
        <v>198</v>
      </c>
      <c r="E223" s="19">
        <v>80.137580828355539</v>
      </c>
      <c r="F223" s="19">
        <v>-4.9375808283555358</v>
      </c>
    </row>
    <row r="224" spans="1:6" x14ac:dyDescent="0.25">
      <c r="A224" s="23">
        <v>15.8</v>
      </c>
      <c r="B224" s="24">
        <v>87.2</v>
      </c>
      <c r="D224" s="19">
        <v>199</v>
      </c>
      <c r="E224" s="19">
        <v>80.499288019408951</v>
      </c>
      <c r="F224" s="19">
        <v>-1.6992880194089537</v>
      </c>
    </row>
    <row r="225" spans="1:6" x14ac:dyDescent="0.25">
      <c r="A225" s="23">
        <v>16</v>
      </c>
      <c r="B225" s="24">
        <v>86.9</v>
      </c>
      <c r="D225" s="19">
        <v>200</v>
      </c>
      <c r="E225" s="19">
        <v>80.860995210462363</v>
      </c>
      <c r="F225" s="19">
        <v>2.7390047895376313</v>
      </c>
    </row>
    <row r="226" spans="1:6" x14ac:dyDescent="0.25">
      <c r="A226" s="23">
        <v>16.100000000000001</v>
      </c>
      <c r="B226" s="24">
        <v>91.4</v>
      </c>
      <c r="D226" s="19">
        <v>201</v>
      </c>
      <c r="E226" s="19">
        <v>81.041848805989062</v>
      </c>
      <c r="F226" s="19">
        <v>1.208151194010938</v>
      </c>
    </row>
    <row r="227" spans="1:6" x14ac:dyDescent="0.25">
      <c r="A227" s="23">
        <v>16.2</v>
      </c>
      <c r="B227" s="24">
        <v>83.75</v>
      </c>
      <c r="D227" s="19">
        <v>202</v>
      </c>
      <c r="E227" s="19">
        <v>81.041848805989062</v>
      </c>
      <c r="F227" s="19">
        <v>7.6581511940109408</v>
      </c>
    </row>
    <row r="228" spans="1:6" x14ac:dyDescent="0.25">
      <c r="A228" s="23">
        <v>16.2</v>
      </c>
      <c r="B228" s="24">
        <v>84.5</v>
      </c>
      <c r="D228" s="19">
        <v>203</v>
      </c>
      <c r="E228" s="19">
        <v>81.041848805989062</v>
      </c>
      <c r="F228" s="19">
        <v>-8.6918488059890677</v>
      </c>
    </row>
    <row r="229" spans="1:6" x14ac:dyDescent="0.25">
      <c r="A229" s="23">
        <v>16.2</v>
      </c>
      <c r="B229" s="24">
        <v>91.7</v>
      </c>
      <c r="D229" s="19">
        <v>204</v>
      </c>
      <c r="E229" s="19">
        <v>81.041848805989062</v>
      </c>
      <c r="F229" s="19">
        <v>1.958151194010938</v>
      </c>
    </row>
    <row r="230" spans="1:6" x14ac:dyDescent="0.25">
      <c r="A230" s="23">
        <v>16.3</v>
      </c>
      <c r="B230" s="24">
        <v>83.6</v>
      </c>
      <c r="D230" s="19">
        <v>205</v>
      </c>
      <c r="E230" s="19">
        <v>81.222702401515761</v>
      </c>
      <c r="F230" s="19">
        <v>10.627297598484233</v>
      </c>
    </row>
    <row r="231" spans="1:6" x14ac:dyDescent="0.25">
      <c r="A231" s="23">
        <v>16.5</v>
      </c>
      <c r="B231" s="24">
        <v>92.3</v>
      </c>
      <c r="D231" s="19">
        <v>206</v>
      </c>
      <c r="E231" s="19">
        <v>81.403555997042474</v>
      </c>
      <c r="F231" s="19">
        <v>-0.65355599704247425</v>
      </c>
    </row>
    <row r="232" spans="1:6" x14ac:dyDescent="0.25">
      <c r="A232" s="23">
        <v>16.5</v>
      </c>
      <c r="B232" s="24">
        <v>88.55</v>
      </c>
      <c r="D232" s="19">
        <v>207</v>
      </c>
      <c r="E232" s="19">
        <v>81.584409592569173</v>
      </c>
      <c r="F232" s="19">
        <v>9.3655904074308296</v>
      </c>
    </row>
    <row r="233" spans="1:6" x14ac:dyDescent="0.25">
      <c r="A233" s="23">
        <v>16.7</v>
      </c>
      <c r="B233" s="24">
        <v>95.6</v>
      </c>
      <c r="D233" s="19">
        <v>208</v>
      </c>
      <c r="E233" s="19">
        <v>81.584409592569173</v>
      </c>
      <c r="F233" s="19">
        <v>1.7155904074308239</v>
      </c>
    </row>
    <row r="234" spans="1:6" x14ac:dyDescent="0.25">
      <c r="A234" s="23">
        <v>16.7</v>
      </c>
      <c r="B234" s="24">
        <v>86.6</v>
      </c>
      <c r="D234" s="19">
        <v>209</v>
      </c>
      <c r="E234" s="19">
        <v>81.765263188095872</v>
      </c>
      <c r="F234" s="19">
        <v>-2.5152631880958722</v>
      </c>
    </row>
    <row r="235" spans="1:6" x14ac:dyDescent="0.25">
      <c r="A235" s="23">
        <v>16.7</v>
      </c>
      <c r="B235" s="24">
        <v>96.65</v>
      </c>
      <c r="D235" s="19">
        <v>210</v>
      </c>
      <c r="E235" s="19">
        <v>81.946116783622585</v>
      </c>
      <c r="F235" s="19">
        <v>0.90388321637740887</v>
      </c>
    </row>
    <row r="236" spans="1:6" x14ac:dyDescent="0.25">
      <c r="A236" s="23">
        <v>17</v>
      </c>
      <c r="B236" s="24">
        <v>93.2</v>
      </c>
      <c r="D236" s="19">
        <v>211</v>
      </c>
      <c r="E236" s="19">
        <v>81.946116783622585</v>
      </c>
      <c r="F236" s="19">
        <v>-3.8961167836225883</v>
      </c>
    </row>
    <row r="237" spans="1:6" x14ac:dyDescent="0.25">
      <c r="A237" s="23">
        <v>17.100000000000001</v>
      </c>
      <c r="B237" s="24">
        <v>97.55</v>
      </c>
      <c r="D237" s="19">
        <v>212</v>
      </c>
      <c r="E237" s="19">
        <v>81.946116783622585</v>
      </c>
      <c r="F237" s="19">
        <v>6.4538832163774202</v>
      </c>
    </row>
    <row r="238" spans="1:6" x14ac:dyDescent="0.25">
      <c r="A238" s="23">
        <v>17.100000000000001</v>
      </c>
      <c r="B238" s="24">
        <v>86.45</v>
      </c>
      <c r="D238" s="19">
        <v>213</v>
      </c>
      <c r="E238" s="19">
        <v>82.126970379149284</v>
      </c>
      <c r="F238" s="19">
        <v>6.7230296208507099</v>
      </c>
    </row>
    <row r="239" spans="1:6" x14ac:dyDescent="0.25">
      <c r="A239" s="23">
        <v>17.100000000000001</v>
      </c>
      <c r="B239" s="24">
        <v>78.5</v>
      </c>
      <c r="D239" s="19">
        <v>214</v>
      </c>
      <c r="E239" s="19">
        <v>82.126970379149284</v>
      </c>
      <c r="F239" s="19">
        <v>-0.62697037914928444</v>
      </c>
    </row>
    <row r="240" spans="1:6" x14ac:dyDescent="0.25">
      <c r="A240" s="23">
        <v>17.2</v>
      </c>
      <c r="B240" s="24">
        <v>94.55</v>
      </c>
      <c r="D240" s="19">
        <v>215</v>
      </c>
      <c r="E240" s="19">
        <v>82.307823974675983</v>
      </c>
      <c r="F240" s="19">
        <v>-1.1078239746759806</v>
      </c>
    </row>
    <row r="241" spans="1:6" x14ac:dyDescent="0.25">
      <c r="A241" s="23">
        <v>17.399999999999999</v>
      </c>
      <c r="B241" s="24">
        <v>90.2</v>
      </c>
      <c r="D241" s="19">
        <v>216</v>
      </c>
      <c r="E241" s="19">
        <v>82.488677570202697</v>
      </c>
      <c r="F241" s="19">
        <v>-5.338677570202691</v>
      </c>
    </row>
    <row r="242" spans="1:6" x14ac:dyDescent="0.25">
      <c r="A242" s="23">
        <v>17.600000000000001</v>
      </c>
      <c r="B242" s="24">
        <v>90.65</v>
      </c>
      <c r="D242" s="19">
        <v>217</v>
      </c>
      <c r="E242" s="19">
        <v>82.488677570202697</v>
      </c>
      <c r="F242" s="19">
        <v>20.161322429797309</v>
      </c>
    </row>
    <row r="243" spans="1:6" x14ac:dyDescent="0.25">
      <c r="A243" s="23">
        <v>17.7</v>
      </c>
      <c r="B243" s="24">
        <v>83.75</v>
      </c>
      <c r="D243" s="19">
        <v>218</v>
      </c>
      <c r="E243" s="19">
        <v>82.669531165729396</v>
      </c>
      <c r="F243" s="19">
        <v>1.3804688342706015</v>
      </c>
    </row>
    <row r="244" spans="1:6" x14ac:dyDescent="0.25">
      <c r="A244" s="23">
        <v>17.899999999999999</v>
      </c>
      <c r="B244" s="24">
        <v>88.25</v>
      </c>
      <c r="D244" s="19">
        <v>219</v>
      </c>
      <c r="E244" s="19">
        <v>82.669531165729396</v>
      </c>
      <c r="F244" s="19">
        <v>5.2804688342706072</v>
      </c>
    </row>
    <row r="245" spans="1:6" x14ac:dyDescent="0.25">
      <c r="A245" s="23">
        <v>18.2</v>
      </c>
      <c r="B245" s="24">
        <v>93.05</v>
      </c>
      <c r="D245" s="19">
        <v>220</v>
      </c>
      <c r="E245" s="19">
        <v>83.392945547836206</v>
      </c>
      <c r="F245" s="19">
        <v>6.5070544521637999</v>
      </c>
    </row>
    <row r="246" spans="1:6" x14ac:dyDescent="0.25">
      <c r="A246" s="23">
        <v>18.2</v>
      </c>
      <c r="B246" s="24">
        <v>82.85</v>
      </c>
      <c r="D246" s="19">
        <v>221</v>
      </c>
      <c r="E246" s="19">
        <v>83.392945547836206</v>
      </c>
      <c r="F246" s="19">
        <v>3.6570544521637913</v>
      </c>
    </row>
    <row r="247" spans="1:6" x14ac:dyDescent="0.25">
      <c r="A247" s="23">
        <v>18.399999999999999</v>
      </c>
      <c r="B247" s="24">
        <v>95.9</v>
      </c>
      <c r="D247" s="19">
        <v>222</v>
      </c>
      <c r="E247" s="19">
        <v>83.392945547836206</v>
      </c>
      <c r="F247" s="19">
        <v>-0.54294554783621152</v>
      </c>
    </row>
    <row r="248" spans="1:6" x14ac:dyDescent="0.25">
      <c r="A248" s="23">
        <v>18.5</v>
      </c>
      <c r="B248" s="24">
        <v>87.8</v>
      </c>
      <c r="D248" s="19">
        <v>223</v>
      </c>
      <c r="E248" s="19">
        <v>83.754652738889632</v>
      </c>
      <c r="F248" s="19">
        <v>3.4453472611103706</v>
      </c>
    </row>
    <row r="249" spans="1:6" x14ac:dyDescent="0.25">
      <c r="A249" s="23">
        <v>18.600000000000001</v>
      </c>
      <c r="B249" s="24">
        <v>88.25</v>
      </c>
      <c r="D249" s="19">
        <v>224</v>
      </c>
      <c r="E249" s="19">
        <v>84.11635992994303</v>
      </c>
      <c r="F249" s="19">
        <v>2.7836400700569754</v>
      </c>
    </row>
    <row r="250" spans="1:6" x14ac:dyDescent="0.25">
      <c r="A250" s="23">
        <v>18.7</v>
      </c>
      <c r="B250" s="24">
        <v>102.95</v>
      </c>
      <c r="D250" s="19">
        <v>225</v>
      </c>
      <c r="E250" s="19">
        <v>84.297213525469743</v>
      </c>
      <c r="F250" s="19">
        <v>7.1027864745302622</v>
      </c>
    </row>
    <row r="251" spans="1:6" x14ac:dyDescent="0.25">
      <c r="A251" s="23">
        <v>18.8</v>
      </c>
      <c r="B251" s="24">
        <v>106.4</v>
      </c>
      <c r="D251" s="19">
        <v>226</v>
      </c>
      <c r="E251" s="19">
        <v>84.478067120996428</v>
      </c>
      <c r="F251" s="19">
        <v>-0.72806712099642823</v>
      </c>
    </row>
    <row r="252" spans="1:6" x14ac:dyDescent="0.25">
      <c r="A252" s="23">
        <v>19.100000000000001</v>
      </c>
      <c r="B252" s="24">
        <v>81.95</v>
      </c>
      <c r="D252" s="19">
        <v>227</v>
      </c>
      <c r="E252" s="19">
        <v>84.478067120996428</v>
      </c>
      <c r="F252" s="19">
        <v>2.193287900357177E-2</v>
      </c>
    </row>
    <row r="253" spans="1:6" x14ac:dyDescent="0.25">
      <c r="A253" s="23">
        <v>19.3</v>
      </c>
      <c r="B253" s="24">
        <v>92.9</v>
      </c>
      <c r="D253" s="19">
        <v>228</v>
      </c>
      <c r="E253" s="19">
        <v>84.478067120996428</v>
      </c>
      <c r="F253" s="19">
        <v>7.2219328790035746</v>
      </c>
    </row>
    <row r="254" spans="1:6" x14ac:dyDescent="0.25">
      <c r="A254" s="23">
        <v>19.5</v>
      </c>
      <c r="B254" s="24">
        <v>86.15</v>
      </c>
      <c r="D254" s="19">
        <v>229</v>
      </c>
      <c r="E254" s="19">
        <v>84.658920716523141</v>
      </c>
      <c r="F254" s="19">
        <v>-1.0589207165231471</v>
      </c>
    </row>
    <row r="255" spans="1:6" x14ac:dyDescent="0.25">
      <c r="A255" s="23">
        <v>19.899999999999999</v>
      </c>
      <c r="B255" s="24">
        <v>96.35</v>
      </c>
      <c r="D255" s="19">
        <v>230</v>
      </c>
      <c r="E255" s="19">
        <v>85.020627907576554</v>
      </c>
      <c r="F255" s="19">
        <v>7.2793720924234435</v>
      </c>
    </row>
    <row r="256" spans="1:6" x14ac:dyDescent="0.25">
      <c r="A256" s="23">
        <v>20</v>
      </c>
      <c r="B256" s="24">
        <v>91.1</v>
      </c>
      <c r="D256" s="19">
        <v>231</v>
      </c>
      <c r="E256" s="19">
        <v>85.020627907576554</v>
      </c>
      <c r="F256" s="19">
        <v>3.5293720924234435</v>
      </c>
    </row>
    <row r="257" spans="1:6" x14ac:dyDescent="0.25">
      <c r="A257" s="23">
        <v>20.3</v>
      </c>
      <c r="B257" s="24">
        <v>91.55</v>
      </c>
      <c r="D257" s="19">
        <v>232</v>
      </c>
      <c r="E257" s="19">
        <v>85.382335098629952</v>
      </c>
      <c r="F257" s="19">
        <v>10.217664901370043</v>
      </c>
    </row>
    <row r="258" spans="1:6" x14ac:dyDescent="0.25">
      <c r="A258" s="23">
        <v>20.7</v>
      </c>
      <c r="B258" s="24">
        <v>97.55</v>
      </c>
      <c r="D258" s="19">
        <v>233</v>
      </c>
      <c r="E258" s="19">
        <v>85.382335098629952</v>
      </c>
      <c r="F258" s="19">
        <v>1.2176649013700427</v>
      </c>
    </row>
    <row r="259" spans="1:6" x14ac:dyDescent="0.25">
      <c r="A259" s="23">
        <v>20.9</v>
      </c>
      <c r="B259" s="24">
        <v>95.9</v>
      </c>
      <c r="D259" s="19">
        <v>234</v>
      </c>
      <c r="E259" s="19">
        <v>85.382335098629952</v>
      </c>
      <c r="F259" s="19">
        <v>11.267664901370054</v>
      </c>
    </row>
    <row r="260" spans="1:6" x14ac:dyDescent="0.25">
      <c r="A260" s="23">
        <v>21.1</v>
      </c>
      <c r="B260" s="24">
        <v>86.75</v>
      </c>
      <c r="D260" s="19">
        <v>235</v>
      </c>
      <c r="E260" s="19">
        <v>85.924895885210077</v>
      </c>
      <c r="F260" s="19">
        <v>7.2751041147899258</v>
      </c>
    </row>
    <row r="261" spans="1:6" x14ac:dyDescent="0.25">
      <c r="A261" s="23">
        <v>21.2</v>
      </c>
      <c r="B261" s="24">
        <v>80.150000000000006</v>
      </c>
      <c r="D261" s="19">
        <v>236</v>
      </c>
      <c r="E261" s="19">
        <v>86.105749480736776</v>
      </c>
      <c r="F261" s="19">
        <v>11.444250519263221</v>
      </c>
    </row>
    <row r="262" spans="1:6" x14ac:dyDescent="0.25">
      <c r="A262" s="23">
        <v>21.7</v>
      </c>
      <c r="B262" s="24">
        <v>93.95</v>
      </c>
      <c r="D262" s="19">
        <v>237</v>
      </c>
      <c r="E262" s="19">
        <v>86.105749480736776</v>
      </c>
      <c r="F262" s="19">
        <v>0.34425051926322681</v>
      </c>
    </row>
    <row r="263" spans="1:6" x14ac:dyDescent="0.25">
      <c r="A263" s="23">
        <v>21.8</v>
      </c>
      <c r="B263" s="24">
        <v>91.85</v>
      </c>
      <c r="D263" s="19">
        <v>238</v>
      </c>
      <c r="E263" s="19">
        <v>86.105749480736776</v>
      </c>
      <c r="F263" s="19">
        <v>-7.605749480736776</v>
      </c>
    </row>
    <row r="264" spans="1:6" x14ac:dyDescent="0.25">
      <c r="A264" s="23">
        <v>22</v>
      </c>
      <c r="B264" s="24">
        <v>85.7</v>
      </c>
      <c r="D264" s="19">
        <v>239</v>
      </c>
      <c r="E264" s="19">
        <v>86.286603076263475</v>
      </c>
      <c r="F264" s="19">
        <v>8.2633969237365221</v>
      </c>
    </row>
    <row r="265" spans="1:6" x14ac:dyDescent="0.25">
      <c r="A265" s="23">
        <v>22.1</v>
      </c>
      <c r="B265" s="24">
        <v>99.8</v>
      </c>
      <c r="D265" s="19">
        <v>240</v>
      </c>
      <c r="E265" s="19">
        <v>86.648310267316887</v>
      </c>
      <c r="F265" s="19">
        <v>3.5516897326831156</v>
      </c>
    </row>
    <row r="266" spans="1:6" x14ac:dyDescent="0.25">
      <c r="A266" s="23">
        <v>24.9</v>
      </c>
      <c r="B266" s="24">
        <v>90.5</v>
      </c>
      <c r="D266" s="19">
        <v>241</v>
      </c>
      <c r="E266" s="19">
        <v>87.010017458370299</v>
      </c>
      <c r="F266" s="19">
        <v>3.6399825416297062</v>
      </c>
    </row>
    <row r="267" spans="1:6" x14ac:dyDescent="0.25">
      <c r="A267" s="23">
        <v>26.1</v>
      </c>
      <c r="B267" s="24">
        <v>99.95</v>
      </c>
      <c r="D267" s="19">
        <v>242</v>
      </c>
      <c r="E267" s="19">
        <v>87.190871053896998</v>
      </c>
      <c r="F267" s="19">
        <v>-3.4408710538969984</v>
      </c>
    </row>
    <row r="268" spans="1:6" x14ac:dyDescent="0.25">
      <c r="A268" s="23">
        <v>26.6</v>
      </c>
      <c r="B268" s="24">
        <v>92.15</v>
      </c>
      <c r="D268" s="19">
        <v>243</v>
      </c>
      <c r="E268" s="19">
        <v>87.552578244950411</v>
      </c>
      <c r="F268" s="19">
        <v>0.69742175504958936</v>
      </c>
    </row>
    <row r="269" spans="1:6" x14ac:dyDescent="0.25">
      <c r="A269" s="23">
        <v>27.7</v>
      </c>
      <c r="B269" s="24">
        <v>96.2</v>
      </c>
      <c r="D269" s="19">
        <v>244</v>
      </c>
      <c r="E269" s="19">
        <v>88.095139031530522</v>
      </c>
      <c r="F269" s="19">
        <v>4.9548609684694753</v>
      </c>
    </row>
    <row r="270" spans="1:6" x14ac:dyDescent="0.25">
      <c r="A270" s="23">
        <v>27.9</v>
      </c>
      <c r="B270" s="24">
        <v>91.1</v>
      </c>
      <c r="D270" s="19">
        <v>245</v>
      </c>
      <c r="E270" s="19">
        <v>88.095139031530522</v>
      </c>
      <c r="F270" s="19">
        <v>-5.2451390315305275</v>
      </c>
    </row>
    <row r="271" spans="1:6" x14ac:dyDescent="0.25">
      <c r="A271" s="23">
        <v>29</v>
      </c>
      <c r="B271" s="24">
        <v>96.5</v>
      </c>
      <c r="D271" s="19">
        <v>246</v>
      </c>
      <c r="E271" s="19">
        <v>88.45684622258392</v>
      </c>
      <c r="F271" s="19">
        <v>7.4431537774160859</v>
      </c>
    </row>
    <row r="272" spans="1:6" x14ac:dyDescent="0.25">
      <c r="A272" s="23">
        <v>30.5</v>
      </c>
      <c r="B272" s="24">
        <v>78.650000000000006</v>
      </c>
      <c r="D272" s="19">
        <v>247</v>
      </c>
      <c r="E272" s="19">
        <v>88.637699818110633</v>
      </c>
      <c r="F272" s="19">
        <v>-0.83769981811063587</v>
      </c>
    </row>
    <row r="273" spans="1:6" x14ac:dyDescent="0.25">
      <c r="A273" s="23">
        <v>32.299999999999997</v>
      </c>
      <c r="B273" s="24">
        <v>81.650000000000006</v>
      </c>
      <c r="D273" s="19">
        <v>248</v>
      </c>
      <c r="E273" s="19">
        <v>88.818553413637332</v>
      </c>
      <c r="F273" s="19">
        <v>-0.56855341363733203</v>
      </c>
    </row>
    <row r="274" spans="1:6" ht="15.75" thickBot="1" x14ac:dyDescent="0.3">
      <c r="A274" s="25">
        <v>33</v>
      </c>
      <c r="B274" s="26">
        <v>77.75</v>
      </c>
      <c r="D274" s="19">
        <v>249</v>
      </c>
      <c r="E274" s="19">
        <v>88.999407009164031</v>
      </c>
      <c r="F274" s="19">
        <v>13.950592990835972</v>
      </c>
    </row>
    <row r="275" spans="1:6" x14ac:dyDescent="0.25">
      <c r="D275" s="19">
        <v>250</v>
      </c>
      <c r="E275" s="19">
        <v>89.180260604690744</v>
      </c>
      <c r="F275" s="19">
        <v>17.219739395309261</v>
      </c>
    </row>
    <row r="276" spans="1:6" x14ac:dyDescent="0.25">
      <c r="D276" s="19">
        <v>251</v>
      </c>
      <c r="E276" s="19">
        <v>89.722821391270855</v>
      </c>
      <c r="F276" s="19">
        <v>-7.7728213912708526</v>
      </c>
    </row>
    <row r="277" spans="1:6" x14ac:dyDescent="0.25">
      <c r="D277" s="19">
        <v>252</v>
      </c>
      <c r="E277" s="19">
        <v>90.084528582324253</v>
      </c>
      <c r="F277" s="19">
        <v>2.8154714176757523</v>
      </c>
    </row>
    <row r="278" spans="1:6" x14ac:dyDescent="0.25">
      <c r="D278" s="19">
        <v>253</v>
      </c>
      <c r="E278" s="19">
        <v>90.446235773377666</v>
      </c>
      <c r="F278" s="19">
        <v>-4.2962357733776599</v>
      </c>
    </row>
    <row r="279" spans="1:6" x14ac:dyDescent="0.25">
      <c r="D279" s="19">
        <v>254</v>
      </c>
      <c r="E279" s="19">
        <v>91.169650155484476</v>
      </c>
      <c r="F279" s="19">
        <v>5.1803498445155185</v>
      </c>
    </row>
    <row r="280" spans="1:6" x14ac:dyDescent="0.25">
      <c r="D280" s="19">
        <v>255</v>
      </c>
      <c r="E280" s="19">
        <v>91.350503751011189</v>
      </c>
      <c r="F280" s="19">
        <v>-0.25050375101119471</v>
      </c>
    </row>
    <row r="281" spans="1:6" x14ac:dyDescent="0.25">
      <c r="D281" s="19">
        <v>256</v>
      </c>
      <c r="E281" s="19">
        <v>91.8930645375913</v>
      </c>
      <c r="F281" s="19">
        <v>-0.34306453759130306</v>
      </c>
    </row>
    <row r="282" spans="1:6" x14ac:dyDescent="0.25">
      <c r="D282" s="19">
        <v>257</v>
      </c>
      <c r="E282" s="19">
        <v>92.61647891969811</v>
      </c>
      <c r="F282" s="19">
        <v>4.9335210803018867</v>
      </c>
    </row>
    <row r="283" spans="1:6" x14ac:dyDescent="0.25">
      <c r="D283" s="19">
        <v>258</v>
      </c>
      <c r="E283" s="19">
        <v>92.978186110751523</v>
      </c>
      <c r="F283" s="19">
        <v>2.9218138892484831</v>
      </c>
    </row>
    <row r="284" spans="1:6" x14ac:dyDescent="0.25">
      <c r="D284" s="19">
        <v>259</v>
      </c>
      <c r="E284" s="19">
        <v>93.339893301804921</v>
      </c>
      <c r="F284" s="19">
        <v>-6.5898933018049206</v>
      </c>
    </row>
    <row r="285" spans="1:6" x14ac:dyDescent="0.25">
      <c r="D285" s="19">
        <v>260</v>
      </c>
      <c r="E285" s="19">
        <v>93.520746897331634</v>
      </c>
      <c r="F285" s="19">
        <v>-13.370746897331628</v>
      </c>
    </row>
    <row r="286" spans="1:6" x14ac:dyDescent="0.25">
      <c r="D286" s="19">
        <v>261</v>
      </c>
      <c r="E286" s="19">
        <v>94.425014874965143</v>
      </c>
      <c r="F286" s="19">
        <v>-0.47501487496514017</v>
      </c>
    </row>
    <row r="287" spans="1:6" x14ac:dyDescent="0.25">
      <c r="D287" s="19">
        <v>262</v>
      </c>
      <c r="E287" s="19">
        <v>94.605868470491856</v>
      </c>
      <c r="F287" s="19">
        <v>-2.7558684704918619</v>
      </c>
    </row>
    <row r="288" spans="1:6" x14ac:dyDescent="0.25">
      <c r="D288" s="19">
        <v>263</v>
      </c>
      <c r="E288" s="19">
        <v>94.967575661545254</v>
      </c>
      <c r="F288" s="19">
        <v>-9.2675756615452514</v>
      </c>
    </row>
    <row r="289" spans="4:6" x14ac:dyDescent="0.25">
      <c r="D289" s="19">
        <v>264</v>
      </c>
      <c r="E289" s="19">
        <v>95.148429257071967</v>
      </c>
      <c r="F289" s="19">
        <v>4.6515707429280297</v>
      </c>
    </row>
    <row r="290" spans="4:6" x14ac:dyDescent="0.25">
      <c r="D290" s="19">
        <v>265</v>
      </c>
      <c r="E290" s="19">
        <v>100.21232993181968</v>
      </c>
      <c r="F290" s="19">
        <v>-9.7123299318196814</v>
      </c>
    </row>
    <row r="291" spans="4:6" x14ac:dyDescent="0.25">
      <c r="D291" s="19">
        <v>266</v>
      </c>
      <c r="E291" s="19">
        <v>102.38257307814013</v>
      </c>
      <c r="F291" s="19">
        <v>-2.4325730781401234</v>
      </c>
    </row>
    <row r="292" spans="4:6" x14ac:dyDescent="0.25">
      <c r="D292" s="19">
        <v>267</v>
      </c>
      <c r="E292" s="19">
        <v>103.28684105577364</v>
      </c>
      <c r="F292" s="19">
        <v>-11.13684105577363</v>
      </c>
    </row>
    <row r="293" spans="4:6" x14ac:dyDescent="0.25">
      <c r="D293" s="19">
        <v>268</v>
      </c>
      <c r="E293" s="19">
        <v>105.27623060656738</v>
      </c>
      <c r="F293" s="19">
        <v>-9.0762306065673783</v>
      </c>
    </row>
    <row r="294" spans="4:6" x14ac:dyDescent="0.25">
      <c r="D294" s="19">
        <v>269</v>
      </c>
      <c r="E294" s="19">
        <v>105.63793779762079</v>
      </c>
      <c r="F294" s="19">
        <v>-14.537937797620799</v>
      </c>
    </row>
    <row r="295" spans="4:6" x14ac:dyDescent="0.25">
      <c r="D295" s="19">
        <v>270</v>
      </c>
      <c r="E295" s="19">
        <v>107.62732734841452</v>
      </c>
      <c r="F295" s="19">
        <v>-11.127327348414525</v>
      </c>
    </row>
    <row r="296" spans="4:6" x14ac:dyDescent="0.25">
      <c r="D296" s="19">
        <v>271</v>
      </c>
      <c r="E296" s="19">
        <v>110.3401312813151</v>
      </c>
      <c r="F296" s="19">
        <v>-31.690131281315089</v>
      </c>
    </row>
    <row r="297" spans="4:6" x14ac:dyDescent="0.25">
      <c r="D297" s="19">
        <v>272</v>
      </c>
      <c r="E297" s="19">
        <v>113.59549600079575</v>
      </c>
      <c r="F297" s="19">
        <v>-31.945496000795742</v>
      </c>
    </row>
    <row r="298" spans="4:6" ht="15.75" thickBot="1" x14ac:dyDescent="0.3">
      <c r="D298" s="20">
        <v>273</v>
      </c>
      <c r="E298" s="20">
        <v>114.86147116948268</v>
      </c>
      <c r="F298" s="20">
        <v>-37.111471169482684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Programming</vt:lpstr>
      <vt:lpstr>Bayes</vt:lpstr>
      <vt:lpstr>Descriptive Stats</vt:lpstr>
      <vt:lpstr>Distributions</vt:lpstr>
      <vt:lpstr>Hypothesis Tests &amp; CIs</vt:lpstr>
      <vt:lpstr>ANOVA</vt:lpstr>
      <vt:lpstr>Power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Piers</dc:creator>
  <cp:lastModifiedBy>Dhruv Piers</cp:lastModifiedBy>
  <dcterms:created xsi:type="dcterms:W3CDTF">2021-04-30T05:32:25Z</dcterms:created>
  <dcterms:modified xsi:type="dcterms:W3CDTF">2021-05-02T12:33:05Z</dcterms:modified>
</cp:coreProperties>
</file>