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1-my.sharepoint.com/personal/kimberle_stark_kingcounty_gov/Documents/MOSS/Jeff pipe plates/"/>
    </mc:Choice>
  </mc:AlternateContent>
  <xr:revisionPtr revIDLastSave="2" documentId="11_5F03C11A9F87F11A1ECBB40481FB96CD44E84CCE" xr6:coauthVersionLast="47" xr6:coauthVersionMax="47" xr10:uidLastSave="{97CC31C5-9F04-479C-82FC-6B1255048FA0}"/>
  <bookViews>
    <workbookView xWindow="-120" yWindow="-120" windowWidth="29040" windowHeight="15720" activeTab="12" xr2:uid="{00000000-000D-0000-FFFF-FFFF00000000}"/>
  </bookViews>
  <sheets>
    <sheet name="100 ft" sheetId="2" r:id="rId1"/>
    <sheet name="300 ft" sheetId="5" r:id="rId2"/>
    <sheet name="600 ft" sheetId="3" r:id="rId3"/>
    <sheet name="notes" sheetId="4" r:id="rId4"/>
    <sheet name="reference" sheetId="6" r:id="rId5"/>
    <sheet name="summary" sheetId="8" r:id="rId6"/>
    <sheet name="unique" sheetId="9" r:id="rId7"/>
    <sheet name="graph" sheetId="10" r:id="rId8"/>
    <sheet name="graph2" sheetId="12" r:id="rId9"/>
    <sheet name="most common" sheetId="15" r:id="rId10"/>
    <sheet name="motile" sheetId="17" r:id="rId11"/>
    <sheet name="phylum" sheetId="18" r:id="rId12"/>
    <sheet name="table" sheetId="19" r:id="rId13"/>
  </sheets>
  <definedNames>
    <definedName name="_xlnm.Print_Titles" localSheetId="5">summary!$A:$A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9" l="1"/>
  <c r="H2" i="18" l="1"/>
  <c r="I2" i="18"/>
  <c r="J2" i="18"/>
  <c r="K2" i="18"/>
  <c r="H3" i="18"/>
  <c r="I3" i="18"/>
  <c r="J3" i="18"/>
  <c r="K3" i="18"/>
  <c r="H4" i="18"/>
  <c r="I4" i="18"/>
  <c r="J4" i="18"/>
  <c r="K4" i="18"/>
  <c r="H7" i="18"/>
  <c r="I7" i="18"/>
  <c r="J7" i="18"/>
  <c r="K7" i="18"/>
  <c r="H8" i="18"/>
  <c r="I8" i="18"/>
  <c r="J8" i="18"/>
  <c r="K8" i="18"/>
  <c r="H9" i="18"/>
  <c r="I9" i="18"/>
  <c r="J9" i="18"/>
  <c r="K9" i="18"/>
  <c r="R34" i="19" l="1"/>
  <c r="N34" i="19"/>
  <c r="J34" i="19"/>
  <c r="X98" i="6"/>
  <c r="X125" i="6" s="1"/>
  <c r="X50" i="6"/>
  <c r="X77" i="6" s="1"/>
  <c r="X111" i="3"/>
  <c r="X87" i="3"/>
  <c r="X43" i="3"/>
  <c r="X66" i="3" s="1"/>
  <c r="R30" i="19" l="1"/>
  <c r="N30" i="19"/>
  <c r="J30" i="19"/>
  <c r="J28" i="19"/>
  <c r="R24" i="19"/>
  <c r="J24" i="19"/>
  <c r="F24" i="19"/>
  <c r="R27" i="19"/>
  <c r="N27" i="19"/>
  <c r="R29" i="19"/>
  <c r="N29" i="19"/>
  <c r="R32" i="19"/>
  <c r="J26" i="19"/>
  <c r="F26" i="19"/>
  <c r="R25" i="19"/>
  <c r="J25" i="19"/>
  <c r="R13" i="19"/>
  <c r="N13" i="19"/>
  <c r="N19" i="19"/>
  <c r="F10" i="19"/>
  <c r="R11" i="19"/>
  <c r="N11" i="19"/>
  <c r="J11" i="19"/>
  <c r="R18" i="19"/>
  <c r="N18" i="19"/>
  <c r="J18" i="19"/>
  <c r="F18" i="19"/>
  <c r="R17" i="19"/>
  <c r="N17" i="19"/>
  <c r="R4" i="19"/>
  <c r="N4" i="19"/>
  <c r="J4" i="19"/>
  <c r="R6" i="19"/>
  <c r="N6" i="19"/>
  <c r="J6" i="19"/>
  <c r="F6" i="19"/>
  <c r="N16" i="19"/>
  <c r="J16" i="19"/>
  <c r="R15" i="19"/>
  <c r="N15" i="19"/>
  <c r="J15" i="19"/>
  <c r="F15" i="19"/>
  <c r="R9" i="19"/>
  <c r="N9" i="19"/>
  <c r="J9" i="19"/>
  <c r="R21" i="19"/>
  <c r="J21" i="19"/>
  <c r="J8" i="19"/>
  <c r="F8" i="19"/>
  <c r="R3" i="19"/>
  <c r="N3" i="19"/>
  <c r="J3" i="19"/>
  <c r="F3" i="19"/>
  <c r="R20" i="19"/>
  <c r="R7" i="19"/>
  <c r="N7" i="19"/>
  <c r="J7" i="19"/>
  <c r="F7" i="19"/>
  <c r="R14" i="19"/>
  <c r="N14" i="19"/>
  <c r="J14" i="19"/>
  <c r="R12" i="19"/>
  <c r="J12" i="19"/>
  <c r="F12" i="19"/>
  <c r="R5" i="19"/>
  <c r="N5" i="19"/>
  <c r="I25" i="9"/>
  <c r="R38" i="8" l="1"/>
  <c r="N39" i="8"/>
  <c r="N38" i="8"/>
  <c r="N36" i="8"/>
  <c r="N33" i="8"/>
  <c r="J39" i="8"/>
  <c r="F39" i="8"/>
  <c r="F38" i="8"/>
  <c r="F33" i="8"/>
  <c r="N20" i="8"/>
  <c r="V80" i="3"/>
  <c r="X80" i="3" s="1"/>
  <c r="R30" i="8"/>
  <c r="R27" i="8"/>
  <c r="R26" i="8"/>
  <c r="R25" i="8"/>
  <c r="R24" i="8"/>
  <c r="R39" i="8" s="1"/>
  <c r="R22" i="8"/>
  <c r="R21" i="8"/>
  <c r="R18" i="8"/>
  <c r="R17" i="8"/>
  <c r="R16" i="8"/>
  <c r="R15" i="8"/>
  <c r="R14" i="8"/>
  <c r="R12" i="8"/>
  <c r="R11" i="8"/>
  <c r="R10" i="8"/>
  <c r="R9" i="8"/>
  <c r="R7" i="8"/>
  <c r="R37" i="8" s="1"/>
  <c r="R6" i="8"/>
  <c r="R33" i="8" s="1"/>
  <c r="R5" i="8"/>
  <c r="R34" i="8" s="1"/>
  <c r="R4" i="8"/>
  <c r="R35" i="8" s="1"/>
  <c r="R3" i="8"/>
  <c r="R36" i="8" s="1"/>
  <c r="R2" i="8"/>
  <c r="R32" i="8" s="1"/>
  <c r="X129" i="6"/>
  <c r="X128" i="6"/>
  <c r="X127" i="6"/>
  <c r="X126" i="6"/>
  <c r="X124" i="6"/>
  <c r="X123" i="6"/>
  <c r="X122" i="6"/>
  <c r="X121" i="6"/>
  <c r="X120" i="6"/>
  <c r="X118" i="6"/>
  <c r="X117" i="6"/>
  <c r="X116" i="6"/>
  <c r="X114" i="6"/>
  <c r="X113" i="6"/>
  <c r="X112" i="6"/>
  <c r="X111" i="6"/>
  <c r="X110" i="6"/>
  <c r="X109" i="6"/>
  <c r="X106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W145" i="6"/>
  <c r="V145" i="6"/>
  <c r="U145" i="6"/>
  <c r="T145" i="6"/>
  <c r="S145" i="6"/>
  <c r="R145" i="6"/>
  <c r="Q145" i="6"/>
  <c r="P145" i="6"/>
  <c r="O145" i="6"/>
  <c r="N145" i="6"/>
  <c r="X145" i="6" s="1"/>
  <c r="M145" i="6"/>
  <c r="L145" i="6"/>
  <c r="K145" i="6"/>
  <c r="J145" i="6"/>
  <c r="I145" i="6"/>
  <c r="H145" i="6"/>
  <c r="G145" i="6"/>
  <c r="F145" i="6"/>
  <c r="E145" i="6"/>
  <c r="D145" i="6"/>
  <c r="W144" i="6"/>
  <c r="V144" i="6"/>
  <c r="U144" i="6"/>
  <c r="T144" i="6"/>
  <c r="S144" i="6"/>
  <c r="R144" i="6"/>
  <c r="Q144" i="6"/>
  <c r="P144" i="6"/>
  <c r="O144" i="6"/>
  <c r="N144" i="6"/>
  <c r="X144" i="6" s="1"/>
  <c r="M144" i="6"/>
  <c r="L144" i="6"/>
  <c r="K144" i="6"/>
  <c r="J144" i="6"/>
  <c r="I144" i="6"/>
  <c r="H144" i="6"/>
  <c r="G144" i="6"/>
  <c r="F144" i="6"/>
  <c r="E144" i="6"/>
  <c r="D144" i="6"/>
  <c r="W143" i="6"/>
  <c r="V143" i="6"/>
  <c r="U143" i="6"/>
  <c r="T143" i="6"/>
  <c r="S143" i="6"/>
  <c r="R143" i="6"/>
  <c r="Q143" i="6"/>
  <c r="P143" i="6"/>
  <c r="O143" i="6"/>
  <c r="N143" i="6"/>
  <c r="X143" i="6" s="1"/>
  <c r="M143" i="6"/>
  <c r="L143" i="6"/>
  <c r="K143" i="6"/>
  <c r="J143" i="6"/>
  <c r="I143" i="6"/>
  <c r="H143" i="6"/>
  <c r="G143" i="6"/>
  <c r="F143" i="6"/>
  <c r="E143" i="6"/>
  <c r="D143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X132" i="6" s="1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X131" i="6" s="1"/>
  <c r="C139" i="6"/>
  <c r="X139" i="6" s="1"/>
  <c r="C135" i="6"/>
  <c r="X135" i="6" s="1"/>
  <c r="C138" i="6"/>
  <c r="X138" i="6" s="1"/>
  <c r="C137" i="6"/>
  <c r="X137" i="6" s="1"/>
  <c r="C136" i="6"/>
  <c r="X136" i="6" s="1"/>
  <c r="C145" i="6"/>
  <c r="C134" i="6"/>
  <c r="C143" i="6"/>
  <c r="C133" i="6"/>
  <c r="X133" i="6" s="1"/>
  <c r="C142" i="6"/>
  <c r="X142" i="6" s="1"/>
  <c r="C141" i="6"/>
  <c r="X141" i="6" s="1"/>
  <c r="C132" i="6"/>
  <c r="C131" i="6"/>
  <c r="C144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X85" i="6" s="1"/>
  <c r="G85" i="6"/>
  <c r="F85" i="6"/>
  <c r="E85" i="6"/>
  <c r="D85" i="6"/>
  <c r="C85" i="6"/>
  <c r="X79" i="6"/>
  <c r="X78" i="6"/>
  <c r="X76" i="6"/>
  <c r="X75" i="6"/>
  <c r="X74" i="6"/>
  <c r="X72" i="6"/>
  <c r="X70" i="6"/>
  <c r="X68" i="6"/>
  <c r="X67" i="6"/>
  <c r="X66" i="6"/>
  <c r="X64" i="6"/>
  <c r="X63" i="6"/>
  <c r="X61" i="6"/>
  <c r="X58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X84" i="6" s="1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X83" i="6" s="1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X82" i="6" s="1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1" i="6" s="1"/>
  <c r="C90" i="6"/>
  <c r="X90" i="6" s="1"/>
  <c r="C86" i="6"/>
  <c r="X86" i="6" s="1"/>
  <c r="C89" i="6"/>
  <c r="X89" i="6" s="1"/>
  <c r="C88" i="6"/>
  <c r="X88" i="6" s="1"/>
  <c r="C95" i="6"/>
  <c r="C87" i="6"/>
  <c r="X87" i="6" s="1"/>
  <c r="C93" i="6"/>
  <c r="X93" i="6" s="1"/>
  <c r="C84" i="6"/>
  <c r="C91" i="6"/>
  <c r="X91" i="6" s="1"/>
  <c r="C83" i="6"/>
  <c r="C82" i="6"/>
  <c r="C94" i="6"/>
  <c r="C92" i="6"/>
  <c r="X4" i="6"/>
  <c r="X26" i="6"/>
  <c r="X25" i="6"/>
  <c r="X21" i="6"/>
  <c r="X19" i="6"/>
  <c r="X17" i="6"/>
  <c r="X13" i="6"/>
  <c r="X10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X47" i="6" s="1"/>
  <c r="J47" i="6"/>
  <c r="I47" i="6"/>
  <c r="H47" i="6"/>
  <c r="G47" i="6"/>
  <c r="F47" i="6"/>
  <c r="E47" i="6"/>
  <c r="D47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X45" i="6" s="1"/>
  <c r="J45" i="6"/>
  <c r="I45" i="6"/>
  <c r="H45" i="6"/>
  <c r="G45" i="6"/>
  <c r="F45" i="6"/>
  <c r="E45" i="6"/>
  <c r="D45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X44" i="6" s="1"/>
  <c r="J44" i="6"/>
  <c r="I44" i="6"/>
  <c r="H44" i="6"/>
  <c r="G44" i="6"/>
  <c r="F44" i="6"/>
  <c r="E44" i="6"/>
  <c r="D44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X42" i="6" s="1"/>
  <c r="J42" i="6"/>
  <c r="I42" i="6"/>
  <c r="H42" i="6"/>
  <c r="G42" i="6"/>
  <c r="F42" i="6"/>
  <c r="E42" i="6"/>
  <c r="D42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X41" i="6" s="1"/>
  <c r="J41" i="6"/>
  <c r="I41" i="6"/>
  <c r="H41" i="6"/>
  <c r="G41" i="6"/>
  <c r="F41" i="6"/>
  <c r="E41" i="6"/>
  <c r="D41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X40" i="6" s="1"/>
  <c r="J40" i="6"/>
  <c r="I40" i="6"/>
  <c r="H40" i="6"/>
  <c r="G40" i="6"/>
  <c r="F40" i="6"/>
  <c r="E40" i="6"/>
  <c r="D40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47" i="6"/>
  <c r="C41" i="6"/>
  <c r="C37" i="6"/>
  <c r="X37" i="6" s="1"/>
  <c r="C40" i="6"/>
  <c r="C39" i="6"/>
  <c r="X39" i="6" s="1"/>
  <c r="C38" i="6"/>
  <c r="X38" i="6" s="1"/>
  <c r="C45" i="6"/>
  <c r="C36" i="6"/>
  <c r="X36" i="6" s="1"/>
  <c r="C44" i="6"/>
  <c r="C42" i="6"/>
  <c r="C35" i="6"/>
  <c r="X35" i="6" s="1"/>
  <c r="C34" i="6"/>
  <c r="X34" i="6" s="1"/>
  <c r="C33" i="6"/>
  <c r="X33" i="6" s="1"/>
  <c r="C46" i="6"/>
  <c r="C43" i="6"/>
  <c r="N30" i="8"/>
  <c r="N26" i="8"/>
  <c r="N25" i="8"/>
  <c r="N21" i="8"/>
  <c r="N18" i="8"/>
  <c r="N17" i="8"/>
  <c r="N16" i="8"/>
  <c r="N15" i="8"/>
  <c r="N14" i="8"/>
  <c r="N13" i="8"/>
  <c r="N12" i="8"/>
  <c r="N11" i="8"/>
  <c r="N9" i="8"/>
  <c r="N7" i="8"/>
  <c r="N37" i="8" s="1"/>
  <c r="N5" i="8"/>
  <c r="N34" i="8" s="1"/>
  <c r="N4" i="8"/>
  <c r="N35" i="8" s="1"/>
  <c r="N2" i="8"/>
  <c r="N32" i="8" s="1"/>
  <c r="X112" i="3"/>
  <c r="X110" i="3"/>
  <c r="X102" i="3"/>
  <c r="X101" i="3"/>
  <c r="X100" i="3"/>
  <c r="X98" i="3"/>
  <c r="X96" i="3"/>
  <c r="X88" i="3"/>
  <c r="X11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X123" i="3" s="1"/>
  <c r="W122" i="3"/>
  <c r="V122" i="3"/>
  <c r="U122" i="3"/>
  <c r="T122" i="3"/>
  <c r="X122" i="3" s="1"/>
  <c r="S122" i="3"/>
  <c r="R122" i="3"/>
  <c r="Q122" i="3"/>
  <c r="P122" i="3"/>
  <c r="O122" i="3"/>
  <c r="N122" i="3"/>
  <c r="M122" i="3"/>
  <c r="L122" i="3"/>
  <c r="K122" i="3"/>
  <c r="J122" i="3"/>
  <c r="I122" i="3"/>
  <c r="H122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X119" i="3" s="1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W117" i="3"/>
  <c r="V117" i="3"/>
  <c r="U117" i="3"/>
  <c r="T117" i="3"/>
  <c r="X117" i="3" s="1"/>
  <c r="S117" i="3"/>
  <c r="R117" i="3"/>
  <c r="Q117" i="3"/>
  <c r="P117" i="3"/>
  <c r="O117" i="3"/>
  <c r="N117" i="3"/>
  <c r="M117" i="3"/>
  <c r="L117" i="3"/>
  <c r="K117" i="3"/>
  <c r="J117" i="3"/>
  <c r="I117" i="3"/>
  <c r="H117" i="3"/>
  <c r="W116" i="3"/>
  <c r="V116" i="3"/>
  <c r="U116" i="3"/>
  <c r="T116" i="3"/>
  <c r="S116" i="3"/>
  <c r="R116" i="3"/>
  <c r="Q116" i="3"/>
  <c r="P116" i="3"/>
  <c r="X116" i="3" s="1"/>
  <c r="O116" i="3"/>
  <c r="N116" i="3"/>
  <c r="M116" i="3"/>
  <c r="L116" i="3"/>
  <c r="K116" i="3"/>
  <c r="J116" i="3"/>
  <c r="I116" i="3"/>
  <c r="H116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28" i="3"/>
  <c r="E128" i="3"/>
  <c r="D128" i="3"/>
  <c r="C128" i="3"/>
  <c r="X128" i="3" s="1"/>
  <c r="F127" i="3"/>
  <c r="E127" i="3"/>
  <c r="D127" i="3"/>
  <c r="C127" i="3"/>
  <c r="X127" i="3" s="1"/>
  <c r="F126" i="3"/>
  <c r="E126" i="3"/>
  <c r="D126" i="3"/>
  <c r="C126" i="3"/>
  <c r="X126" i="3" s="1"/>
  <c r="F125" i="3"/>
  <c r="E125" i="3"/>
  <c r="D125" i="3"/>
  <c r="C125" i="3"/>
  <c r="X125" i="3" s="1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X121" i="3" s="1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X115" i="3" s="1"/>
  <c r="G125" i="3"/>
  <c r="G119" i="3"/>
  <c r="G121" i="3"/>
  <c r="G123" i="3"/>
  <c r="G122" i="3"/>
  <c r="G120" i="3"/>
  <c r="G127" i="3"/>
  <c r="G128" i="3"/>
  <c r="G118" i="3"/>
  <c r="G126" i="3"/>
  <c r="G117" i="3"/>
  <c r="G124" i="3"/>
  <c r="X124" i="3" s="1"/>
  <c r="G116" i="3"/>
  <c r="G115" i="3"/>
  <c r="X134" i="6" l="1"/>
  <c r="X120" i="3"/>
  <c r="X94" i="6"/>
  <c r="X92" i="6"/>
  <c r="X46" i="6"/>
  <c r="X140" i="6"/>
  <c r="X43" i="6"/>
  <c r="X56" i="3"/>
  <c r="X52" i="3"/>
  <c r="X54" i="3"/>
  <c r="X68" i="3"/>
  <c r="X60" i="3"/>
  <c r="X58" i="3"/>
  <c r="X65" i="3"/>
  <c r="X64" i="3"/>
  <c r="X67" i="3"/>
  <c r="X81" i="3"/>
  <c r="X69" i="3"/>
  <c r="W84" i="3"/>
  <c r="V84" i="3"/>
  <c r="U84" i="3"/>
  <c r="T84" i="3"/>
  <c r="S84" i="3"/>
  <c r="R84" i="3"/>
  <c r="Q84" i="3"/>
  <c r="P84" i="3"/>
  <c r="O84" i="3"/>
  <c r="N84" i="3"/>
  <c r="M84" i="3"/>
  <c r="L84" i="3"/>
  <c r="X84" i="3" s="1"/>
  <c r="K84" i="3"/>
  <c r="J84" i="3"/>
  <c r="I84" i="3"/>
  <c r="H84" i="3"/>
  <c r="G84" i="3"/>
  <c r="F84" i="3"/>
  <c r="E84" i="3"/>
  <c r="D84" i="3"/>
  <c r="W83" i="3"/>
  <c r="V83" i="3"/>
  <c r="U83" i="3"/>
  <c r="T83" i="3"/>
  <c r="S83" i="3"/>
  <c r="R83" i="3"/>
  <c r="Q83" i="3"/>
  <c r="P83" i="3"/>
  <c r="O83" i="3"/>
  <c r="N83" i="3"/>
  <c r="M83" i="3"/>
  <c r="L83" i="3"/>
  <c r="X83" i="3" s="1"/>
  <c r="K83" i="3"/>
  <c r="J83" i="3"/>
  <c r="I83" i="3"/>
  <c r="H83" i="3"/>
  <c r="G83" i="3"/>
  <c r="F83" i="3"/>
  <c r="E83" i="3"/>
  <c r="D83" i="3"/>
  <c r="W82" i="3"/>
  <c r="V82" i="3"/>
  <c r="U82" i="3"/>
  <c r="T82" i="3"/>
  <c r="S82" i="3"/>
  <c r="R82" i="3"/>
  <c r="Q82" i="3"/>
  <c r="P82" i="3"/>
  <c r="O82" i="3"/>
  <c r="N82" i="3"/>
  <c r="M82" i="3"/>
  <c r="L82" i="3"/>
  <c r="X82" i="3" s="1"/>
  <c r="K82" i="3"/>
  <c r="J82" i="3"/>
  <c r="I82" i="3"/>
  <c r="H82" i="3"/>
  <c r="G82" i="3"/>
  <c r="F82" i="3"/>
  <c r="E82" i="3"/>
  <c r="D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84" i="3"/>
  <c r="C83" i="3"/>
  <c r="C82" i="3"/>
  <c r="C81" i="3"/>
  <c r="C78" i="3"/>
  <c r="X78" i="3" s="1"/>
  <c r="C77" i="3"/>
  <c r="X77" i="3" s="1"/>
  <c r="C76" i="3"/>
  <c r="X76" i="3" s="1"/>
  <c r="C75" i="3"/>
  <c r="X75" i="3" s="1"/>
  <c r="C74" i="3"/>
  <c r="X74" i="3" s="1"/>
  <c r="C73" i="3"/>
  <c r="X73" i="3" s="1"/>
  <c r="C72" i="3"/>
  <c r="C71" i="3"/>
  <c r="C70" i="3"/>
  <c r="X70" i="3" s="1"/>
  <c r="X27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X33" i="3" s="1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X32" i="3" s="1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X31" i="3" s="1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X30" i="3" s="1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40" i="3"/>
  <c r="X40" i="3" s="1"/>
  <c r="C39" i="3"/>
  <c r="X39" i="3" s="1"/>
  <c r="C38" i="3"/>
  <c r="X38" i="3" s="1"/>
  <c r="C37" i="3"/>
  <c r="X37" i="3" s="1"/>
  <c r="C36" i="3"/>
  <c r="X36" i="3" s="1"/>
  <c r="C35" i="3"/>
  <c r="X35" i="3" s="1"/>
  <c r="C34" i="3"/>
  <c r="X34" i="3" s="1"/>
  <c r="C33" i="3"/>
  <c r="C32" i="3"/>
  <c r="C31" i="3"/>
  <c r="C30" i="3"/>
  <c r="C29" i="3"/>
  <c r="C28" i="3"/>
  <c r="F17" i="8"/>
  <c r="J18" i="8"/>
  <c r="J17" i="8"/>
  <c r="J4" i="8"/>
  <c r="J13" i="8"/>
  <c r="J10" i="8"/>
  <c r="J33" i="8" s="1"/>
  <c r="J9" i="8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X97" i="5" s="1"/>
  <c r="X98" i="5"/>
  <c r="X9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X102" i="5" s="1"/>
  <c r="G102" i="5"/>
  <c r="F102" i="5"/>
  <c r="E102" i="5"/>
  <c r="D102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X101" i="5" s="1"/>
  <c r="G101" i="5"/>
  <c r="F101" i="5"/>
  <c r="E101" i="5"/>
  <c r="D101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X100" i="5" s="1"/>
  <c r="G100" i="5"/>
  <c r="F100" i="5"/>
  <c r="E100" i="5"/>
  <c r="D100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X99" i="5" s="1"/>
  <c r="G99" i="5"/>
  <c r="F99" i="5"/>
  <c r="E99" i="5"/>
  <c r="D99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102" i="5"/>
  <c r="C101" i="5"/>
  <c r="C100" i="5"/>
  <c r="C99" i="5"/>
  <c r="C98" i="5"/>
  <c r="C96" i="5"/>
  <c r="X96" i="5" s="1"/>
  <c r="C95" i="5"/>
  <c r="X95" i="5" s="1"/>
  <c r="C94" i="5"/>
  <c r="C93" i="5"/>
  <c r="X93" i="5" s="1"/>
  <c r="X57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X64" i="5" s="1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X63" i="5" s="1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X62" i="5" s="1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X61" i="5" s="1"/>
  <c r="C66" i="5"/>
  <c r="C65" i="5"/>
  <c r="X65" i="5" s="1"/>
  <c r="C63" i="5"/>
  <c r="C64" i="5"/>
  <c r="C62" i="5"/>
  <c r="C61" i="5"/>
  <c r="C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X59" i="5" s="1"/>
  <c r="C59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X58" i="5" s="1"/>
  <c r="X66" i="5" l="1"/>
  <c r="X94" i="5"/>
  <c r="X72" i="3"/>
  <c r="X71" i="3"/>
  <c r="X28" i="3"/>
  <c r="X60" i="5"/>
  <c r="X29" i="3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X27" i="5" s="1"/>
  <c r="X22" i="5" l="1"/>
  <c r="F9" i="8"/>
  <c r="X52" i="2" l="1"/>
  <c r="C52" i="2"/>
  <c r="L54" i="2"/>
  <c r="X58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6" i="2" s="1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X43" i="2" s="1"/>
  <c r="X30" i="2"/>
  <c r="X11" i="2"/>
  <c r="F32" i="10" l="1"/>
  <c r="E32" i="10"/>
  <c r="D32" i="10"/>
  <c r="C32" i="10"/>
  <c r="F32" i="12"/>
  <c r="E32" i="12"/>
  <c r="D32" i="12"/>
  <c r="C32" i="12"/>
  <c r="F31" i="12"/>
  <c r="E31" i="12"/>
  <c r="D31" i="12"/>
  <c r="C31" i="12"/>
  <c r="W57" i="2" l="1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7" i="2" s="1"/>
  <c r="C5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X27" i="2" s="1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13" i="2" s="1"/>
  <c r="F33" i="10" l="1"/>
  <c r="E33" i="10"/>
  <c r="D33" i="10"/>
  <c r="C33" i="10"/>
  <c r="X31" i="6"/>
  <c r="X30" i="6"/>
  <c r="X29" i="6"/>
  <c r="X28" i="6"/>
  <c r="X24" i="6"/>
  <c r="X23" i="6"/>
  <c r="X22" i="6"/>
  <c r="X20" i="6"/>
  <c r="X18" i="6"/>
  <c r="X15" i="6"/>
  <c r="X14" i="6"/>
  <c r="X12" i="6"/>
  <c r="X11" i="6"/>
  <c r="X9" i="6"/>
  <c r="X7" i="6"/>
  <c r="X6" i="6"/>
  <c r="X2" i="6"/>
  <c r="X3" i="6" s="1"/>
  <c r="X16" i="6" l="1"/>
  <c r="J22" i="8" l="1"/>
  <c r="J28" i="8"/>
  <c r="J38" i="8" s="1"/>
  <c r="J3" i="8"/>
  <c r="J36" i="8" s="1"/>
  <c r="J27" i="8"/>
  <c r="J15" i="8"/>
  <c r="J7" i="8"/>
  <c r="J37" i="8" s="1"/>
  <c r="J23" i="8"/>
  <c r="J30" i="8"/>
  <c r="J14" i="8"/>
  <c r="J32" i="8" s="1"/>
  <c r="J12" i="8"/>
  <c r="J35" i="8" s="1"/>
  <c r="J11" i="8"/>
  <c r="J5" i="8"/>
  <c r="J8" i="8"/>
  <c r="X90" i="5"/>
  <c r="X87" i="5"/>
  <c r="X86" i="5"/>
  <c r="X85" i="5"/>
  <c r="X84" i="5"/>
  <c r="X83" i="5"/>
  <c r="X82" i="5"/>
  <c r="X78" i="5"/>
  <c r="X75" i="5"/>
  <c r="X74" i="5"/>
  <c r="X69" i="5"/>
  <c r="X56" i="5"/>
  <c r="X52" i="5"/>
  <c r="X51" i="5"/>
  <c r="X50" i="5"/>
  <c r="X49" i="5"/>
  <c r="X48" i="5"/>
  <c r="X47" i="5"/>
  <c r="X45" i="5"/>
  <c r="X43" i="5"/>
  <c r="X42" i="5"/>
  <c r="X40" i="5"/>
  <c r="X39" i="5"/>
  <c r="X46" i="5"/>
  <c r="X41" i="5"/>
  <c r="X36" i="5"/>
  <c r="X35" i="5"/>
  <c r="X34" i="5"/>
  <c r="X19" i="5"/>
  <c r="X18" i="5"/>
  <c r="X17" i="5"/>
  <c r="X16" i="5"/>
  <c r="X15" i="5"/>
  <c r="X13" i="5"/>
  <c r="X11" i="5"/>
  <c r="X8" i="5"/>
  <c r="X2" i="5"/>
  <c r="X12" i="5" s="1"/>
  <c r="F19" i="8"/>
  <c r="F3" i="8"/>
  <c r="F36" i="8" s="1"/>
  <c r="F27" i="8"/>
  <c r="F7" i="8"/>
  <c r="F37" i="8" s="1"/>
  <c r="F23" i="8"/>
  <c r="F14" i="8"/>
  <c r="F32" i="8" s="1"/>
  <c r="F12" i="8"/>
  <c r="F35" i="8" s="1"/>
  <c r="F5" i="8"/>
  <c r="F8" i="8"/>
  <c r="X2" i="2"/>
  <c r="X5" i="2" s="1"/>
  <c r="X7" i="2" l="1"/>
  <c r="X9" i="5"/>
  <c r="X3" i="2"/>
  <c r="F34" i="8"/>
  <c r="X71" i="5"/>
  <c r="X91" i="5"/>
  <c r="X3" i="5"/>
  <c r="J34" i="8"/>
  <c r="X8" i="2"/>
  <c r="X4" i="5"/>
  <c r="X7" i="5"/>
  <c r="X14" i="5"/>
  <c r="X4" i="2"/>
  <c r="X20" i="5"/>
  <c r="X38" i="5"/>
  <c r="X55" i="5"/>
  <c r="F29" i="8"/>
  <c r="X76" i="5"/>
  <c r="X81" i="5"/>
  <c r="X70" i="5"/>
  <c r="X77" i="5"/>
  <c r="X88" i="5"/>
  <c r="X5" i="5"/>
  <c r="X10" i="5"/>
  <c r="X37" i="5"/>
  <c r="X53" i="5"/>
  <c r="X72" i="5"/>
  <c r="X79" i="5"/>
  <c r="X44" i="5"/>
  <c r="X6" i="5"/>
  <c r="X73" i="5"/>
  <c r="X80" i="5"/>
  <c r="X24" i="3"/>
  <c r="X18" i="3"/>
  <c r="X13" i="3"/>
  <c r="X2" i="3"/>
  <c r="X12" i="3" l="1"/>
  <c r="X10" i="3"/>
  <c r="X26" i="3"/>
  <c r="X9" i="3"/>
  <c r="X22" i="3"/>
  <c r="X6" i="3"/>
  <c r="X21" i="3"/>
  <c r="X5" i="3"/>
  <c r="X20" i="3"/>
  <c r="X3" i="3"/>
  <c r="X16" i="3"/>
  <c r="X14" i="3"/>
  <c r="Q31" i="5"/>
  <c r="X31" i="5" s="1"/>
  <c r="W30" i="5"/>
  <c r="V30" i="5"/>
  <c r="U30" i="5"/>
  <c r="T30" i="5"/>
  <c r="S30" i="5"/>
  <c r="W29" i="5"/>
  <c r="V29" i="5"/>
  <c r="U29" i="5"/>
  <c r="T29" i="5"/>
  <c r="S29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1" i="5"/>
  <c r="V21" i="5"/>
  <c r="U21" i="5"/>
  <c r="T21" i="5"/>
  <c r="S21" i="5"/>
  <c r="R30" i="5"/>
  <c r="Q30" i="5"/>
  <c r="P30" i="5"/>
  <c r="O30" i="5"/>
  <c r="N30" i="5"/>
  <c r="M30" i="5"/>
  <c r="R29" i="5"/>
  <c r="Q29" i="5"/>
  <c r="P29" i="5"/>
  <c r="O29" i="5"/>
  <c r="N29" i="5"/>
  <c r="M29" i="5"/>
  <c r="R26" i="5"/>
  <c r="Q26" i="5"/>
  <c r="P26" i="5"/>
  <c r="O26" i="5"/>
  <c r="N26" i="5"/>
  <c r="M26" i="5"/>
  <c r="R25" i="5"/>
  <c r="Q25" i="5"/>
  <c r="P25" i="5"/>
  <c r="O25" i="5"/>
  <c r="N25" i="5"/>
  <c r="M25" i="5"/>
  <c r="R24" i="5"/>
  <c r="Q24" i="5"/>
  <c r="P24" i="5"/>
  <c r="O24" i="5"/>
  <c r="N24" i="5"/>
  <c r="M24" i="5"/>
  <c r="R23" i="5"/>
  <c r="Q23" i="5"/>
  <c r="P23" i="5"/>
  <c r="O23" i="5"/>
  <c r="N23" i="5"/>
  <c r="M23" i="5"/>
  <c r="R21" i="5"/>
  <c r="Q21" i="5"/>
  <c r="P21" i="5"/>
  <c r="O21" i="5"/>
  <c r="N21" i="5"/>
  <c r="M21" i="5"/>
  <c r="L30" i="5"/>
  <c r="K30" i="5"/>
  <c r="J30" i="5"/>
  <c r="I30" i="5"/>
  <c r="H30" i="5"/>
  <c r="G30" i="5"/>
  <c r="F30" i="5"/>
  <c r="E30" i="5"/>
  <c r="D30" i="5"/>
  <c r="L29" i="5"/>
  <c r="K29" i="5"/>
  <c r="J29" i="5"/>
  <c r="I29" i="5"/>
  <c r="H29" i="5"/>
  <c r="G29" i="5"/>
  <c r="F29" i="5"/>
  <c r="E29" i="5"/>
  <c r="D29" i="5"/>
  <c r="L26" i="5"/>
  <c r="K26" i="5"/>
  <c r="J26" i="5"/>
  <c r="I26" i="5"/>
  <c r="H26" i="5"/>
  <c r="G26" i="5"/>
  <c r="F26" i="5"/>
  <c r="E26" i="5"/>
  <c r="D26" i="5"/>
  <c r="L25" i="5"/>
  <c r="K25" i="5"/>
  <c r="J25" i="5"/>
  <c r="I25" i="5"/>
  <c r="H25" i="5"/>
  <c r="G25" i="5"/>
  <c r="F25" i="5"/>
  <c r="E25" i="5"/>
  <c r="D25" i="5"/>
  <c r="L24" i="5"/>
  <c r="K24" i="5"/>
  <c r="J24" i="5"/>
  <c r="I24" i="5"/>
  <c r="H24" i="5"/>
  <c r="G24" i="5"/>
  <c r="F24" i="5"/>
  <c r="E24" i="5"/>
  <c r="D24" i="5"/>
  <c r="L23" i="5"/>
  <c r="K23" i="5"/>
  <c r="J23" i="5"/>
  <c r="I23" i="5"/>
  <c r="H23" i="5"/>
  <c r="G23" i="5"/>
  <c r="F23" i="5"/>
  <c r="E23" i="5"/>
  <c r="D23" i="5"/>
  <c r="L21" i="5"/>
  <c r="K21" i="5"/>
  <c r="J21" i="5"/>
  <c r="I21" i="5"/>
  <c r="H21" i="5"/>
  <c r="G21" i="5"/>
  <c r="F21" i="5"/>
  <c r="E21" i="5"/>
  <c r="D21" i="5"/>
  <c r="C30" i="5"/>
  <c r="C29" i="5"/>
  <c r="C28" i="5"/>
  <c r="X28" i="5" s="1"/>
  <c r="C26" i="5"/>
  <c r="C25" i="5"/>
  <c r="C24" i="5"/>
  <c r="X24" i="5" s="1"/>
  <c r="C23" i="5"/>
  <c r="C21" i="5"/>
  <c r="X25" i="5" l="1"/>
  <c r="X26" i="5"/>
  <c r="X30" i="5"/>
  <c r="X23" i="5"/>
  <c r="X29" i="5"/>
  <c r="X21" i="5"/>
  <c r="U53" i="2"/>
  <c r="S53" i="2"/>
  <c r="X49" i="2"/>
  <c r="X48" i="2"/>
  <c r="X47" i="2"/>
  <c r="X44" i="2"/>
  <c r="X28" i="2"/>
  <c r="X24" i="2"/>
  <c r="X23" i="2"/>
  <c r="X21" i="2"/>
  <c r="X17" i="2"/>
  <c r="X16" i="2"/>
  <c r="X38" i="2"/>
  <c r="X42" i="2" l="1"/>
  <c r="X51" i="2"/>
  <c r="X39" i="2"/>
  <c r="X45" i="2"/>
  <c r="X41" i="2"/>
  <c r="X40" i="2"/>
  <c r="X25" i="2"/>
  <c r="X19" i="2"/>
  <c r="X18" i="2"/>
  <c r="X26" i="2"/>
  <c r="X22" i="2"/>
  <c r="X20" i="2"/>
  <c r="X53" i="2"/>
  <c r="Q34" i="2"/>
  <c r="X34" i="2" s="1"/>
  <c r="M33" i="2"/>
  <c r="L33" i="2"/>
  <c r="X33" i="2" s="1"/>
  <c r="Q32" i="2"/>
  <c r="K32" i="2"/>
  <c r="J32" i="2"/>
  <c r="X32" i="2" s="1"/>
  <c r="X6" i="2" l="1"/>
  <c r="D54" i="2"/>
  <c r="X54" i="2" s="1"/>
  <c r="W56" i="2"/>
  <c r="V56" i="2"/>
  <c r="U56" i="2"/>
  <c r="T56" i="2"/>
  <c r="S56" i="2"/>
  <c r="R56" i="2"/>
  <c r="Q56" i="2"/>
  <c r="W55" i="2"/>
  <c r="V55" i="2"/>
  <c r="U55" i="2"/>
  <c r="T55" i="2"/>
  <c r="S55" i="2"/>
  <c r="R55" i="2"/>
  <c r="Q55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C56" i="2"/>
  <c r="C55" i="2"/>
  <c r="X56" i="2" l="1"/>
  <c r="O56" i="2"/>
  <c r="O55" i="2"/>
  <c r="X55" i="2" s="1"/>
  <c r="P56" i="2"/>
  <c r="P55" i="2"/>
  <c r="W31" i="2" l="1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X29" i="2" l="1"/>
  <c r="X31" i="2"/>
  <c r="W12" i="2"/>
  <c r="V12" i="2"/>
  <c r="U12" i="2"/>
  <c r="T12" i="2"/>
  <c r="S12" i="2"/>
  <c r="R12" i="2"/>
  <c r="Q12" i="2"/>
  <c r="P12" i="2"/>
  <c r="O12" i="2"/>
  <c r="N12" i="2"/>
  <c r="L12" i="2"/>
  <c r="K12" i="2"/>
  <c r="J12" i="2"/>
  <c r="H12" i="2"/>
  <c r="G12" i="2"/>
  <c r="F12" i="2"/>
  <c r="E12" i="2"/>
  <c r="D12" i="2"/>
  <c r="X12" i="2" s="1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M9" i="2"/>
  <c r="D9" i="2"/>
  <c r="C9" i="2"/>
  <c r="X9" i="2" s="1"/>
  <c r="X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  <author>Kim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hole in center</t>
        </r>
      </text>
    </comment>
    <comment ref="I7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O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C22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22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22" authorId="1" shapeId="0" xr:uid="{00000000-0006-0000-0000-000007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22" authorId="1" shapeId="0" xr:uid="{00000000-0006-0000-0000-000008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U22" authorId="1" shapeId="0" xr:uid="{00000000-0006-0000-0000-000009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2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L39" authorId="1" shapeId="0" xr:uid="{00000000-0006-0000-0000-00000B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45" authorId="1" shapeId="0" xr:uid="{00000000-0006-0000-0000-00000C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C51" authorId="1" shapeId="0" xr:uid="{00000000-0006-0000-0000-00000D000000}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53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went back and calculated %cover as only counts were recorded initially</t>
        </r>
      </text>
    </comment>
    <comment ref="I5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same comment as grid 6</t>
        </r>
      </text>
    </comment>
    <comment ref="A5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A5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  <author>Kim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hole in center</t>
        </r>
      </text>
    </comment>
    <comment ref="M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lot of rust on plate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mainly Crisia sp.</t>
        </r>
      </text>
    </comment>
    <comment ref="N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 species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H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1.5</t>
        </r>
      </text>
    </comment>
    <comment ref="K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9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O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P9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9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S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V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10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Kim: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L1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N1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S10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10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W10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M11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Harmothoe imbricata</t>
        </r>
      </text>
    </comment>
    <comment ref="S1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Harmothoe imbricata</t>
        </r>
      </text>
    </comment>
    <comment ref="B12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B14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G15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juvenile--approx. 2.5mm</t>
        </r>
      </text>
    </comment>
    <comment ref="A1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H17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likely T. cancellata. Checkered hairy snail</t>
        </r>
      </text>
    </comment>
    <comment ref="J18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0.86% cover of grid cell; 0.048% cover of plate; Chelysoma productum</t>
        </r>
      </text>
    </comment>
    <comment ref="K18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Chelysoma; area 29009</t>
        </r>
      </text>
    </comment>
    <comment ref="L18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area on grid cell &lt;0.5%; unidentified but looks like tunicate</t>
        </r>
      </text>
    </comment>
    <comment ref="Q18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small chelysoma, are on grid cell &lt;0.5 %</t>
        </r>
      </text>
    </comment>
    <comment ref="O19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Cranopsis cucullata</t>
        </r>
      </text>
    </comment>
    <comment ref="Q20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covers ~40-45% of grid cell; U. crassicornis</t>
        </r>
      </text>
    </comment>
    <comment ref="A21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C41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D4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E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41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 large</t>
        </r>
      </text>
    </comment>
    <comment ref="I41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41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K41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1.5</t>
        </r>
      </text>
    </comment>
    <comment ref="M41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R41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S41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large 1 small</t>
        </r>
      </text>
    </comment>
    <comment ref="U41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4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Harmothoe</t>
        </r>
      </text>
    </comment>
    <comment ref="B44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B4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49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E5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 tiny barnacles</t>
        </r>
      </text>
    </comment>
    <comment ref="G5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 small</t>
        </r>
      </text>
    </comment>
    <comment ref="H5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6 small ones</t>
        </r>
      </text>
    </comment>
    <comment ref="I5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Q53" authorId="0" shapeId="0" xr:uid="{00000000-0006-0000-0100-00003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very small</t>
        </r>
      </text>
    </comment>
    <comment ref="V53" authorId="0" shapeId="0" xr:uid="{00000000-0006-0000-0100-00003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 small ones</t>
        </r>
      </text>
    </comment>
    <comment ref="W53" authorId="0" shapeId="0" xr:uid="{00000000-0006-0000-0100-00003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small ones</t>
        </r>
      </text>
    </comment>
    <comment ref="O55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Gretchen Lambert said not an ascidian. Fish or mollusk eggs.</t>
        </r>
      </text>
    </comment>
    <comment ref="U56" authorId="0" shapeId="0" xr:uid="{00000000-0006-0000-0100-00003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not a copepod or gammarid amphipod</t>
        </r>
      </text>
    </comment>
    <comment ref="A57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C76" authorId="0" shapeId="0" xr:uid="{00000000-0006-0000-0100-00004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D76" authorId="0" shapeId="0" xr:uid="{00000000-0006-0000-0100-00004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E76" authorId="0" shapeId="0" xr:uid="{00000000-0006-0000-0100-00004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76" authorId="0" shapeId="0" xr:uid="{00000000-0006-0000-0100-00004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76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 half on other grid</t>
        </r>
      </text>
    </comment>
    <comment ref="H7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1/4 most in other grid</t>
        </r>
      </text>
    </comment>
    <comment ref="K7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76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O76" authorId="0" shapeId="0" xr:uid="{00000000-0006-0000-0100-00004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P76" authorId="0" shapeId="0" xr:uid="{00000000-0006-0000-0100-00004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76" authorId="0" shapeId="0" xr:uid="{00000000-0006-0000-0100-00004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76" authorId="0" shapeId="0" xr:uid="{00000000-0006-0000-0100-00004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76" authorId="0" shapeId="0" xr:uid="{00000000-0006-0000-0100-00004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1/2</t>
        </r>
      </text>
    </comment>
    <comment ref="W76" authorId="0" shapeId="0" xr:uid="{00000000-0006-0000-0100-00004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1/2</t>
        </r>
      </text>
    </comment>
    <comment ref="G77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L77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77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O77" authorId="0" shapeId="0" xr:uid="{00000000-0006-0000-0100-00005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77" authorId="0" shapeId="0" xr:uid="{00000000-0006-0000-0100-00005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77" authorId="0" shapeId="0" xr:uid="{00000000-0006-0000-0100-00005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1/2</t>
        </r>
      </text>
    </comment>
    <comment ref="B79" authorId="0" shapeId="0" xr:uid="{00000000-0006-0000-0100-00005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B81" authorId="0" shapeId="0" xr:uid="{00000000-0006-0000-0100-00005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84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P88" authorId="0" shapeId="0" xr:uid="{00000000-0006-0000-0100-00005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small</t>
        </r>
      </text>
    </comment>
    <comment ref="W88" authorId="0" shapeId="0" xr:uid="{00000000-0006-0000-0100-00005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small</t>
        </r>
      </text>
    </comment>
    <comment ref="N91" authorId="0" shapeId="0" xr:uid="{00000000-0006-0000-0100-000059000000}">
      <text>
        <r>
          <rPr>
            <sz val="9"/>
            <color indexed="81"/>
            <rFont val="Tahoma"/>
            <family val="2"/>
          </rPr>
          <t>near lower left corner below jingle shell</t>
        </r>
      </text>
    </comment>
    <comment ref="S91" authorId="0" shapeId="0" xr:uid="{00000000-0006-0000-0100-00005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something in empty barnacle</t>
        </r>
      </text>
    </comment>
    <comment ref="W91" authorId="0" shapeId="0" xr:uid="{00000000-0006-0000-0100-00005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small under tag, might be small shrimp</t>
        </r>
      </text>
    </comment>
    <comment ref="A92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  <author>Kim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both photos have portions that are blurry and can't be zoomed to identify questionable organisms. </t>
        </r>
      </text>
    </comment>
    <comment ref="M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hole in center</t>
        </r>
      </text>
    </comment>
    <comment ref="B5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mainly Crisia sp.</t>
        </r>
      </text>
    </comment>
    <comment ref="M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 species</t>
        </r>
      </text>
    </comment>
    <comment ref="C9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jingles were super small &lt; 2mm</t>
        </r>
      </text>
    </comment>
    <comment ref="D9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9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large partially in another grid cell</t>
        </r>
      </text>
    </comment>
    <comment ref="I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super small</t>
        </r>
      </text>
    </comment>
    <comment ref="M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N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O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 large covered with other organisms. Edge obscured so % cover esstimated</t>
        </r>
      </text>
    </comment>
    <comment ref="P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Q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R9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3, ID confirmed M. Dethier</t>
        </r>
      </text>
    </comment>
    <comment ref="T9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U9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V9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D10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E10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G1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K10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N1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O10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R10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7, ID confirmed M. Dethier</t>
        </r>
      </text>
    </comment>
    <comment ref="S10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W10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12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H12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Neosabellaria cementarium (MD &amp; DB)</t>
        </r>
      </text>
    </comment>
    <comment ref="W13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partially in tube</t>
        </r>
      </text>
    </comment>
    <comment ref="B14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16" authorId="0" shapeId="0" xr:uid="{00000000-0006-0000-0200-00002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Ericthonius rubricornis unless otherwise noted, horizontal tube area determined</t>
        </r>
      </text>
    </comment>
    <comment ref="C16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% cover estimated from horizontal coverage, not verticle; Ericthonius rubricornis tube-dwelling sea flea</t>
        </r>
      </text>
    </comment>
    <comment ref="I16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large clump</t>
        </r>
      </text>
    </comment>
    <comment ref="A17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D18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</t>
        </r>
      </text>
    </comment>
    <comment ref="G1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Styela gibbsii (Gretchen Lambert ID)</t>
        </r>
      </text>
    </comment>
    <comment ref="Q18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20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D20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C21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Kim: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H2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N2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22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1, chlamys hastata</t>
        </r>
      </text>
    </comment>
    <comment ref="F22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C. hastata</t>
        </r>
      </text>
    </comment>
    <comment ref="H22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2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22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22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 spiny pink</t>
        </r>
      </text>
    </comment>
    <comment ref="T22" authorId="0" shapeId="0" xr:uid="{00000000-0006-0000-0200-00003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W2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24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G. Jensen comfirm ID</t>
        </r>
      </text>
    </comment>
    <comment ref="H26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possible tunicate or sponge</t>
        </r>
      </text>
    </comment>
    <comment ref="L26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looks like worm tube</t>
        </r>
      </text>
    </comment>
    <comment ref="A27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C50" authorId="0" shapeId="0" xr:uid="{00000000-0006-0000-0200-00003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D50" authorId="0" shapeId="0" xr:uid="{00000000-0006-0000-0200-00003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E50" authorId="0" shapeId="0" xr:uid="{00000000-0006-0000-0200-00003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50" authorId="0" shapeId="0" xr:uid="{00000000-0006-0000-0200-00003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50" authorId="0" shapeId="0" xr:uid="{00000000-0006-0000-0200-00003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50" authorId="0" shapeId="0" xr:uid="{00000000-0006-0000-0200-00003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I50" authorId="0" shapeId="0" xr:uid="{00000000-0006-0000-0200-00003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50" authorId="0" shapeId="0" xr:uid="{00000000-0006-0000-0200-00003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K50" authorId="0" shapeId="0" xr:uid="{00000000-0006-0000-0200-00004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M50" authorId="0" shapeId="0" xr:uid="{00000000-0006-0000-0200-00004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N50" authorId="0" shapeId="0" xr:uid="{00000000-0006-0000-0200-00004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O50" authorId="0" shapeId="0" xr:uid="{00000000-0006-0000-0200-00004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P50" authorId="0" shapeId="0" xr:uid="{00000000-0006-0000-0200-00004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50" authorId="0" shapeId="0" xr:uid="{00000000-0006-0000-0200-00004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50" authorId="0" shapeId="0" xr:uid="{00000000-0006-0000-0200-00004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larger and ~20 very small just settled out</t>
        </r>
      </text>
    </comment>
    <comment ref="V50" authorId="0" shapeId="0" xr:uid="{00000000-0006-0000-0200-00004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53" authorId="0" shapeId="0" xr:uid="{00000000-0006-0000-0200-00004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B55" authorId="0" shapeId="0" xr:uid="{00000000-0006-0000-0200-00004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58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O59" authorId="0" shapeId="0" xr:uid="{00000000-0006-0000-0200-00004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big chelysoma</t>
        </r>
      </text>
    </comment>
    <comment ref="C61" authorId="0" shapeId="0" xr:uid="{00000000-0006-0000-0200-00004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D61" authorId="0" shapeId="0" xr:uid="{00000000-0006-0000-0200-00004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E61" authorId="0" shapeId="0" xr:uid="{00000000-0006-0000-0200-00004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F61" authorId="0" shapeId="0" xr:uid="{00000000-0006-0000-0200-00004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G61" authorId="0" shapeId="0" xr:uid="{00000000-0006-0000-0200-00005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H61" authorId="0" shapeId="0" xr:uid="{00000000-0006-0000-0200-00005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I61" authorId="0" shapeId="0" xr:uid="{00000000-0006-0000-0200-00005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J61" authorId="0" shapeId="0" xr:uid="{00000000-0006-0000-0200-00005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K6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L61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M61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N61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O61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P61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Q61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R61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S61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T61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V61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W61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D63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63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63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L63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63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O63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S63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U63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66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tunicate or sponge</t>
        </r>
      </text>
    </comment>
    <comment ref="G66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hydroid?</t>
        </r>
      </text>
    </comment>
    <comment ref="V67" authorId="0" shapeId="0" xr:uid="{00000000-0006-0000-0200-00006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northern horsemussel Modiolus modiolus</t>
        </r>
      </text>
    </comment>
    <comment ref="I68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Neptunea lyrata whelk</t>
        </r>
      </text>
    </comment>
    <comment ref="A69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A70" authorId="0" shapeId="0" xr:uid="{00000000-0006-0000-0200-00006D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B86" authorId="0" shapeId="0" xr:uid="{00000000-0006-0000-0200-00006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lots of newly settled barnacles in many grids</t>
        </r>
      </text>
    </comment>
    <comment ref="C94" authorId="0" shapeId="0" xr:uid="{00000000-0006-0000-0200-00006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D94" authorId="0" shapeId="0" xr:uid="{00000000-0006-0000-0200-00007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E94" authorId="0" shapeId="0" xr:uid="{00000000-0006-0000-0200-00007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F94" authorId="0" shapeId="0" xr:uid="{00000000-0006-0000-0200-00007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G94" authorId="0" shapeId="0" xr:uid="{00000000-0006-0000-0200-00007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94" authorId="0" shapeId="0" xr:uid="{00000000-0006-0000-0200-00007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I94" authorId="0" shapeId="0" xr:uid="{00000000-0006-0000-0200-00007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94" authorId="0" shapeId="0" xr:uid="{00000000-0006-0000-0200-00007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K94" authorId="0" shapeId="0" xr:uid="{00000000-0006-0000-0200-00007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N94" authorId="0" shapeId="0" xr:uid="{00000000-0006-0000-0200-00007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Q94" authorId="0" shapeId="0" xr:uid="{00000000-0006-0000-0200-00007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94" authorId="0" shapeId="0" xr:uid="{00000000-0006-0000-0200-00007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94" authorId="0" shapeId="0" xr:uid="{00000000-0006-0000-0200-00007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95" authorId="0" shapeId="0" xr:uid="{00000000-0006-0000-0200-00007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Q95" authorId="0" shapeId="0" xr:uid="{00000000-0006-0000-0200-00007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95" authorId="0" shapeId="0" xr:uid="{00000000-0006-0000-0200-00007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W95" authorId="0" shapeId="0" xr:uid="{00000000-0006-0000-0200-00007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B99" authorId="0" shapeId="0" xr:uid="{00000000-0006-0000-0200-00008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H101" authorId="0" shapeId="0" xr:uid="{00000000-0006-0000-0200-00008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not in tube</t>
        </r>
      </text>
    </comment>
    <comment ref="A102" authorId="0" shapeId="0" xr:uid="{00000000-0006-0000-0200-000082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H102" authorId="0" shapeId="0" xr:uid="{00000000-0006-0000-0200-00008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P106" authorId="0" shapeId="0" xr:uid="{00000000-0006-0000-0200-00008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Cranopsis cucullata</t>
        </r>
      </text>
    </comment>
    <comment ref="F108" authorId="0" shapeId="0" xr:uid="{00000000-0006-0000-0200-00008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108" authorId="0" shapeId="0" xr:uid="{00000000-0006-0000-0200-00008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P110" authorId="0" shapeId="0" xr:uid="{00000000-0006-0000-0200-00008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very small</t>
        </r>
      </text>
    </comment>
    <comment ref="A114" authorId="0" shapeId="0" xr:uid="{00000000-0006-0000-0200-000088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both photos have portions that are blurry and can't be zoomed to identify questionable organisms. </t>
        </r>
      </text>
    </comment>
    <comment ref="M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hole in center</t>
        </r>
      </text>
    </comment>
    <comment ref="N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gouges from ROV evident and likely scraped off some biota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lots of small newly settled what looks like both barnacles and possibly crepidula</t>
        </r>
      </text>
    </comment>
    <comment ref="G3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lots of small newly settled what looks like barnacles</t>
        </r>
      </text>
    </comment>
    <comment ref="B6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mainly Crisia sp.</t>
        </r>
      </text>
    </comment>
    <comment ref="Q9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Leucosolenia sp.</t>
        </r>
      </text>
    </comment>
    <comment ref="C11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D11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G11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I11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L11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4, anemone partially covering jingle</t>
        </r>
      </text>
    </comment>
    <comment ref="M11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N11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2, part of 3rd in this grid</t>
        </r>
      </text>
    </comment>
    <comment ref="O11" authorId="0" shapeId="0" xr:uid="{00000000-0006-0000-0400-00000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1, 3 partially</t>
        </r>
      </text>
    </comment>
    <comment ref="P11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11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R11" authorId="0" shapeId="0" xr:uid="{00000000-0006-0000-0400-00001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S11" authorId="0" shapeId="0" xr:uid="{00000000-0006-0000-0400-00001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T11" authorId="0" shapeId="0" xr:uid="{00000000-0006-0000-0400-00001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U11" authorId="0" shapeId="0" xr:uid="{00000000-0006-0000-0400-00001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11" authorId="0" shapeId="0" xr:uid="{00000000-0006-0000-0400-00001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W11" authorId="0" shapeId="0" xr:uid="{00000000-0006-0000-0400-00001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F12" authorId="0" shapeId="0" xr:uid="{00000000-0006-0000-0400-00001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12" authorId="0" shapeId="0" xr:uid="{00000000-0006-0000-0400-00001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12" authorId="0" shapeId="0" xr:uid="{00000000-0006-0000-0400-00001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B14" authorId="0" shapeId="0" xr:uid="{00000000-0006-0000-0400-00001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S15" authorId="0" shapeId="0" xr:uid="{00000000-0006-0000-0400-00001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scaleworm</t>
        </r>
      </text>
    </comment>
    <comment ref="T15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scaleworms</t>
        </r>
      </text>
    </comment>
    <comment ref="B16" authorId="0" shapeId="0" xr:uid="{00000000-0006-0000-0400-00001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18" authorId="0" shapeId="0" xr:uid="{00000000-0006-0000-0400-00001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Ericthonius rubricornis unless otherwise noted, horizontal tube area determined</t>
        </r>
      </text>
    </comment>
    <comment ref="S18" authorId="0" shapeId="0" xr:uid="{00000000-0006-0000-0400-00002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amphipod but no tubes</t>
        </r>
      </text>
    </comment>
    <comment ref="A19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L20" authorId="0" shapeId="0" xr:uid="{00000000-0006-0000-0400-00002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chelysoma, 1</t>
        </r>
      </text>
    </comment>
    <comment ref="M20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solitary, 1</t>
        </r>
      </text>
    </comment>
    <comment ref="R20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solitary</t>
        </r>
      </text>
    </comment>
    <comment ref="U20" authorId="0" shapeId="0" xr:uid="{00000000-0006-0000-0400-00002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solitary, Corella willmeriana ID by G. Lambert</t>
        </r>
      </text>
    </comment>
    <comment ref="W20" authorId="0" shapeId="0" xr:uid="{00000000-0006-0000-0400-00002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1, chelysoma</t>
        </r>
      </text>
    </comment>
    <comment ref="U23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C24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3, 1 pink spiny,1 pink smooth and one with only one valve but looks alive</t>
        </r>
      </text>
    </comment>
    <comment ref="D24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F24" authorId="0" shapeId="0" xr:uid="{00000000-0006-0000-0400-00002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24" authorId="0" shapeId="0" xr:uid="{00000000-0006-0000-0400-00002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24" authorId="0" shapeId="0" xr:uid="{00000000-0006-0000-0400-00002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scallop not included as included in grid cell 5</t>
        </r>
      </text>
    </comment>
    <comment ref="J24" authorId="0" shapeId="0" xr:uid="{00000000-0006-0000-0400-00002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K24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L24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M24" authorId="0" shapeId="0" xr:uid="{00000000-0006-0000-0400-00003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N24" authorId="0" shapeId="0" xr:uid="{00000000-0006-0000-0400-00003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1, scallop on edge not counted as counted in gid #13</t>
        </r>
      </text>
    </comment>
    <comment ref="O24" authorId="0" shapeId="0" xr:uid="{00000000-0006-0000-0400-00003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P24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Q24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R24" authorId="0" shapeId="0" xr:uid="{00000000-0006-0000-0400-00003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S24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T24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U24" authorId="0" shapeId="0" xr:uid="{00000000-0006-0000-0400-00003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24" authorId="0" shapeId="0" xr:uid="{00000000-0006-0000-0400-00003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W24" authorId="0" shapeId="0" xr:uid="{00000000-0006-0000-0400-00003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1, parftial not counted included in other grid</t>
        </r>
      </text>
    </comment>
    <comment ref="A26" authorId="0" shapeId="0" xr:uid="{00000000-0006-0000-0400-00003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G. Jensen comfirm ID</t>
        </r>
      </text>
    </comment>
    <comment ref="D27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only a portion in this grid cell</t>
        </r>
      </text>
    </comment>
    <comment ref="E27" authorId="0" shapeId="0" xr:uid="{00000000-0006-0000-0400-00003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portion in this grid cell</t>
        </r>
      </text>
    </comment>
    <comment ref="K27" authorId="0" shapeId="0" xr:uid="{00000000-0006-0000-0400-00003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portion in grid cell but most in gride cell 10</t>
        </r>
      </text>
    </comment>
    <comment ref="L27" authorId="0" shapeId="0" xr:uid="{00000000-0006-0000-0400-00003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most in this cell</t>
        </r>
      </text>
    </comment>
    <comment ref="C28" authorId="0" shapeId="0" xr:uid="{00000000-0006-0000-0400-00004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unidentified bivalve</t>
        </r>
      </text>
    </comment>
    <comment ref="K28" authorId="0" shapeId="0" xr:uid="{00000000-0006-0000-0400-00004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clam or tunicate</t>
        </r>
      </text>
    </comment>
    <comment ref="P28" authorId="0" shapeId="0" xr:uid="{00000000-0006-0000-0400-00004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unidentified sponge? And possible worm tube</t>
        </r>
      </text>
    </comment>
    <comment ref="T28" authorId="0" shapeId="0" xr:uid="{00000000-0006-0000-0400-00004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looks like tunicate</t>
        </r>
      </text>
    </comment>
    <comment ref="Q29" authorId="0" shapeId="0" xr:uid="{00000000-0006-0000-0400-00004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likely a whelk (Neptunea sp.) but possibly Neoadmete modesta</t>
        </r>
      </text>
    </comment>
    <comment ref="P30" authorId="0" shapeId="0" xr:uid="{00000000-0006-0000-0400-00004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looks like amphipod</t>
        </r>
      </text>
    </comment>
    <comment ref="A32" authorId="0" shapeId="0" xr:uid="{00000000-0006-0000-0400-00004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B54" authorId="0" shapeId="0" xr:uid="{00000000-0006-0000-0400-00004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mainly Crisia sp.</t>
        </r>
      </text>
    </comment>
    <comment ref="Q56" authorId="0" shapeId="0" xr:uid="{00000000-0006-0000-0400-00004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not sure this is a sponge</t>
        </r>
      </text>
    </comment>
    <comment ref="R56" authorId="0" shapeId="0" xr:uid="{00000000-0006-0000-0400-00004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not sure this is a sponge</t>
        </r>
      </text>
    </comment>
    <comment ref="C59" authorId="0" shapeId="0" xr:uid="{00000000-0006-0000-0400-00004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E59" authorId="0" shapeId="0" xr:uid="{00000000-0006-0000-0400-00004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F59" authorId="0" shapeId="0" xr:uid="{00000000-0006-0000-0400-00004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G59" authorId="0" shapeId="0" xr:uid="{00000000-0006-0000-0400-00004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H59" authorId="0" shapeId="0" xr:uid="{00000000-0006-0000-0400-00004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I59" authorId="0" shapeId="0" xr:uid="{00000000-0006-0000-0400-00004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J59" authorId="0" shapeId="0" xr:uid="{00000000-0006-0000-0400-00005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K59" authorId="0" shapeId="0" xr:uid="{00000000-0006-0000-0400-00005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L59" authorId="0" shapeId="0" xr:uid="{00000000-0006-0000-0400-00005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M59" authorId="0" shapeId="0" xr:uid="{00000000-0006-0000-0400-00005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N59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O59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P59" authorId="0" shapeId="0" xr:uid="{00000000-0006-0000-0400-00005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59" authorId="0" shapeId="0" xr:uid="{00000000-0006-0000-0400-00005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R59" authorId="0" shapeId="0" xr:uid="{00000000-0006-0000-0400-00005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S59" authorId="0" shapeId="0" xr:uid="{00000000-0006-0000-0400-00005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59" authorId="0" shapeId="0" xr:uid="{00000000-0006-0000-0400-00005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U59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V59" authorId="0" shapeId="0" xr:uid="{00000000-0006-0000-0400-00005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W59" authorId="0" shapeId="0" xr:uid="{00000000-0006-0000-0400-00005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G60" authorId="0" shapeId="0" xr:uid="{00000000-0006-0000-0400-00005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J60" authorId="0" shapeId="0" xr:uid="{00000000-0006-0000-0400-00005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K60" authorId="0" shapeId="0" xr:uid="{00000000-0006-0000-0400-00006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L60" authorId="0" shapeId="0" xr:uid="{00000000-0006-0000-0400-00006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N60" authorId="0" shapeId="0" xr:uid="{00000000-0006-0000-0400-00006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Q60" authorId="0" shapeId="0" xr:uid="{00000000-0006-0000-0400-00006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R60" authorId="0" shapeId="0" xr:uid="{00000000-0006-0000-0400-00006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B62" authorId="0" shapeId="0" xr:uid="{00000000-0006-0000-0400-00006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J63" authorId="0" shapeId="0" xr:uid="{00000000-0006-0000-0400-00006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white-lined; Tetrastemma nigrifrons</t>
        </r>
      </text>
    </comment>
    <comment ref="B64" authorId="0" shapeId="0" xr:uid="{00000000-0006-0000-0400-00006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these are all the same kind of tube worm</t>
        </r>
      </text>
    </comment>
    <comment ref="B65" authorId="0" shapeId="0" xr:uid="{00000000-0006-0000-0400-00006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67" authorId="0" shapeId="0" xr:uid="{00000000-0006-0000-0400-00006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Ericthonius rubricornis unless otherwise noted, horizontal tube area determined</t>
        </r>
      </text>
    </comment>
    <comment ref="H67" authorId="0" shapeId="0" xr:uid="{00000000-0006-0000-0400-00006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not in tubes</t>
        </r>
      </text>
    </comment>
    <comment ref="A68" authorId="0" shapeId="0" xr:uid="{00000000-0006-0000-0400-00006B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P69" authorId="0" shapeId="0" xr:uid="{00000000-0006-0000-0400-00006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Cheylsoma</t>
        </r>
      </text>
    </comment>
    <comment ref="D73" authorId="0" shapeId="0" xr:uid="{00000000-0006-0000-0400-00006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E73" authorId="0" shapeId="0" xr:uid="{00000000-0006-0000-0400-00006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73" authorId="0" shapeId="0" xr:uid="{00000000-0006-0000-0400-00006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G73" authorId="0" shapeId="0" xr:uid="{00000000-0006-0000-0400-00007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H73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I73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K73" authorId="0" shapeId="0" xr:uid="{00000000-0006-0000-0400-00007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L73" authorId="0" shapeId="0" xr:uid="{00000000-0006-0000-0400-00007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M73" authorId="0" shapeId="0" xr:uid="{00000000-0006-0000-0400-00007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N73" authorId="0" shapeId="0" xr:uid="{00000000-0006-0000-0400-00007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O73" authorId="0" shapeId="0" xr:uid="{00000000-0006-0000-0400-00007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P73" authorId="0" shapeId="0" xr:uid="{00000000-0006-0000-0400-00007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73" authorId="0" shapeId="0" xr:uid="{00000000-0006-0000-0400-00007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R73" authorId="0" shapeId="0" xr:uid="{00000000-0006-0000-0400-00007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S73" authorId="0" shapeId="0" xr:uid="{00000000-0006-0000-0400-00007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73" authorId="0" shapeId="0" xr:uid="{00000000-0006-0000-0400-00007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U73" authorId="0" shapeId="0" xr:uid="{00000000-0006-0000-0400-00007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V73" authorId="0" shapeId="0" xr:uid="{00000000-0006-0000-0400-00007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W73" authorId="0" shapeId="0" xr:uid="{00000000-0006-0000-0400-00007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75" authorId="0" shapeId="0" xr:uid="{00000000-0006-0000-0400-000080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G. Jensen comfirm ID</t>
        </r>
      </text>
    </comment>
    <comment ref="F77" authorId="0" shapeId="0" xr:uid="{00000000-0006-0000-0400-00008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81" authorId="0" shapeId="0" xr:uid="{00000000-0006-0000-0400-000082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D97" authorId="0" shapeId="0" xr:uid="{00000000-0006-0000-0400-00008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all pictures are blurry and not good resolution</t>
        </r>
      </text>
    </comment>
    <comment ref="N98" authorId="0" shapeId="0" xr:uid="{00000000-0006-0000-0400-00008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plate has gouge in this cell</t>
        </r>
      </text>
    </comment>
    <comment ref="M99" authorId="0" shapeId="0" xr:uid="{00000000-0006-0000-0400-00008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includes hole</t>
        </r>
      </text>
    </comment>
    <comment ref="B102" authorId="0" shapeId="0" xr:uid="{00000000-0006-0000-0400-00008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mainly Crisia sp.</t>
        </r>
      </text>
    </comment>
    <comment ref="K105" authorId="0" shapeId="0" xr:uid="{00000000-0006-0000-0400-00008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vase</t>
        </r>
      </text>
    </comment>
    <comment ref="R105" authorId="0" shapeId="0" xr:uid="{00000000-0006-0000-0400-00008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vase</t>
        </r>
      </text>
    </comment>
    <comment ref="S105" authorId="0" shapeId="0" xr:uid="{00000000-0006-0000-0400-00008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vase + spaghetti sponge</t>
        </r>
      </text>
    </comment>
    <comment ref="T105" authorId="0" shapeId="0" xr:uid="{00000000-0006-0000-0400-00008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vase + spaghetti sponge</t>
        </r>
      </text>
    </comment>
    <comment ref="U105" authorId="0" shapeId="0" xr:uid="{00000000-0006-0000-0400-00008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spaghetti</t>
        </r>
      </text>
    </comment>
    <comment ref="V105" authorId="0" shapeId="0" xr:uid="{00000000-0006-0000-0400-00008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spaghetti</t>
        </r>
      </text>
    </comment>
    <comment ref="C107" authorId="0" shapeId="0" xr:uid="{00000000-0006-0000-0400-00008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D107" authorId="0" shapeId="0" xr:uid="{00000000-0006-0000-0400-00008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E107" authorId="0" shapeId="0" xr:uid="{00000000-0006-0000-0400-00008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H107" authorId="0" shapeId="0" xr:uid="{00000000-0006-0000-0400-00009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I107" authorId="0" shapeId="0" xr:uid="{00000000-0006-0000-0400-00009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J107" authorId="0" shapeId="0" xr:uid="{00000000-0006-0000-0400-00009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K107" authorId="0" shapeId="0" xr:uid="{00000000-0006-0000-0400-00009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L107" authorId="0" shapeId="0" xr:uid="{00000000-0006-0000-0400-00009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M107" authorId="0" shapeId="0" xr:uid="{00000000-0006-0000-0400-00009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N107" authorId="0" shapeId="0" xr:uid="{00000000-0006-0000-0400-00009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O107" authorId="0" shapeId="0" xr:uid="{00000000-0006-0000-0400-00009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P107" authorId="0" shapeId="0" xr:uid="{00000000-0006-0000-0400-00009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Q107" authorId="0" shapeId="0" xr:uid="{00000000-0006-0000-0400-00009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R107" authorId="0" shapeId="0" xr:uid="{00000000-0006-0000-0400-00009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S107" authorId="0" shapeId="0" xr:uid="{00000000-0006-0000-0400-00009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T107" authorId="0" shapeId="0" xr:uid="{00000000-0006-0000-0400-00009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U107" authorId="0" shapeId="0" xr:uid="{00000000-0006-0000-0400-00009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V107" authorId="0" shapeId="0" xr:uid="{00000000-0006-0000-0400-00009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W107" authorId="0" shapeId="0" xr:uid="{00000000-0006-0000-0400-00009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L108" authorId="0" shapeId="0" xr:uid="{00000000-0006-0000-0400-0000A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T108" authorId="0" shapeId="0" xr:uid="{00000000-0006-0000-0400-0000A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B110" authorId="0" shapeId="0" xr:uid="{00000000-0006-0000-0400-0000A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Neosabellaria cementarium</t>
        </r>
      </text>
    </comment>
    <comment ref="B112" authorId="0" shapeId="0" xr:uid="{00000000-0006-0000-0400-0000A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these are all the same kind of tube worm</t>
        </r>
      </text>
    </comment>
    <comment ref="B113" authorId="0" shapeId="0" xr:uid="{00000000-0006-0000-0400-0000A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serpulids</t>
        </r>
      </text>
    </comment>
    <comment ref="A115" authorId="0" shapeId="0" xr:uid="{00000000-0006-0000-0400-0000A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Ericthonius rubricornis unless otherwise noted, horizontal tube area determined</t>
        </r>
      </text>
    </comment>
    <comment ref="A116" authorId="0" shapeId="0" xr:uid="{00000000-0006-0000-0400-0000A6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feeds on waste of large calcareous tubeworms</t>
        </r>
      </text>
    </comment>
    <comment ref="C117" authorId="0" shapeId="0" xr:uid="{00000000-0006-0000-0400-0000A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unidentified</t>
        </r>
      </text>
    </comment>
    <comment ref="E117" authorId="0" shapeId="0" xr:uid="{00000000-0006-0000-0400-0000A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unidentified</t>
        </r>
      </text>
    </comment>
    <comment ref="H117" authorId="0" shapeId="0" xr:uid="{00000000-0006-0000-0400-0000A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</t>
        </r>
      </text>
    </comment>
    <comment ref="I117" authorId="0" shapeId="0" xr:uid="{00000000-0006-0000-0400-0000A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is chelysoma</t>
        </r>
      </text>
    </comment>
    <comment ref="N117" authorId="0" shapeId="0" xr:uid="{00000000-0006-0000-0400-0000A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unidentified</t>
        </r>
      </text>
    </comment>
    <comment ref="O117" authorId="0" shapeId="0" xr:uid="{00000000-0006-0000-0400-0000A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</t>
        </r>
      </text>
    </comment>
    <comment ref="R117" authorId="0" shapeId="0" xr:uid="{00000000-0006-0000-0400-0000A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chelysoma</t>
        </r>
      </text>
    </comment>
    <comment ref="A123" authorId="0" shapeId="0" xr:uid="{00000000-0006-0000-0400-0000AE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G. Jensen comfirm ID</t>
        </r>
      </text>
    </comment>
    <comment ref="D125" authorId="0" shapeId="0" xr:uid="{00000000-0006-0000-0400-0000A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spme type of hydroid</t>
        </r>
      </text>
    </comment>
    <comment ref="E125" authorId="0" shapeId="0" xr:uid="{00000000-0006-0000-0400-0000B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F125" authorId="0" shapeId="0" xr:uid="{00000000-0006-0000-0400-0000B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G125" authorId="0" shapeId="0" xr:uid="{00000000-0006-0000-0400-0000B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H125" authorId="0" shapeId="0" xr:uid="{00000000-0006-0000-0400-0000B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hydroid; unquantified larvaceans,hydroid, or arrow worms</t>
        </r>
      </text>
    </comment>
    <comment ref="I125" authorId="0" shapeId="0" xr:uid="{00000000-0006-0000-0400-0000B4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J125" authorId="0" shapeId="0" xr:uid="{00000000-0006-0000-0400-0000B5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K125" authorId="0" shapeId="0" xr:uid="{00000000-0006-0000-0400-0000B6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hydroid;unquantified larvaceans,hydroid, or arrow worms</t>
        </r>
      </text>
    </comment>
    <comment ref="L125" authorId="0" shapeId="0" xr:uid="{00000000-0006-0000-0400-0000B7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hydroid; unquantified larvaceans,hydroid, or arrow worms</t>
        </r>
      </text>
    </comment>
    <comment ref="M125" authorId="0" shapeId="0" xr:uid="{00000000-0006-0000-0400-0000B8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N125" authorId="0" shapeId="0" xr:uid="{00000000-0006-0000-0400-0000B9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O125" authorId="0" shapeId="0" xr:uid="{00000000-0006-0000-0400-0000BA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P125" authorId="0" shapeId="0" xr:uid="{00000000-0006-0000-0400-0000BB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unquantified larvaceans,hydroid, or arrow worms</t>
        </r>
      </text>
    </comment>
    <comment ref="Q125" authorId="0" shapeId="0" xr:uid="{00000000-0006-0000-0400-0000BC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hydroid; unquantified larvaceans,hydroid, or arrow worms</t>
        </r>
      </text>
    </comment>
    <comment ref="R125" authorId="0" shapeId="0" xr:uid="{00000000-0006-0000-0400-0000BD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unquantified larvaceans,hydroid, or arrow worms</t>
        </r>
      </text>
    </comment>
    <comment ref="S125" authorId="0" shapeId="0" xr:uid="{00000000-0006-0000-0400-0000BE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T125" authorId="0" shapeId="0" xr:uid="{00000000-0006-0000-0400-0000BF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hydroid</t>
        </r>
      </text>
    </comment>
    <comment ref="U125" authorId="0" shapeId="0" xr:uid="{00000000-0006-0000-0400-0000C0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unquantified larvaceans,hydroid, or arrow worms</t>
        </r>
      </text>
    </comment>
    <comment ref="V125" authorId="0" shapeId="0" xr:uid="{00000000-0006-0000-0400-0000C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unquantified larvaceans,hydroid, or arrow worms</t>
        </r>
      </text>
    </comment>
    <comment ref="W125" authorId="0" shapeId="0" xr:uid="{00000000-0006-0000-0400-0000C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unquantified larvaceans,hydroid, or arrow worms</t>
        </r>
      </text>
    </comment>
    <comment ref="A130" authorId="0" shapeId="0" xr:uid="{00000000-0006-0000-0400-0000C3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A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D2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from photos 5 listed on field sheet</t>
        </r>
      </text>
    </comment>
    <comment ref="E27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on photo 2 on field 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starkk:</t>
        </r>
        <r>
          <rPr>
            <sz val="9"/>
            <color indexed="81"/>
            <rFont val="Tahoma"/>
            <family val="2"/>
          </rPr>
          <t xml:space="preserve">
includes scars and empty shells</t>
        </r>
      </text>
    </comment>
    <comment ref="A19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field shield data included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F3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.014</t>
        </r>
      </text>
    </comment>
    <comment ref="F8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really 0.006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starkk</author>
  </authors>
  <commentList>
    <comment ref="E24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1 on photo 2 on field sheet</t>
        </r>
      </text>
    </comment>
    <comment ref="D26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>starkk:</t>
        </r>
        <r>
          <rPr>
            <sz val="9"/>
            <color indexed="81"/>
            <rFont val="Tahoma"/>
            <charset val="1"/>
          </rPr>
          <t xml:space="preserve">
3 from photos 5 listed on field sheet</t>
        </r>
      </text>
    </comment>
  </commentList>
</comments>
</file>

<file path=xl/sharedStrings.xml><?xml version="1.0" encoding="utf-8"?>
<sst xmlns="http://schemas.openxmlformats.org/spreadsheetml/2006/main" count="1122" uniqueCount="222">
  <si>
    <t>Replicate 1</t>
  </si>
  <si>
    <t>grid area</t>
  </si>
  <si>
    <t>live barnacles</t>
  </si>
  <si>
    <r>
      <rPr>
        <i/>
        <sz val="11"/>
        <color theme="1"/>
        <rFont val="Calibri"/>
        <family val="2"/>
        <scheme val="minor"/>
      </rPr>
      <t>Lichenopora</t>
    </r>
    <r>
      <rPr>
        <sz val="11"/>
        <color theme="1"/>
        <rFont val="Calibri"/>
        <family val="2"/>
        <scheme val="minor"/>
      </rPr>
      <t xml:space="preserve"> sp.</t>
    </r>
  </si>
  <si>
    <t>Cancer oregonensis</t>
  </si>
  <si>
    <t>Pododesmus macrochisma</t>
  </si>
  <si>
    <t>% cover live barnacles</t>
  </si>
  <si>
    <t>% Lichenopora</t>
  </si>
  <si>
    <t>threshold cover</t>
  </si>
  <si>
    <t xml:space="preserve">% cover </t>
  </si>
  <si>
    <r>
      <rPr>
        <i/>
        <sz val="11"/>
        <color theme="1"/>
        <rFont val="Calibri"/>
        <family val="2"/>
        <scheme val="minor"/>
      </rPr>
      <t>Crepidula</t>
    </r>
    <r>
      <rPr>
        <sz val="11"/>
        <color theme="1"/>
        <rFont val="Calibri"/>
        <family val="2"/>
        <scheme val="minor"/>
      </rPr>
      <t xml:space="preserve"> sp.</t>
    </r>
  </si>
  <si>
    <t>Replicate 2</t>
  </si>
  <si>
    <t>polychaete</t>
  </si>
  <si>
    <t>barnacle</t>
  </si>
  <si>
    <t>bryozoan</t>
  </si>
  <si>
    <t>crab</t>
  </si>
  <si>
    <t>univalve</t>
  </si>
  <si>
    <t>annelid</t>
  </si>
  <si>
    <t>Ulva sp.</t>
  </si>
  <si>
    <t>seaweed</t>
  </si>
  <si>
    <t>branched bryozoan (Crisia sp.?)</t>
  </si>
  <si>
    <t>calcareous tubeworm (live)</t>
  </si>
  <si>
    <t>Replicate 3</t>
  </si>
  <si>
    <t>anemone</t>
  </si>
  <si>
    <r>
      <rPr>
        <i/>
        <sz val="11"/>
        <color theme="1"/>
        <rFont val="Calibri"/>
        <family val="2"/>
        <scheme val="minor"/>
      </rPr>
      <t>Metridium</t>
    </r>
    <r>
      <rPr>
        <sz val="11"/>
        <color theme="1"/>
        <rFont val="Calibri"/>
        <family val="2"/>
        <scheme val="minor"/>
      </rPr>
      <t xml:space="preserve"> sp.</t>
    </r>
  </si>
  <si>
    <r>
      <rPr>
        <i/>
        <sz val="11"/>
        <color theme="1"/>
        <rFont val="Calibri"/>
        <family val="2"/>
        <scheme val="minor"/>
      </rPr>
      <t>Phyllodoce</t>
    </r>
    <r>
      <rPr>
        <sz val="11"/>
        <color theme="1"/>
        <rFont val="Calibri"/>
        <family val="2"/>
        <scheme val="minor"/>
      </rPr>
      <t xml:space="preserve"> sp.</t>
    </r>
  </si>
  <si>
    <t>annelid (polychaete)</t>
  </si>
  <si>
    <t>Plate total</t>
  </si>
  <si>
    <t>% branched bryozoan</t>
  </si>
  <si>
    <t>% Ulva</t>
  </si>
  <si>
    <t>% Pododesmus</t>
  </si>
  <si>
    <t>%calcareous tubeworm (live)</t>
  </si>
  <si>
    <t>coral bryozoan</t>
  </si>
  <si>
    <t>branched bryozoan</t>
  </si>
  <si>
    <t>encrusting bryozoan</t>
  </si>
  <si>
    <t>calcareous tubeworm</t>
  </si>
  <si>
    <t>Demospongiae</t>
  </si>
  <si>
    <t>sponge</t>
  </si>
  <si>
    <t>polychaete-Phyllodocida</t>
  </si>
  <si>
    <t>polychaete-sabellida</t>
  </si>
  <si>
    <t>sabellid tubeworm</t>
  </si>
  <si>
    <t>sabellida</t>
  </si>
  <si>
    <t>scale worm</t>
  </si>
  <si>
    <t>sea urchin</t>
  </si>
  <si>
    <t>amphipod</t>
  </si>
  <si>
    <t>crustacean</t>
  </si>
  <si>
    <t>Strongylocentrotus</t>
  </si>
  <si>
    <t>gastropod</t>
  </si>
  <si>
    <r>
      <rPr>
        <i/>
        <sz val="11"/>
        <color theme="1"/>
        <rFont val="Calibri"/>
        <family val="2"/>
        <scheme val="minor"/>
      </rPr>
      <t>Trichotropsis</t>
    </r>
    <r>
      <rPr>
        <sz val="11"/>
        <color theme="1"/>
        <rFont val="Calibri"/>
        <family val="2"/>
        <scheme val="minor"/>
      </rPr>
      <t xml:space="preserve"> snail</t>
    </r>
  </si>
  <si>
    <t>tunicate</t>
  </si>
  <si>
    <t>Limpet</t>
  </si>
  <si>
    <t>Urticina</t>
  </si>
  <si>
    <t>% encrusting bryozoan</t>
  </si>
  <si>
    <t>% sponge</t>
  </si>
  <si>
    <t>% polychaete-sabellida</t>
  </si>
  <si>
    <t>% calcareous tubeworm</t>
  </si>
  <si>
    <t>% Urticina</t>
  </si>
  <si>
    <r>
      <t xml:space="preserve">bryozoan: </t>
    </r>
    <r>
      <rPr>
        <i/>
        <sz val="11"/>
        <color theme="1"/>
        <rFont val="Calibri"/>
        <family val="2"/>
        <scheme val="minor"/>
      </rPr>
      <t>Lichenopora</t>
    </r>
    <r>
      <rPr>
        <sz val="11"/>
        <color theme="1"/>
        <rFont val="Calibri"/>
        <family val="2"/>
        <scheme val="minor"/>
      </rPr>
      <t xml:space="preserve"> sp.</t>
    </r>
  </si>
  <si>
    <t>% live barnacles</t>
  </si>
  <si>
    <t>bivalve</t>
  </si>
  <si>
    <t>clam</t>
  </si>
  <si>
    <t>egg mass (unidentified)</t>
  </si>
  <si>
    <t>other</t>
  </si>
  <si>
    <t>unidentified</t>
  </si>
  <si>
    <t>Decapoda</t>
  </si>
  <si>
    <t>shrimp</t>
  </si>
  <si>
    <t>scallop</t>
  </si>
  <si>
    <t>live barnacle</t>
  </si>
  <si>
    <t>17475 (1)</t>
  </si>
  <si>
    <t>Chorilia longipes</t>
  </si>
  <si>
    <t>% crepidula</t>
  </si>
  <si>
    <t>% amphipod cover</t>
  </si>
  <si>
    <t>percent cover calculated for bryozoans covering barnacles + bivalves</t>
  </si>
  <si>
    <t>% cover not included for organisms overhanging plate (e.g., amphipod tubes and bivalves partially off plate)</t>
  </si>
  <si>
    <t>unidentified crustacean</t>
  </si>
  <si>
    <t>Caprellid</t>
  </si>
  <si>
    <t>% coral bryozoan</t>
  </si>
  <si>
    <t>% bivalve: clam</t>
  </si>
  <si>
    <t>% live barnacle</t>
  </si>
  <si>
    <t>total crab</t>
  </si>
  <si>
    <t>Cancridae crab</t>
  </si>
  <si>
    <t>Majidae crab</t>
  </si>
  <si>
    <t>% polychaete: tube</t>
  </si>
  <si>
    <t>polychaete: errant</t>
  </si>
  <si>
    <t>% anemone</t>
  </si>
  <si>
    <t>100 ft:1</t>
  </si>
  <si>
    <t>100 ft:2</t>
  </si>
  <si>
    <t>100 ft:3</t>
  </si>
  <si>
    <t>300 ft:1</t>
  </si>
  <si>
    <t>300 ft:2</t>
  </si>
  <si>
    <t>300 ft:3</t>
  </si>
  <si>
    <t>600 ft:1</t>
  </si>
  <si>
    <t>600 ft:2</t>
  </si>
  <si>
    <t>600 ft:3</t>
  </si>
  <si>
    <t>Ref:1</t>
  </si>
  <si>
    <t>Ref:2</t>
  </si>
  <si>
    <t>Ref:3</t>
  </si>
  <si>
    <t>100 ft</t>
  </si>
  <si>
    <t>300 ft</t>
  </si>
  <si>
    <t>600 ft</t>
  </si>
  <si>
    <t>Reference</t>
  </si>
  <si>
    <r>
      <rPr>
        <i/>
        <sz val="11"/>
        <color theme="1"/>
        <rFont val="Calibri"/>
        <family val="2"/>
        <scheme val="minor"/>
      </rPr>
      <t>Trichotropsis</t>
    </r>
    <r>
      <rPr>
        <sz val="11"/>
        <color theme="1"/>
        <rFont val="Calibri"/>
        <family val="2"/>
        <scheme val="minor"/>
      </rPr>
      <t xml:space="preserve"> gastropod</t>
    </r>
  </si>
  <si>
    <t>Glebocarcinus oregonensis</t>
  </si>
  <si>
    <t>amphipod/shrimp</t>
  </si>
  <si>
    <t>% scallop</t>
  </si>
  <si>
    <t>Bryozoa</t>
  </si>
  <si>
    <t>Mollusca</t>
  </si>
  <si>
    <t>Crustacea</t>
  </si>
  <si>
    <t>Annellida</t>
  </si>
  <si>
    <t>Cnidaria</t>
  </si>
  <si>
    <t>Porifera</t>
  </si>
  <si>
    <t>Echinodermata</t>
  </si>
  <si>
    <t>Chordata</t>
  </si>
  <si>
    <t>Chlorophyta</t>
  </si>
  <si>
    <t>amphipod: Ericthonius rubricornis</t>
  </si>
  <si>
    <t>scallops (3 species)</t>
  </si>
  <si>
    <t>crab: Chorilia longipes</t>
  </si>
  <si>
    <t>snail: Trichotropsis sp.</t>
  </si>
  <si>
    <t>unidentified snail</t>
  </si>
  <si>
    <t>Calcareous sponge</t>
  </si>
  <si>
    <t>whelk</t>
  </si>
  <si>
    <t>counts</t>
  </si>
  <si>
    <t>tubeworm (soft)</t>
  </si>
  <si>
    <t>tubeworm (calc.)</t>
  </si>
  <si>
    <t xml:space="preserve">gastropod </t>
  </si>
  <si>
    <t>bivalve (tot.)</t>
  </si>
  <si>
    <t>jingle</t>
  </si>
  <si>
    <t>bryozoan (enc.)</t>
  </si>
  <si>
    <t>bryozoan (brnch.)</t>
  </si>
  <si>
    <t>bryozoan (coral)</t>
  </si>
  <si>
    <t>total cover</t>
  </si>
  <si>
    <t>% cover live</t>
  </si>
  <si>
    <t>600 ft/Ref</t>
  </si>
  <si>
    <t>nemertean</t>
  </si>
  <si>
    <t>ribbon worm</t>
  </si>
  <si>
    <t>tag</t>
  </si>
  <si>
    <t>% cover grid</t>
  </si>
  <si>
    <t>Flatworm</t>
  </si>
  <si>
    <t>platyhelminthes</t>
  </si>
  <si>
    <t>snail</t>
  </si>
  <si>
    <t>% cover</t>
  </si>
  <si>
    <t>mussel</t>
  </si>
  <si>
    <t>limpet</t>
  </si>
  <si>
    <t>hydroid</t>
  </si>
  <si>
    <t>% clam</t>
  </si>
  <si>
    <t>% tunicate</t>
  </si>
  <si>
    <t>% calcareous sponge</t>
  </si>
  <si>
    <t>% limpet</t>
  </si>
  <si>
    <t>flatworm</t>
  </si>
  <si>
    <t>Platyhelminthes</t>
  </si>
  <si>
    <t>% demosponge</t>
  </si>
  <si>
    <t>% jingle</t>
  </si>
  <si>
    <t>% slipper</t>
  </si>
  <si>
    <t xml:space="preserve">% amphipod </t>
  </si>
  <si>
    <t>snail gastropod</t>
  </si>
  <si>
    <t>% polychaete tube</t>
  </si>
  <si>
    <t>% polychaete calcareous</t>
  </si>
  <si>
    <t>% hydroid</t>
  </si>
  <si>
    <t>% sponge calcareous</t>
  </si>
  <si>
    <t>% sponge calc</t>
  </si>
  <si>
    <t>% sponge demo</t>
  </si>
  <si>
    <t>% mussel</t>
  </si>
  <si>
    <t>total % crustacea</t>
  </si>
  <si>
    <t>total % bryozoa</t>
  </si>
  <si>
    <t>total % porifera</t>
  </si>
  <si>
    <t>total % mollusca</t>
  </si>
  <si>
    <t>total % cnidaria</t>
  </si>
  <si>
    <t>total % annelida</t>
  </si>
  <si>
    <t>total % echinodermata</t>
  </si>
  <si>
    <t>total % platyhelminthes</t>
  </si>
  <si>
    <t>Ref</t>
  </si>
  <si>
    <t>polychaete (tube)</t>
  </si>
  <si>
    <t>polychaete (calc.)</t>
  </si>
  <si>
    <t>barnacle (live)</t>
  </si>
  <si>
    <t>clam/mussel</t>
  </si>
  <si>
    <t>amphipod (tube)</t>
  </si>
  <si>
    <t>calcareous sponge (vase)</t>
  </si>
  <si>
    <t>a few Trichotropsis snails but no many</t>
  </si>
  <si>
    <r>
      <t xml:space="preserve">gastropod </t>
    </r>
    <r>
      <rPr>
        <i/>
        <sz val="11"/>
        <color theme="1"/>
        <rFont val="Calibri"/>
        <family val="2"/>
        <scheme val="minor"/>
      </rPr>
      <t>(Trichotropsis)</t>
    </r>
  </si>
  <si>
    <t>average</t>
  </si>
  <si>
    <t>adjusted based on field sheet data</t>
  </si>
  <si>
    <t>shrimp/amphipod</t>
  </si>
  <si>
    <t>% Cover Categories</t>
  </si>
  <si>
    <t>Count Categories</t>
  </si>
  <si>
    <t>Arthropoda</t>
  </si>
  <si>
    <t>Phylum</t>
  </si>
  <si>
    <t xml:space="preserve"> calcareous tubeworm</t>
  </si>
  <si>
    <t xml:space="preserve"> polychaete: tube</t>
  </si>
  <si>
    <t xml:space="preserve"> amphipod: tube</t>
  </si>
  <si>
    <t xml:space="preserve"> live barnacle</t>
  </si>
  <si>
    <t xml:space="preserve"> branched bryozoan</t>
  </si>
  <si>
    <t xml:space="preserve"> coral bryozoan</t>
  </si>
  <si>
    <t xml:space="preserve"> encrusting bryozoan</t>
  </si>
  <si>
    <t xml:space="preserve"> Ulva</t>
  </si>
  <si>
    <t xml:space="preserve"> tunicate</t>
  </si>
  <si>
    <t xml:space="preserve"> anemone</t>
  </si>
  <si>
    <t xml:space="preserve"> hydroid</t>
  </si>
  <si>
    <t xml:space="preserve"> bivalve: clam</t>
  </si>
  <si>
    <t xml:space="preserve"> jingle shell</t>
  </si>
  <si>
    <t xml:space="preserve"> limpet</t>
  </si>
  <si>
    <t xml:space="preserve"> scallop</t>
  </si>
  <si>
    <t xml:space="preserve"> slipper snail</t>
  </si>
  <si>
    <t xml:space="preserve"> mussel</t>
  </si>
  <si>
    <t xml:space="preserve"> calcareous sponge</t>
  </si>
  <si>
    <t xml:space="preserve"> demosponge</t>
  </si>
  <si>
    <t>Non-motile (% cover)</t>
  </si>
  <si>
    <t>Motile (count)</t>
  </si>
  <si>
    <t>Reference: 600 ft</t>
  </si>
  <si>
    <t>Rep 1</t>
  </si>
  <si>
    <t>Rep 2</t>
  </si>
  <si>
    <t>Rep 3</t>
  </si>
  <si>
    <t xml:space="preserve"> amphipod </t>
  </si>
  <si>
    <t xml:space="preserve"> jingle</t>
  </si>
  <si>
    <t xml:space="preserve"> slipper</t>
  </si>
  <si>
    <t xml:space="preserve"> Total % cover </t>
  </si>
  <si>
    <t>Miscellaneous</t>
  </si>
  <si>
    <t xml:space="preserve"> unidentified</t>
  </si>
  <si>
    <t>sabe</t>
  </si>
  <si>
    <t>Majoidae crab</t>
  </si>
  <si>
    <t>Nemertea</t>
  </si>
  <si>
    <r>
      <t>gastropod (</t>
    </r>
    <r>
      <rPr>
        <i/>
        <sz val="11"/>
        <color theme="1"/>
        <rFont val="Calibri"/>
        <family val="2"/>
        <scheme val="minor"/>
      </rPr>
      <t>Trichotropis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</si>
  <si>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Trichotropis</t>
    </r>
    <r>
      <rPr>
        <sz val="11"/>
        <color theme="1"/>
        <rFont val="Calibri"/>
        <family val="2"/>
        <scheme val="minor"/>
      </rPr>
      <t xml:space="preserve"> gastropod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</si>
</sst>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4" xfId="0" applyBorder="1"/>
    <xf numFmtId="166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2" fontId="0" fillId="0" borderId="7" xfId="0" applyNumberFormat="1" applyBorder="1"/>
    <xf numFmtId="0" fontId="0" fillId="0" borderId="9" xfId="0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0" borderId="7" xfId="0" applyFill="1" applyBorder="1"/>
    <xf numFmtId="0" fontId="0" fillId="0" borderId="7" xfId="0" applyFont="1" applyBorder="1"/>
    <xf numFmtId="167" fontId="0" fillId="0" borderId="0" xfId="0" applyNumberFormat="1" applyAlignment="1">
      <alignment horizontal="center"/>
    </xf>
    <xf numFmtId="0" fontId="0" fillId="0" borderId="9" xfId="0" applyBorder="1"/>
    <xf numFmtId="2" fontId="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168" fontId="0" fillId="0" borderId="0" xfId="0" applyNumberFormat="1" applyAlignment="1">
      <alignment horizontal="center"/>
    </xf>
    <xf numFmtId="164" fontId="1" fillId="0" borderId="9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0" fillId="0" borderId="0" xfId="0" applyFont="1" applyFill="1" applyBorder="1"/>
    <xf numFmtId="2" fontId="0" fillId="0" borderId="5" xfId="0" applyNumberFormat="1" applyBorder="1" applyAlignment="1">
      <alignment horizontal="center"/>
    </xf>
    <xf numFmtId="2" fontId="0" fillId="4" borderId="0" xfId="0" applyNumberFormat="1" applyFill="1"/>
    <xf numFmtId="165" fontId="0" fillId="0" borderId="0" xfId="0" applyNumberFormat="1"/>
    <xf numFmtId="2" fontId="0" fillId="0" borderId="0" xfId="0" applyNumberFormat="1" applyFill="1"/>
    <xf numFmtId="0" fontId="0" fillId="2" borderId="0" xfId="0" applyFill="1"/>
    <xf numFmtId="0" fontId="7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7" fillId="5" borderId="2" xfId="0" applyFont="1" applyFill="1" applyBorder="1"/>
    <xf numFmtId="0" fontId="7" fillId="5" borderId="4" xfId="0" applyFont="1" applyFill="1" applyBorder="1"/>
    <xf numFmtId="0" fontId="0" fillId="5" borderId="0" xfId="0" applyFill="1" applyBorder="1"/>
    <xf numFmtId="0" fontId="0" fillId="5" borderId="4" xfId="0" applyFill="1" applyBorder="1"/>
    <xf numFmtId="0" fontId="7" fillId="6" borderId="1" xfId="0" applyFont="1" applyFill="1" applyBorder="1"/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/>
    <xf numFmtId="0" fontId="7" fillId="6" borderId="4" xfId="0" applyFont="1" applyFill="1" applyBorder="1"/>
    <xf numFmtId="0" fontId="7" fillId="6" borderId="2" xfId="0" applyFont="1" applyFill="1" applyBorder="1"/>
    <xf numFmtId="0" fontId="7" fillId="6" borderId="10" xfId="0" applyFont="1" applyFill="1" applyBorder="1" applyAlignment="1">
      <alignment horizontal="center"/>
    </xf>
    <xf numFmtId="0" fontId="7" fillId="6" borderId="13" xfId="0" applyFont="1" applyFill="1" applyBorder="1"/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8" fillId="0" borderId="15" xfId="0" applyFont="1" applyBorder="1"/>
    <xf numFmtId="0" fontId="8" fillId="0" borderId="12" xfId="0" applyFont="1" applyBorder="1"/>
    <xf numFmtId="2" fontId="0" fillId="0" borderId="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8" fillId="0" borderId="19" xfId="0" applyFont="1" applyBorder="1"/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8" fillId="0" borderId="16" xfId="0" applyFont="1" applyBorder="1"/>
    <xf numFmtId="2" fontId="1" fillId="0" borderId="20" xfId="0" applyNumberFormat="1" applyFont="1" applyBorder="1" applyAlignment="1">
      <alignment horizontal="center"/>
    </xf>
    <xf numFmtId="0" fontId="0" fillId="0" borderId="3" xfId="0" applyFont="1" applyBorder="1"/>
    <xf numFmtId="2" fontId="1" fillId="0" borderId="2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21" xfId="0" applyFont="1" applyFill="1" applyBorder="1"/>
    <xf numFmtId="0" fontId="0" fillId="3" borderId="19" xfId="0" applyFill="1" applyBorder="1"/>
    <xf numFmtId="0" fontId="0" fillId="3" borderId="15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64" fontId="1" fillId="3" borderId="20" xfId="0" applyNumberFormat="1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0" xfId="0" applyFill="1" applyBorder="1"/>
    <xf numFmtId="2" fontId="1" fillId="3" borderId="6" xfId="0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/>
    <xf numFmtId="164" fontId="1" fillId="0" borderId="24" xfId="0" applyNumberFormat="1" applyFont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11" xfId="0" applyFill="1" applyBorder="1"/>
    <xf numFmtId="0" fontId="0" fillId="0" borderId="0" xfId="0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26" xfId="0" applyFont="1" applyBorder="1"/>
    <xf numFmtId="0" fontId="8" fillId="0" borderId="27" xfId="0" applyFont="1" applyBorder="1"/>
    <xf numFmtId="0" fontId="0" fillId="0" borderId="26" xfId="0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0F7"/>
      <color rgb="FFDBD4AD"/>
      <color rgb="FF8EF7FC"/>
      <color rgb="FFF9F299"/>
      <color rgb="FF90B6E4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graph!$A$3:$A$17</c:f>
              <c:strCache>
                <c:ptCount val="15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tunicate</c:v>
                </c:pt>
                <c:pt idx="7">
                  <c:v>hydroid</c:v>
                </c:pt>
                <c:pt idx="8">
                  <c:v>anemone</c:v>
                </c:pt>
                <c:pt idx="9">
                  <c:v>amphipod (tube)</c:v>
                </c:pt>
                <c:pt idx="10">
                  <c:v>barnacle (live)</c:v>
                </c:pt>
                <c:pt idx="11">
                  <c:v>jingle</c:v>
                </c:pt>
                <c:pt idx="12">
                  <c:v>clam/mussel</c:v>
                </c:pt>
                <c:pt idx="13">
                  <c:v>scallop</c:v>
                </c:pt>
                <c:pt idx="14">
                  <c:v>univalve</c:v>
                </c:pt>
              </c:strCache>
            </c:strRef>
          </c:cat>
          <c:val>
            <c:numRef>
              <c:f>graph!$C$3:$C$17</c:f>
              <c:numCache>
                <c:formatCode>0.00</c:formatCode>
                <c:ptCount val="15"/>
                <c:pt idx="0">
                  <c:v>0</c:v>
                </c:pt>
                <c:pt idx="1">
                  <c:v>8.8599999999999998E-2</c:v>
                </c:pt>
                <c:pt idx="2">
                  <c:v>0</c:v>
                </c:pt>
                <c:pt idx="3">
                  <c:v>0.36859999999999998</c:v>
                </c:pt>
                <c:pt idx="4">
                  <c:v>2.61</c:v>
                </c:pt>
                <c:pt idx="5">
                  <c:v>0.43</c:v>
                </c:pt>
                <c:pt idx="6">
                  <c:v>0</c:v>
                </c:pt>
                <c:pt idx="7">
                  <c:v>0</c:v>
                </c:pt>
                <c:pt idx="8">
                  <c:v>4.6730000000000001E-2</c:v>
                </c:pt>
                <c:pt idx="9">
                  <c:v>0</c:v>
                </c:pt>
                <c:pt idx="10">
                  <c:v>0.21</c:v>
                </c:pt>
                <c:pt idx="11">
                  <c:v>0.51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2-4DB7-B8C5-AEF31796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8189440"/>
        <c:axId val="178190976"/>
      </c:barChart>
      <c:catAx>
        <c:axId val="1781894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78190976"/>
        <c:crosses val="autoZero"/>
        <c:auto val="1"/>
        <c:lblAlgn val="ctr"/>
        <c:lblOffset val="100"/>
        <c:noMultiLvlLbl val="0"/>
      </c:catAx>
      <c:valAx>
        <c:axId val="178190976"/>
        <c:scaling>
          <c:orientation val="minMax"/>
          <c:max val="18"/>
        </c:scaling>
        <c:delete val="0"/>
        <c:axPos val="t"/>
        <c:majorGridlines/>
        <c:numFmt formatCode="#,##0;\-#,##0" sourceLinked="0"/>
        <c:majorTickMark val="out"/>
        <c:minorTickMark val="none"/>
        <c:tickLblPos val="nextTo"/>
        <c:crossAx val="178189440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graph!$A$20:$A$27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amphipod/shrimp</c:v>
                </c:pt>
                <c:pt idx="4">
                  <c:v>sea urchin</c:v>
                </c:pt>
                <c:pt idx="5">
                  <c:v>gastropod</c:v>
                </c:pt>
                <c:pt idx="6">
                  <c:v>gastropod (Trichotropsis)</c:v>
                </c:pt>
                <c:pt idx="7">
                  <c:v>flatworm</c:v>
                </c:pt>
              </c:strCache>
            </c:strRef>
          </c:cat>
          <c:val>
            <c:numRef>
              <c:f>graph!$E$20:$E$27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0.33300000000000002</c:v>
                </c:pt>
                <c:pt idx="6">
                  <c:v>0.66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3-454B-A113-F87699DD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7002880"/>
        <c:axId val="187004416"/>
      </c:barChart>
      <c:catAx>
        <c:axId val="1870028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7004416"/>
        <c:crosses val="autoZero"/>
        <c:auto val="1"/>
        <c:lblAlgn val="ctr"/>
        <c:lblOffset val="100"/>
        <c:noMultiLvlLbl val="0"/>
      </c:catAx>
      <c:valAx>
        <c:axId val="187004416"/>
        <c:scaling>
          <c:orientation val="minMax"/>
          <c:max val="15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7002880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739448631338369"/>
          <c:y val="0.17041941185923187"/>
          <c:w val="0.61308583963721819"/>
          <c:h val="0.754750656167978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graph!$A$20:$A$27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amphipod/shrimp</c:v>
                </c:pt>
                <c:pt idx="4">
                  <c:v>sea urchin</c:v>
                </c:pt>
                <c:pt idx="5">
                  <c:v>gastropod</c:v>
                </c:pt>
                <c:pt idx="6">
                  <c:v>gastropod (Trichotropsis)</c:v>
                </c:pt>
                <c:pt idx="7">
                  <c:v>flatworm</c:v>
                </c:pt>
              </c:strCache>
            </c:strRef>
          </c:cat>
          <c:val>
            <c:numRef>
              <c:f>graph!$F$20:$F$27</c:f>
              <c:numCache>
                <c:formatCode>0.00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0.66700000000000004</c:v>
                </c:pt>
                <c:pt idx="3">
                  <c:v>0.67</c:v>
                </c:pt>
                <c:pt idx="4">
                  <c:v>0</c:v>
                </c:pt>
                <c:pt idx="5">
                  <c:v>0.33300000000000002</c:v>
                </c:pt>
                <c:pt idx="6">
                  <c:v>1</c:v>
                </c:pt>
                <c:pt idx="7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088-B796-935B0EF7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7028608"/>
        <c:axId val="187030144"/>
      </c:barChart>
      <c:catAx>
        <c:axId val="1870286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7030144"/>
        <c:crosses val="autoZero"/>
        <c:auto val="1"/>
        <c:lblAlgn val="ctr"/>
        <c:lblOffset val="100"/>
        <c:noMultiLvlLbl val="0"/>
      </c:catAx>
      <c:valAx>
        <c:axId val="187030144"/>
        <c:scaling>
          <c:orientation val="minMax"/>
          <c:max val="15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702860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graph!$A$20:$A$27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amphipod/shrimp</c:v>
                </c:pt>
                <c:pt idx="4">
                  <c:v>sea urchin</c:v>
                </c:pt>
                <c:pt idx="5">
                  <c:v>gastropod</c:v>
                </c:pt>
                <c:pt idx="6">
                  <c:v>gastropod (Trichotropsis)</c:v>
                </c:pt>
                <c:pt idx="7">
                  <c:v>flatworm</c:v>
                </c:pt>
              </c:strCache>
            </c:strRef>
          </c:cat>
          <c:val>
            <c:numRef>
              <c:f>graph!$C$20:$C$27</c:f>
              <c:numCache>
                <c:formatCode>General</c:formatCode>
                <c:ptCount val="8"/>
                <c:pt idx="0" formatCode="0.00">
                  <c:v>1</c:v>
                </c:pt>
                <c:pt idx="1">
                  <c:v>2.67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4E8-AE10-CB89AECC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028416"/>
        <c:axId val="212030208"/>
      </c:barChart>
      <c:catAx>
        <c:axId val="2120284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030208"/>
        <c:crosses val="autoZero"/>
        <c:auto val="1"/>
        <c:lblAlgn val="ctr"/>
        <c:lblOffset val="100"/>
        <c:noMultiLvlLbl val="0"/>
      </c:catAx>
      <c:valAx>
        <c:axId val="212030208"/>
        <c:scaling>
          <c:orientation val="minMax"/>
          <c:max val="15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212028416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graph2!$A$3:$A$17</c:f>
              <c:strCache>
                <c:ptCount val="15"/>
                <c:pt idx="0">
                  <c:v>tubeworm (soft)</c:v>
                </c:pt>
                <c:pt idx="1">
                  <c:v>tubeworm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anemone</c:v>
                </c:pt>
                <c:pt idx="7">
                  <c:v>amphipod</c:v>
                </c:pt>
                <c:pt idx="8">
                  <c:v>barnacle</c:v>
                </c:pt>
                <c:pt idx="9">
                  <c:v>bivalve (tot.)</c:v>
                </c:pt>
                <c:pt idx="10">
                  <c:v>jingle</c:v>
                </c:pt>
                <c:pt idx="11">
                  <c:v>clam</c:v>
                </c:pt>
                <c:pt idx="12">
                  <c:v>scallop</c:v>
                </c:pt>
                <c:pt idx="13">
                  <c:v>gastropod </c:v>
                </c:pt>
                <c:pt idx="14">
                  <c:v>sponge</c:v>
                </c:pt>
              </c:strCache>
            </c:strRef>
          </c:cat>
          <c:val>
            <c:numRef>
              <c:f>graph2!$C$3:$C$17</c:f>
              <c:numCache>
                <c:formatCode>0.00</c:formatCode>
                <c:ptCount val="15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0.42666666666666669</c:v>
                </c:pt>
                <c:pt idx="4">
                  <c:v>2.5866666666666664</c:v>
                </c:pt>
                <c:pt idx="5">
                  <c:v>0.43</c:v>
                </c:pt>
                <c:pt idx="6">
                  <c:v>0.04</c:v>
                </c:pt>
                <c:pt idx="7">
                  <c:v>0</c:v>
                </c:pt>
                <c:pt idx="8">
                  <c:v>0.21666666666666667</c:v>
                </c:pt>
                <c:pt idx="9">
                  <c:v>0.53333333333333333</c:v>
                </c:pt>
                <c:pt idx="10">
                  <c:v>0.53333333333333333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90F-AFAA-B4B8C4B5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4001280"/>
        <c:axId val="184002816"/>
      </c:barChart>
      <c:catAx>
        <c:axId val="1840012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4002816"/>
        <c:crosses val="autoZero"/>
        <c:auto val="1"/>
        <c:lblAlgn val="ctr"/>
        <c:lblOffset val="100"/>
        <c:noMultiLvlLbl val="0"/>
      </c:catAx>
      <c:valAx>
        <c:axId val="184002816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4001280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graph2!$A$3:$A$17</c:f>
              <c:strCache>
                <c:ptCount val="15"/>
                <c:pt idx="0">
                  <c:v>tubeworm (soft)</c:v>
                </c:pt>
                <c:pt idx="1">
                  <c:v>tubeworm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anemone</c:v>
                </c:pt>
                <c:pt idx="7">
                  <c:v>amphipod</c:v>
                </c:pt>
                <c:pt idx="8">
                  <c:v>barnacle</c:v>
                </c:pt>
                <c:pt idx="9">
                  <c:v>bivalve (tot.)</c:v>
                </c:pt>
                <c:pt idx="10">
                  <c:v>jingle</c:v>
                </c:pt>
                <c:pt idx="11">
                  <c:v>clam</c:v>
                </c:pt>
                <c:pt idx="12">
                  <c:v>scallop</c:v>
                </c:pt>
                <c:pt idx="13">
                  <c:v>gastropod </c:v>
                </c:pt>
                <c:pt idx="14">
                  <c:v>sponge</c:v>
                </c:pt>
              </c:strCache>
            </c:strRef>
          </c:cat>
          <c:val>
            <c:numRef>
              <c:f>graph2!$D$3:$D$17</c:f>
              <c:numCache>
                <c:formatCode>0.00</c:formatCode>
                <c:ptCount val="15"/>
                <c:pt idx="0">
                  <c:v>5.2733333333333334</c:v>
                </c:pt>
                <c:pt idx="1">
                  <c:v>4.5233333333333334</c:v>
                </c:pt>
                <c:pt idx="2">
                  <c:v>4.6766666666666667</c:v>
                </c:pt>
                <c:pt idx="3">
                  <c:v>1.1500000000000001</c:v>
                </c:pt>
                <c:pt idx="4">
                  <c:v>0.51666666666666661</c:v>
                </c:pt>
                <c:pt idx="5">
                  <c:v>0</c:v>
                </c:pt>
                <c:pt idx="6">
                  <c:v>0.54999999999999993</c:v>
                </c:pt>
                <c:pt idx="7">
                  <c:v>0</c:v>
                </c:pt>
                <c:pt idx="8">
                  <c:v>1.4333333333333335E-2</c:v>
                </c:pt>
                <c:pt idx="9">
                  <c:v>2.6533333333333333</c:v>
                </c:pt>
                <c:pt idx="10">
                  <c:v>2.6533333333333333</c:v>
                </c:pt>
                <c:pt idx="11">
                  <c:v>0</c:v>
                </c:pt>
                <c:pt idx="12">
                  <c:v>0</c:v>
                </c:pt>
                <c:pt idx="13">
                  <c:v>3.6666666666666667E-2</c:v>
                </c:pt>
                <c:pt idx="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C0C-8795-370DFCB4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166528"/>
        <c:axId val="212168064"/>
      </c:barChart>
      <c:catAx>
        <c:axId val="2121665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168064"/>
        <c:crosses val="autoZero"/>
        <c:auto val="1"/>
        <c:lblAlgn val="ctr"/>
        <c:lblOffset val="100"/>
        <c:noMultiLvlLbl val="0"/>
      </c:catAx>
      <c:valAx>
        <c:axId val="212168064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21216652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graph2!$A$3:$A$17</c:f>
              <c:strCache>
                <c:ptCount val="15"/>
                <c:pt idx="0">
                  <c:v>tubeworm (soft)</c:v>
                </c:pt>
                <c:pt idx="1">
                  <c:v>tubeworm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anemone</c:v>
                </c:pt>
                <c:pt idx="7">
                  <c:v>amphipod</c:v>
                </c:pt>
                <c:pt idx="8">
                  <c:v>barnacle</c:v>
                </c:pt>
                <c:pt idx="9">
                  <c:v>bivalve (tot.)</c:v>
                </c:pt>
                <c:pt idx="10">
                  <c:v>jingle</c:v>
                </c:pt>
                <c:pt idx="11">
                  <c:v>clam</c:v>
                </c:pt>
                <c:pt idx="12">
                  <c:v>scallop</c:v>
                </c:pt>
                <c:pt idx="13">
                  <c:v>gastropod </c:v>
                </c:pt>
                <c:pt idx="14">
                  <c:v>sponge</c:v>
                </c:pt>
              </c:strCache>
            </c:strRef>
          </c:cat>
          <c:val>
            <c:numRef>
              <c:f>graph2!$E$3:$E$17</c:f>
              <c:numCache>
                <c:formatCode>0.00</c:formatCode>
                <c:ptCount val="15"/>
                <c:pt idx="0">
                  <c:v>1.49</c:v>
                </c:pt>
                <c:pt idx="1">
                  <c:v>0.03</c:v>
                </c:pt>
                <c:pt idx="2">
                  <c:v>11.76</c:v>
                </c:pt>
                <c:pt idx="3">
                  <c:v>1.08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4.3499999999999996</c:v>
                </c:pt>
                <c:pt idx="8">
                  <c:v>0.11</c:v>
                </c:pt>
                <c:pt idx="9">
                  <c:v>5.09</c:v>
                </c:pt>
                <c:pt idx="10">
                  <c:v>1.64</c:v>
                </c:pt>
                <c:pt idx="11">
                  <c:v>3.23</c:v>
                </c:pt>
                <c:pt idx="12">
                  <c:v>0.22</c:v>
                </c:pt>
                <c:pt idx="13">
                  <c:v>0.39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6-4F9B-8B21-78C32CB7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175872"/>
        <c:axId val="212177664"/>
      </c:barChart>
      <c:catAx>
        <c:axId val="2121758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177664"/>
        <c:crosses val="autoZero"/>
        <c:auto val="1"/>
        <c:lblAlgn val="ctr"/>
        <c:lblOffset val="100"/>
        <c:noMultiLvlLbl val="0"/>
      </c:catAx>
      <c:valAx>
        <c:axId val="212177664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212175872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graph2!$A$3:$A$17</c:f>
              <c:strCache>
                <c:ptCount val="15"/>
                <c:pt idx="0">
                  <c:v>tubeworm (soft)</c:v>
                </c:pt>
                <c:pt idx="1">
                  <c:v>tubeworm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anemone</c:v>
                </c:pt>
                <c:pt idx="7">
                  <c:v>amphipod</c:v>
                </c:pt>
                <c:pt idx="8">
                  <c:v>barnacle</c:v>
                </c:pt>
                <c:pt idx="9">
                  <c:v>bivalve (tot.)</c:v>
                </c:pt>
                <c:pt idx="10">
                  <c:v>jingle</c:v>
                </c:pt>
                <c:pt idx="11">
                  <c:v>clam</c:v>
                </c:pt>
                <c:pt idx="12">
                  <c:v>scallop</c:v>
                </c:pt>
                <c:pt idx="13">
                  <c:v>gastropod </c:v>
                </c:pt>
                <c:pt idx="14">
                  <c:v>sponge</c:v>
                </c:pt>
              </c:strCache>
            </c:strRef>
          </c:cat>
          <c:val>
            <c:numRef>
              <c:f>graph2!$F$3:$F$17</c:f>
              <c:numCache>
                <c:formatCode>0.00</c:formatCode>
                <c:ptCount val="15"/>
                <c:pt idx="0">
                  <c:v>2.0499999999999998</c:v>
                </c:pt>
                <c:pt idx="1">
                  <c:v>4.5999999999999999E-2</c:v>
                </c:pt>
                <c:pt idx="2">
                  <c:v>16.648325843607886</c:v>
                </c:pt>
                <c:pt idx="3">
                  <c:v>2.1182762693564872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2.1970000000000001</c:v>
                </c:pt>
                <c:pt idx="8">
                  <c:v>1.4E-2</c:v>
                </c:pt>
                <c:pt idx="9">
                  <c:v>9</c:v>
                </c:pt>
                <c:pt idx="10">
                  <c:v>5.2096081207926517</c:v>
                </c:pt>
                <c:pt idx="11">
                  <c:v>2.2400000000000002</c:v>
                </c:pt>
                <c:pt idx="12">
                  <c:v>1.55</c:v>
                </c:pt>
                <c:pt idx="13">
                  <c:v>2.8000000000000001E-2</c:v>
                </c:pt>
                <c:pt idx="1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1-4E65-8BC5-80256D75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184448"/>
        <c:axId val="212198528"/>
      </c:barChart>
      <c:catAx>
        <c:axId val="212184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198528"/>
        <c:crosses val="autoZero"/>
        <c:auto val="1"/>
        <c:lblAlgn val="ctr"/>
        <c:lblOffset val="100"/>
        <c:noMultiLvlLbl val="0"/>
      </c:catAx>
      <c:valAx>
        <c:axId val="212198528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21218444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82-4A68-AB43-83145D64773B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graph!$C$2</c:f>
              <c:numCache>
                <c:formatCode>0.00</c:formatCode>
                <c:ptCount val="1"/>
                <c:pt idx="0">
                  <c:v>56.29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2-4A68-AB43-83145D64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212239488"/>
        <c:axId val="212241024"/>
      </c:barChart>
      <c:catAx>
        <c:axId val="2122394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241024"/>
        <c:crosses val="autoZero"/>
        <c:auto val="1"/>
        <c:lblAlgn val="ctr"/>
        <c:lblOffset val="100"/>
        <c:noMultiLvlLbl val="0"/>
      </c:catAx>
      <c:valAx>
        <c:axId val="212241024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212239488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1B0-442A-99B3-997C4F629F01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graph!$D$2</c:f>
              <c:numCache>
                <c:formatCode>0.00</c:formatCode>
                <c:ptCount val="1"/>
                <c:pt idx="0">
                  <c:v>47.868000000000002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0-442A-99B3-997C4F62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4224000"/>
        <c:axId val="184229888"/>
      </c:barChart>
      <c:catAx>
        <c:axId val="184224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4229888"/>
        <c:crosses val="autoZero"/>
        <c:auto val="1"/>
        <c:lblAlgn val="ctr"/>
        <c:lblOffset val="100"/>
        <c:noMultiLvlLbl val="0"/>
      </c:catAx>
      <c:valAx>
        <c:axId val="184229888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422400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E15-40C4-B601-0670838B09B5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graph!$E$2</c:f>
              <c:numCache>
                <c:formatCode>0.00</c:formatCode>
                <c:ptCount val="1"/>
                <c:pt idx="0">
                  <c:v>60.0809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5-40C4-B601-0670838B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4241536"/>
        <c:axId val="184247424"/>
      </c:barChart>
      <c:catAx>
        <c:axId val="1842415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4247424"/>
        <c:crosses val="autoZero"/>
        <c:auto val="1"/>
        <c:lblAlgn val="ctr"/>
        <c:lblOffset val="100"/>
        <c:noMultiLvlLbl val="0"/>
      </c:catAx>
      <c:valAx>
        <c:axId val="184247424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4241536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graph!$A$3:$A$17</c:f>
              <c:strCache>
                <c:ptCount val="15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tunicate</c:v>
                </c:pt>
                <c:pt idx="7">
                  <c:v>hydroid</c:v>
                </c:pt>
                <c:pt idx="8">
                  <c:v>anemone</c:v>
                </c:pt>
                <c:pt idx="9">
                  <c:v>amphipod (tube)</c:v>
                </c:pt>
                <c:pt idx="10">
                  <c:v>barnacle (live)</c:v>
                </c:pt>
                <c:pt idx="11">
                  <c:v>jingle</c:v>
                </c:pt>
                <c:pt idx="12">
                  <c:v>clam/mussel</c:v>
                </c:pt>
                <c:pt idx="13">
                  <c:v>scallop</c:v>
                </c:pt>
                <c:pt idx="14">
                  <c:v>univalve</c:v>
                </c:pt>
              </c:strCache>
            </c:strRef>
          </c:cat>
          <c:val>
            <c:numRef>
              <c:f>graph!$D$3:$D$17</c:f>
              <c:numCache>
                <c:formatCode>0.00</c:formatCode>
                <c:ptCount val="15"/>
                <c:pt idx="0">
                  <c:v>4.99</c:v>
                </c:pt>
                <c:pt idx="1">
                  <c:v>4.66</c:v>
                </c:pt>
                <c:pt idx="2">
                  <c:v>4.8499999999999996</c:v>
                </c:pt>
                <c:pt idx="3">
                  <c:v>1.1409</c:v>
                </c:pt>
                <c:pt idx="4">
                  <c:v>0.51666666666666661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0.60692999999999997</c:v>
                </c:pt>
                <c:pt idx="9">
                  <c:v>0</c:v>
                </c:pt>
                <c:pt idx="10">
                  <c:v>0.03</c:v>
                </c:pt>
                <c:pt idx="11">
                  <c:v>2.63</c:v>
                </c:pt>
                <c:pt idx="12">
                  <c:v>1.37E-2</c:v>
                </c:pt>
                <c:pt idx="13">
                  <c:v>0</c:v>
                </c:pt>
                <c:pt idx="14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2-4C23-A3F9-1DAF268D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4863360"/>
        <c:axId val="185663872"/>
      </c:barChart>
      <c:catAx>
        <c:axId val="184863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5663872"/>
        <c:crosses val="autoZero"/>
        <c:auto val="1"/>
        <c:lblAlgn val="ctr"/>
        <c:lblOffset val="100"/>
        <c:noMultiLvlLbl val="0"/>
      </c:catAx>
      <c:valAx>
        <c:axId val="185663872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4863360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A98-47F7-A385-AC86FF222C0C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graph!$F$2</c:f>
              <c:numCache>
                <c:formatCode>0.00</c:formatCode>
                <c:ptCount val="1"/>
                <c:pt idx="0">
                  <c:v>67.775999999999996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8-47F7-A385-AC86FF22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4267520"/>
        <c:axId val="184269056"/>
      </c:barChart>
      <c:catAx>
        <c:axId val="1842675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4269056"/>
        <c:crosses val="autoZero"/>
        <c:auto val="1"/>
        <c:lblAlgn val="ctr"/>
        <c:lblOffset val="100"/>
        <c:noMultiLvlLbl val="0"/>
      </c:catAx>
      <c:valAx>
        <c:axId val="184269056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426752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graph!$A$32:$A$37</c:f>
              <c:strCache>
                <c:ptCount val="6"/>
                <c:pt idx="0">
                  <c:v>Mollusca</c:v>
                </c:pt>
                <c:pt idx="1">
                  <c:v>Crustacea</c:v>
                </c:pt>
                <c:pt idx="2">
                  <c:v>Chordata</c:v>
                </c:pt>
                <c:pt idx="3">
                  <c:v>Annellida</c:v>
                </c:pt>
                <c:pt idx="4">
                  <c:v>Echinodermata</c:v>
                </c:pt>
                <c:pt idx="5">
                  <c:v>Cnidaria</c:v>
                </c:pt>
              </c:strCache>
            </c:strRef>
          </c:cat>
          <c:val>
            <c:numRef>
              <c:f>graph!$C$32:$C$37</c:f>
              <c:numCache>
                <c:formatCode>0.00</c:formatCode>
                <c:ptCount val="6"/>
                <c:pt idx="0">
                  <c:v>3.67</c:v>
                </c:pt>
                <c:pt idx="1">
                  <c:v>0</c:v>
                </c:pt>
                <c:pt idx="3">
                  <c:v>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E-4497-BCDD-928EBA54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034368"/>
        <c:axId val="199035904"/>
      </c:barChart>
      <c:catAx>
        <c:axId val="1990343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9035904"/>
        <c:crosses val="autoZero"/>
        <c:auto val="1"/>
        <c:lblAlgn val="ctr"/>
        <c:lblOffset val="100"/>
        <c:noMultiLvlLbl val="0"/>
      </c:catAx>
      <c:valAx>
        <c:axId val="199035904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9903436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graph!$A$32:$A$37</c:f>
              <c:strCache>
                <c:ptCount val="6"/>
                <c:pt idx="0">
                  <c:v>Mollusca</c:v>
                </c:pt>
                <c:pt idx="1">
                  <c:v>Crustacea</c:v>
                </c:pt>
                <c:pt idx="2">
                  <c:v>Chordata</c:v>
                </c:pt>
                <c:pt idx="3">
                  <c:v>Annellida</c:v>
                </c:pt>
                <c:pt idx="4">
                  <c:v>Echinodermata</c:v>
                </c:pt>
                <c:pt idx="5">
                  <c:v>Cnidaria</c:v>
                </c:pt>
              </c:strCache>
            </c:strRef>
          </c:cat>
          <c:val>
            <c:numRef>
              <c:f>graph!$D$32:$D$37</c:f>
              <c:numCache>
                <c:formatCode>0.00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1.3333333333333333</c:v>
                </c:pt>
                <c:pt idx="3">
                  <c:v>3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4D82-9ECC-9A6581E3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043328"/>
        <c:axId val="199081984"/>
      </c:barChart>
      <c:catAx>
        <c:axId val="199043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9081984"/>
        <c:crosses val="autoZero"/>
        <c:auto val="1"/>
        <c:lblAlgn val="ctr"/>
        <c:lblOffset val="100"/>
        <c:noMultiLvlLbl val="0"/>
      </c:catAx>
      <c:valAx>
        <c:axId val="199081984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9904332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graph!$A$32:$A$37</c:f>
              <c:strCache>
                <c:ptCount val="6"/>
                <c:pt idx="0">
                  <c:v>Mollusca</c:v>
                </c:pt>
                <c:pt idx="1">
                  <c:v>Crustacea</c:v>
                </c:pt>
                <c:pt idx="2">
                  <c:v>Chordata</c:v>
                </c:pt>
                <c:pt idx="3">
                  <c:v>Annellida</c:v>
                </c:pt>
                <c:pt idx="4">
                  <c:v>Echinodermata</c:v>
                </c:pt>
                <c:pt idx="5">
                  <c:v>Cnidaria</c:v>
                </c:pt>
              </c:strCache>
            </c:strRef>
          </c:cat>
          <c:val>
            <c:numRef>
              <c:f>graph!$E$32:$E$37</c:f>
              <c:numCache>
                <c:formatCode>General</c:formatCode>
                <c:ptCount val="6"/>
                <c:pt idx="0" formatCode="0.00">
                  <c:v>1</c:v>
                </c:pt>
                <c:pt idx="1">
                  <c:v>0.33300000000000002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A-4311-90EB-8D6ADE4F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093248"/>
        <c:axId val="199095040"/>
      </c:barChart>
      <c:catAx>
        <c:axId val="199093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9095040"/>
        <c:crosses val="autoZero"/>
        <c:auto val="1"/>
        <c:lblAlgn val="ctr"/>
        <c:lblOffset val="100"/>
        <c:noMultiLvlLbl val="0"/>
      </c:catAx>
      <c:valAx>
        <c:axId val="199095040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99093248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graph!$A$32:$A$37</c:f>
              <c:strCache>
                <c:ptCount val="6"/>
                <c:pt idx="0">
                  <c:v>Mollusca</c:v>
                </c:pt>
                <c:pt idx="1">
                  <c:v>Crustacea</c:v>
                </c:pt>
                <c:pt idx="2">
                  <c:v>Chordata</c:v>
                </c:pt>
                <c:pt idx="3">
                  <c:v>Annellida</c:v>
                </c:pt>
                <c:pt idx="4">
                  <c:v>Echinodermata</c:v>
                </c:pt>
                <c:pt idx="5">
                  <c:v>Cnidaria</c:v>
                </c:pt>
              </c:strCache>
            </c:strRef>
          </c:cat>
          <c:val>
            <c:numRef>
              <c:f>graph!$F$32:$F$37</c:f>
              <c:numCache>
                <c:formatCode>General</c:formatCode>
                <c:ptCount val="6"/>
                <c:pt idx="0" formatCode="0.00">
                  <c:v>3.6669999999999998</c:v>
                </c:pt>
                <c:pt idx="1">
                  <c:v>1.0030000000000001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409A-94D1-DAF9DFCB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376896"/>
        <c:axId val="199378432"/>
      </c:barChart>
      <c:catAx>
        <c:axId val="19937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9378432"/>
        <c:crosses val="autoZero"/>
        <c:auto val="1"/>
        <c:lblAlgn val="ctr"/>
        <c:lblOffset val="100"/>
        <c:noMultiLvlLbl val="0"/>
      </c:catAx>
      <c:valAx>
        <c:axId val="199378432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99376896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100 ft</a:t>
            </a:r>
          </a:p>
        </c:rich>
      </c:tx>
      <c:layout>
        <c:manualLayout>
          <c:xMode val="edge"/>
          <c:yMode val="edge"/>
          <c:x val="0.76076528785391018"/>
          <c:y val="0.23570330729112729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CD0F7"/>
              </a:solidFill>
            </c:spPr>
            <c:extLst>
              <c:ext xmlns:c16="http://schemas.microsoft.com/office/drawing/2014/chart" uri="{C3380CC4-5D6E-409C-BE32-E72D297353CC}">
                <c16:uniqueId val="{00000001-8293-4128-8BAB-B1BB8F79F66C}"/>
              </c:ext>
            </c:extLst>
          </c:dPt>
          <c:dPt>
            <c:idx val="1"/>
            <c:bubble3D val="0"/>
            <c:spPr>
              <a:solidFill>
                <a:srgbClr val="DBD4AD"/>
              </a:solidFill>
            </c:spPr>
            <c:extLst>
              <c:ext xmlns:c16="http://schemas.microsoft.com/office/drawing/2014/chart" uri="{C3380CC4-5D6E-409C-BE32-E72D297353CC}">
                <c16:uniqueId val="{00000003-8293-4128-8BAB-B1BB8F79F66C}"/>
              </c:ext>
            </c:extLst>
          </c:dPt>
          <c:dPt>
            <c:idx val="3"/>
            <c:bubble3D val="0"/>
            <c:spPr>
              <a:solidFill>
                <a:srgbClr val="8EF7FC"/>
              </a:solidFill>
            </c:spPr>
            <c:extLst>
              <c:ext xmlns:c16="http://schemas.microsoft.com/office/drawing/2014/chart" uri="{C3380CC4-5D6E-409C-BE32-E72D297353CC}">
                <c16:uniqueId val="{00000005-8293-4128-8BAB-B1BB8F79F66C}"/>
              </c:ext>
            </c:extLst>
          </c:dPt>
          <c:dPt>
            <c:idx val="4"/>
            <c:bubble3D val="0"/>
            <c:spPr>
              <a:solidFill>
                <a:srgbClr val="90B6E4"/>
              </a:solidFill>
            </c:spPr>
            <c:extLst>
              <c:ext xmlns:c16="http://schemas.microsoft.com/office/drawing/2014/chart" uri="{C3380CC4-5D6E-409C-BE32-E72D297353CC}">
                <c16:uniqueId val="{00000007-8293-4128-8BAB-B1BB8F79F66C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8293-4128-8BAB-B1BB8F79F66C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8293-4128-8BAB-B1BB8F79F66C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8293-4128-8BAB-B1BB8F79F66C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8293-4128-8BAB-B1BB8F79F66C}"/>
              </c:ext>
            </c:extLst>
          </c:dPt>
          <c:dPt>
            <c:idx val="10"/>
            <c:bubble3D val="0"/>
            <c:spPr>
              <a:solidFill>
                <a:srgbClr val="F9F299"/>
              </a:solidFill>
            </c:spPr>
            <c:extLst>
              <c:ext xmlns:c16="http://schemas.microsoft.com/office/drawing/2014/chart" uri="{C3380CC4-5D6E-409C-BE32-E72D297353CC}">
                <c16:uniqueId val="{00000011-8293-4128-8BAB-B1BB8F79F66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93-4128-8BAB-B1BB8F79F66C}"/>
                </c:ext>
              </c:extLst>
            </c:dLbl>
            <c:dLbl>
              <c:idx val="1"/>
              <c:layout>
                <c:manualLayout>
                  <c:x val="-1.3460083114610673E-2"/>
                  <c:y val="-7.3825741107514933E-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0.1 %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293-4128-8BAB-B1BB8F79F6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93-4128-8BAB-B1BB8F79F66C}"/>
                </c:ext>
              </c:extLst>
            </c:dLbl>
            <c:dLbl>
              <c:idx val="3"/>
              <c:layout>
                <c:manualLayout>
                  <c:x val="-6.0911198600174979E-2"/>
                  <c:y val="0.11799429979228057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0.4 %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293-4128-8BAB-B1BB8F79F66C}"/>
                </c:ext>
              </c:extLst>
            </c:dLbl>
            <c:dLbl>
              <c:idx val="4"/>
              <c:layout>
                <c:manualLayout>
                  <c:x val="-0.15582195975503063"/>
                  <c:y val="-0.17230246525932724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2.6 %</a:t>
                    </a:r>
                    <a:endParaRPr lang="en-US" sz="1200" b="1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293-4128-8BAB-B1BB8F79F6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93-4128-8BAB-B1BB8F79F66C}"/>
                </c:ext>
              </c:extLst>
            </c:dLbl>
            <c:dLbl>
              <c:idx val="6"/>
              <c:layout>
                <c:manualLayout>
                  <c:x val="0.11625699912510937"/>
                  <c:y val="-6.6283432362365747E-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0.2 %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293-4128-8BAB-B1BB8F79F66C}"/>
                </c:ext>
              </c:extLst>
            </c:dLbl>
            <c:dLbl>
              <c:idx val="7"/>
              <c:layout>
                <c:manualLayout>
                  <c:x val="0.12557370953630798"/>
                  <c:y val="8.6851198814872063E-2"/>
                </c:manualLayout>
              </c:layout>
              <c:tx>
                <c:rich>
                  <a:bodyPr rot="2580000"/>
                  <a:lstStyle/>
                  <a:p>
                    <a:pPr>
                      <a:defRPr sz="1100" b="1"/>
                    </a:pPr>
                    <a:r>
                      <a:rPr lang="en-US" sz="1100" b="1"/>
                      <a:t>0.5 %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293-4128-8BAB-B1BB8F79F6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93-4128-8BAB-B1BB8F79F66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93-4128-8BAB-B1BB8F79F66C}"/>
                </c:ext>
              </c:extLst>
            </c:dLbl>
            <c:dLbl>
              <c:idx val="10"/>
              <c:layout>
                <c:manualLayout>
                  <c:x val="6.8517497812773401E-2"/>
                  <c:y val="0.19095148382525803"/>
                </c:manualLayout>
              </c:layout>
              <c:tx>
                <c:rich>
                  <a:bodyPr rot="3420000"/>
                  <a:lstStyle/>
                  <a:p>
                    <a:pPr>
                      <a:defRPr sz="1100" b="1"/>
                    </a:pPr>
                    <a:r>
                      <a:rPr lang="en-US" sz="1100" b="1"/>
                      <a:t>0.5 %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8293-4128-8BAB-B1BB8F79F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'most common'!$A$2:$A$12</c:f>
              <c:strCache>
                <c:ptCount val="11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amphipod (tube)</c:v>
                </c:pt>
                <c:pt idx="6">
                  <c:v>barnacle (live)</c:v>
                </c:pt>
                <c:pt idx="7">
                  <c:v>jingle</c:v>
                </c:pt>
                <c:pt idx="8">
                  <c:v>clam</c:v>
                </c:pt>
                <c:pt idx="9">
                  <c:v>scallop</c:v>
                </c:pt>
                <c:pt idx="10">
                  <c:v>other</c:v>
                </c:pt>
              </c:strCache>
            </c:strRef>
          </c:cat>
          <c:val>
            <c:numRef>
              <c:f>'most common'!$C$2:$C$12</c:f>
              <c:numCache>
                <c:formatCode>0.0</c:formatCode>
                <c:ptCount val="11"/>
                <c:pt idx="0">
                  <c:v>0</c:v>
                </c:pt>
                <c:pt idx="1">
                  <c:v>8.8599999999999998E-2</c:v>
                </c:pt>
                <c:pt idx="2">
                  <c:v>0</c:v>
                </c:pt>
                <c:pt idx="3">
                  <c:v>0.36859999999999998</c:v>
                </c:pt>
                <c:pt idx="4">
                  <c:v>2.61</c:v>
                </c:pt>
                <c:pt idx="5">
                  <c:v>0</c:v>
                </c:pt>
                <c:pt idx="6">
                  <c:v>0.21</c:v>
                </c:pt>
                <c:pt idx="7">
                  <c:v>0.51</c:v>
                </c:pt>
                <c:pt idx="8">
                  <c:v>0</c:v>
                </c:pt>
                <c:pt idx="9">
                  <c:v>0</c:v>
                </c:pt>
                <c:pt idx="1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93-4128-8BAB-B1BB8F79F6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846578375092803"/>
          <c:y val="0.34194973211522356"/>
          <c:w val="0.28267051673105204"/>
          <c:h val="0.525680876889945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300 ft</a:t>
            </a:r>
          </a:p>
        </c:rich>
      </c:tx>
      <c:layout>
        <c:manualLayout>
          <c:xMode val="edge"/>
          <c:yMode val="edge"/>
          <c:x val="0.77030555555555558"/>
          <c:y val="0.20945223933130253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CD0F7"/>
              </a:solidFill>
            </c:spPr>
            <c:extLst>
              <c:ext xmlns:c16="http://schemas.microsoft.com/office/drawing/2014/chart" uri="{C3380CC4-5D6E-409C-BE32-E72D297353CC}">
                <c16:uniqueId val="{00000001-B2E9-4FF3-B4C7-C7EA82A30AA6}"/>
              </c:ext>
            </c:extLst>
          </c:dPt>
          <c:dPt>
            <c:idx val="1"/>
            <c:bubble3D val="0"/>
            <c:spPr>
              <a:solidFill>
                <a:srgbClr val="DBD4AD"/>
              </a:solidFill>
            </c:spPr>
            <c:extLst>
              <c:ext xmlns:c16="http://schemas.microsoft.com/office/drawing/2014/chart" uri="{C3380CC4-5D6E-409C-BE32-E72D297353CC}">
                <c16:uniqueId val="{00000003-B2E9-4FF3-B4C7-C7EA82A30AA6}"/>
              </c:ext>
            </c:extLst>
          </c:dPt>
          <c:dPt>
            <c:idx val="3"/>
            <c:bubble3D val="0"/>
            <c:spPr>
              <a:solidFill>
                <a:srgbClr val="8EF7FC"/>
              </a:solidFill>
            </c:spPr>
            <c:extLst>
              <c:ext xmlns:c16="http://schemas.microsoft.com/office/drawing/2014/chart" uri="{C3380CC4-5D6E-409C-BE32-E72D297353CC}">
                <c16:uniqueId val="{00000005-B2E9-4FF3-B4C7-C7EA82A30AA6}"/>
              </c:ext>
            </c:extLst>
          </c:dPt>
          <c:dPt>
            <c:idx val="4"/>
            <c:bubble3D val="0"/>
            <c:spPr>
              <a:solidFill>
                <a:srgbClr val="90B6E4"/>
              </a:solidFill>
            </c:spPr>
            <c:extLst>
              <c:ext xmlns:c16="http://schemas.microsoft.com/office/drawing/2014/chart" uri="{C3380CC4-5D6E-409C-BE32-E72D297353CC}">
                <c16:uniqueId val="{00000007-B2E9-4FF3-B4C7-C7EA82A30AA6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B2E9-4FF3-B4C7-C7EA82A30AA6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2E9-4FF3-B4C7-C7EA82A30AA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B2E9-4FF3-B4C7-C7EA82A30AA6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B2E9-4FF3-B4C7-C7EA82A30AA6}"/>
              </c:ext>
            </c:extLst>
          </c:dPt>
          <c:dPt>
            <c:idx val="10"/>
            <c:bubble3D val="0"/>
            <c:spPr>
              <a:solidFill>
                <a:srgbClr val="F9F299"/>
              </a:solidFill>
            </c:spPr>
            <c:extLst>
              <c:ext xmlns:c16="http://schemas.microsoft.com/office/drawing/2014/chart" uri="{C3380CC4-5D6E-409C-BE32-E72D297353CC}">
                <c16:uniqueId val="{00000011-B2E9-4FF3-B4C7-C7EA82A30AA6}"/>
              </c:ext>
            </c:extLst>
          </c:dPt>
          <c:dLbls>
            <c:dLbl>
              <c:idx val="0"/>
              <c:layout>
                <c:manualLayout>
                  <c:x val="-0.12388134295713035"/>
                  <c:y val="0.138882501650483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5.0 %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2E9-4FF3-B4C7-C7EA82A30AA6}"/>
                </c:ext>
              </c:extLst>
            </c:dLbl>
            <c:dLbl>
              <c:idx val="1"/>
              <c:layout>
                <c:manualLayout>
                  <c:x val="-0.11068219597550306"/>
                  <c:y val="-0.1505318583643302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4.7 %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2E9-4FF3-B4C7-C7EA82A30AA6}"/>
                </c:ext>
              </c:extLst>
            </c:dLbl>
            <c:dLbl>
              <c:idx val="2"/>
              <c:layout>
                <c:manualLayout>
                  <c:x val="9.8396434820647416E-2"/>
                  <c:y val="-0.159086356536721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4.8 %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2E9-4FF3-B4C7-C7EA82A30AA6}"/>
                </c:ext>
              </c:extLst>
            </c:dLbl>
            <c:dLbl>
              <c:idx val="3"/>
              <c:layout>
                <c:manualLayout>
                  <c:x val="0.12975481189851268"/>
                  <c:y val="1.5744811039724329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1.1 %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2E9-4FF3-B4C7-C7EA82A30AA6}"/>
                </c:ext>
              </c:extLst>
            </c:dLbl>
            <c:dLbl>
              <c:idx val="4"/>
              <c:layout>
                <c:manualLayout>
                  <c:x val="-0.15582195975503063"/>
                  <c:y val="-0.17230246525932724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0.5 %</a:t>
                    </a:r>
                    <a:endParaRPr lang="en-US" sz="1200" b="1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2E9-4FF3-B4C7-C7EA82A30AA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9-4FF3-B4C7-C7EA82A30AA6}"/>
                </c:ext>
              </c:extLst>
            </c:dLbl>
            <c:dLbl>
              <c:idx val="6"/>
              <c:layout>
                <c:manualLayout>
                  <c:x val="9.1256999125109359E-2"/>
                  <c:y val="-0.1784074843405310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0.03 %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2E9-4FF3-B4C7-C7EA82A30AA6}"/>
                </c:ext>
              </c:extLst>
            </c:dLbl>
            <c:dLbl>
              <c:idx val="7"/>
              <c:layout>
                <c:manualLayout>
                  <c:x val="0.10335148731408574"/>
                  <c:y val="0.16047083071671256"/>
                </c:manualLayout>
              </c:layout>
              <c:tx>
                <c:rich>
                  <a:bodyPr rot="2580000"/>
                  <a:lstStyle/>
                  <a:p>
                    <a:pPr>
                      <a:defRPr sz="1100" b="1"/>
                    </a:pPr>
                    <a:r>
                      <a:rPr lang="en-US" sz="1100" b="1"/>
                      <a:t>2.6 %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2E9-4FF3-B4C7-C7EA82A30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9-4FF3-B4C7-C7EA82A30AA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9-4FF3-B4C7-C7EA82A30AA6}"/>
                </c:ext>
              </c:extLst>
            </c:dLbl>
            <c:dLbl>
              <c:idx val="10"/>
              <c:layout>
                <c:manualLayout>
                  <c:x val="2.4073053368328958E-2"/>
                  <c:y val="-5.3678566252838029E-3"/>
                </c:manualLayout>
              </c:layout>
              <c:tx>
                <c:rich>
                  <a:bodyPr rot="-480000"/>
                  <a:lstStyle/>
                  <a:p>
                    <a:pPr>
                      <a:defRPr sz="1100" b="1"/>
                    </a:pPr>
                    <a:r>
                      <a:rPr lang="en-US"/>
                      <a:t>0.8 %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B2E9-4FF3-B4C7-C7EA82A30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'most common'!$A$2:$A$12</c:f>
              <c:strCache>
                <c:ptCount val="11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amphipod (tube)</c:v>
                </c:pt>
                <c:pt idx="6">
                  <c:v>barnacle (live)</c:v>
                </c:pt>
                <c:pt idx="7">
                  <c:v>jingle</c:v>
                </c:pt>
                <c:pt idx="8">
                  <c:v>clam</c:v>
                </c:pt>
                <c:pt idx="9">
                  <c:v>scallop</c:v>
                </c:pt>
                <c:pt idx="10">
                  <c:v>other</c:v>
                </c:pt>
              </c:strCache>
            </c:strRef>
          </c:cat>
          <c:val>
            <c:numRef>
              <c:f>'most common'!$D$2:$D$12</c:f>
              <c:numCache>
                <c:formatCode>0.00</c:formatCode>
                <c:ptCount val="11"/>
                <c:pt idx="0">
                  <c:v>4.99</c:v>
                </c:pt>
                <c:pt idx="1">
                  <c:v>4.66</c:v>
                </c:pt>
                <c:pt idx="2">
                  <c:v>4.8499999999999996</c:v>
                </c:pt>
                <c:pt idx="3">
                  <c:v>1.1409</c:v>
                </c:pt>
                <c:pt idx="4">
                  <c:v>0.51666666666666661</c:v>
                </c:pt>
                <c:pt idx="5">
                  <c:v>0</c:v>
                </c:pt>
                <c:pt idx="6">
                  <c:v>0.03</c:v>
                </c:pt>
                <c:pt idx="7">
                  <c:v>2.63</c:v>
                </c:pt>
                <c:pt idx="8">
                  <c:v>1.37E-2</c:v>
                </c:pt>
                <c:pt idx="9">
                  <c:v>0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E9-4FF3-B4C7-C7EA82A30A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411132983377077"/>
          <c:y val="0.32147514541030142"/>
          <c:w val="0.24755533683289588"/>
          <c:h val="0.5704625908735253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600 ft</a:t>
            </a:r>
          </a:p>
        </c:rich>
      </c:tx>
      <c:layout>
        <c:manualLayout>
          <c:xMode val="edge"/>
          <c:yMode val="edge"/>
          <c:x val="0.78846163907993216"/>
          <c:y val="0.17601239345646172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CD0F7"/>
              </a:solidFill>
            </c:spPr>
            <c:extLst>
              <c:ext xmlns:c16="http://schemas.microsoft.com/office/drawing/2014/chart" uri="{C3380CC4-5D6E-409C-BE32-E72D297353CC}">
                <c16:uniqueId val="{00000001-F618-4AFB-AB1E-2F6FA45CE160}"/>
              </c:ext>
            </c:extLst>
          </c:dPt>
          <c:dPt>
            <c:idx val="1"/>
            <c:bubble3D val="0"/>
            <c:spPr>
              <a:solidFill>
                <a:srgbClr val="DBD4AD"/>
              </a:solidFill>
            </c:spPr>
            <c:extLst>
              <c:ext xmlns:c16="http://schemas.microsoft.com/office/drawing/2014/chart" uri="{C3380CC4-5D6E-409C-BE32-E72D297353CC}">
                <c16:uniqueId val="{00000003-F618-4AFB-AB1E-2F6FA45CE160}"/>
              </c:ext>
            </c:extLst>
          </c:dPt>
          <c:dPt>
            <c:idx val="3"/>
            <c:bubble3D val="0"/>
            <c:spPr>
              <a:solidFill>
                <a:srgbClr val="8EF7FC"/>
              </a:solidFill>
            </c:spPr>
            <c:extLst>
              <c:ext xmlns:c16="http://schemas.microsoft.com/office/drawing/2014/chart" uri="{C3380CC4-5D6E-409C-BE32-E72D297353CC}">
                <c16:uniqueId val="{00000005-F618-4AFB-AB1E-2F6FA45CE160}"/>
              </c:ext>
            </c:extLst>
          </c:dPt>
          <c:dPt>
            <c:idx val="4"/>
            <c:bubble3D val="0"/>
            <c:spPr>
              <a:solidFill>
                <a:srgbClr val="90B6E4"/>
              </a:solidFill>
            </c:spPr>
            <c:extLst>
              <c:ext xmlns:c16="http://schemas.microsoft.com/office/drawing/2014/chart" uri="{C3380CC4-5D6E-409C-BE32-E72D297353CC}">
                <c16:uniqueId val="{00000007-F618-4AFB-AB1E-2F6FA45CE160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F618-4AFB-AB1E-2F6FA45CE160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618-4AFB-AB1E-2F6FA45CE160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F618-4AFB-AB1E-2F6FA45CE160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F618-4AFB-AB1E-2F6FA45CE160}"/>
              </c:ext>
            </c:extLst>
          </c:dPt>
          <c:dPt>
            <c:idx val="10"/>
            <c:bubble3D val="0"/>
            <c:spPr>
              <a:solidFill>
                <a:srgbClr val="F9F299"/>
              </a:solidFill>
            </c:spPr>
            <c:extLst>
              <c:ext xmlns:c16="http://schemas.microsoft.com/office/drawing/2014/chart" uri="{C3380CC4-5D6E-409C-BE32-E72D297353CC}">
                <c16:uniqueId val="{00000011-F618-4AFB-AB1E-2F6FA45CE160}"/>
              </c:ext>
            </c:extLst>
          </c:dPt>
          <c:dLbls>
            <c:dLbl>
              <c:idx val="0"/>
              <c:layout>
                <c:manualLayout>
                  <c:x val="-6.3770778652668418E-3"/>
                  <c:y val="-1.24905399095051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0.9 %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618-4AFB-AB1E-2F6FA45CE160}"/>
                </c:ext>
              </c:extLst>
            </c:dLbl>
            <c:dLbl>
              <c:idx val="1"/>
              <c:layout>
                <c:manualLayout>
                  <c:x val="-2.8374671916010497E-2"/>
                  <c:y val="0.175019564272257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18-4AFB-AB1E-2F6FA45CE160}"/>
                </c:ext>
              </c:extLst>
            </c:dLbl>
            <c:dLbl>
              <c:idx val="2"/>
              <c:layout>
                <c:manualLayout>
                  <c:x val="-0.16643547681539808"/>
                  <c:y val="-4.95905189765389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12.3 %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618-4AFB-AB1E-2F6FA45CE160}"/>
                </c:ext>
              </c:extLst>
            </c:dLbl>
            <c:dLbl>
              <c:idx val="3"/>
              <c:layout>
                <c:manualLayout>
                  <c:x val="7.4118766404199468E-2"/>
                  <c:y val="-0.129348662705505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1.4 %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618-4AFB-AB1E-2F6FA45CE1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18-4AFB-AB1E-2F6FA45CE160}"/>
                </c:ext>
              </c:extLst>
            </c:dLbl>
            <c:dLbl>
              <c:idx val="5"/>
              <c:layout>
                <c:manualLayout>
                  <c:x val="0.10578783902012248"/>
                  <c:y val="-8.79574255672028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618-4AFB-AB1E-2F6FA45CE160}"/>
                </c:ext>
              </c:extLst>
            </c:dLbl>
            <c:dLbl>
              <c:idx val="6"/>
              <c:layout>
                <c:manualLayout>
                  <c:x val="0.10920931758530182"/>
                  <c:y val="-1.336006312094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1.2 %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618-4AFB-AB1E-2F6FA45CE160}"/>
                </c:ext>
              </c:extLst>
            </c:dLbl>
            <c:dLbl>
              <c:idx val="7"/>
              <c:layout>
                <c:manualLayout>
                  <c:x val="0.10910520559930009"/>
                  <c:y val="2.5429367341352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1.4 %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618-4AFB-AB1E-2F6FA45CE160}"/>
                </c:ext>
              </c:extLst>
            </c:dLbl>
            <c:dLbl>
              <c:idx val="8"/>
              <c:layout>
                <c:manualLayout>
                  <c:x val="8.3265748031496056E-2"/>
                  <c:y val="0.100098868009596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4.1 %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618-4AFB-AB1E-2F6FA45CE160}"/>
                </c:ext>
              </c:extLst>
            </c:dLbl>
            <c:dLbl>
              <c:idx val="9"/>
              <c:layout>
                <c:manualLayout>
                  <c:x val="-5.7387357830271213E-2"/>
                  <c:y val="8.00186786467641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0.2 %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618-4AFB-AB1E-2F6FA45CE160}"/>
                </c:ext>
              </c:extLst>
            </c:dLbl>
            <c:dLbl>
              <c:idx val="10"/>
              <c:layout>
                <c:manualLayout>
                  <c:x val="-1.6240594925634295E-2"/>
                  <c:y val="-3.6851681883322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F618-4AFB-AB1E-2F6FA45CE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'most common'!$A$2:$A$12</c:f>
              <c:strCache>
                <c:ptCount val="11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amphipod (tube)</c:v>
                </c:pt>
                <c:pt idx="6">
                  <c:v>barnacle (live)</c:v>
                </c:pt>
                <c:pt idx="7">
                  <c:v>jingle</c:v>
                </c:pt>
                <c:pt idx="8">
                  <c:v>clam</c:v>
                </c:pt>
                <c:pt idx="9">
                  <c:v>scallop</c:v>
                </c:pt>
                <c:pt idx="10">
                  <c:v>other</c:v>
                </c:pt>
              </c:strCache>
            </c:strRef>
          </c:cat>
          <c:val>
            <c:numRef>
              <c:f>'most common'!$E$2:$E$12</c:f>
              <c:numCache>
                <c:formatCode>0.00</c:formatCode>
                <c:ptCount val="11"/>
                <c:pt idx="0">
                  <c:v>0.89319999999999999</c:v>
                </c:pt>
                <c:pt idx="1">
                  <c:v>2.9600000000000001E-2</c:v>
                </c:pt>
                <c:pt idx="2">
                  <c:v>12.29</c:v>
                </c:pt>
                <c:pt idx="3">
                  <c:v>1.3779999999999999</c:v>
                </c:pt>
                <c:pt idx="4">
                  <c:v>0</c:v>
                </c:pt>
                <c:pt idx="5">
                  <c:v>2.8071000000000002</c:v>
                </c:pt>
                <c:pt idx="6">
                  <c:v>1.2338</c:v>
                </c:pt>
                <c:pt idx="7">
                  <c:v>1.3816999999999999</c:v>
                </c:pt>
                <c:pt idx="8">
                  <c:v>4.0599999999999996</c:v>
                </c:pt>
                <c:pt idx="9">
                  <c:v>0.193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618-4AFB-AB1E-2F6FA45CE1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85844878389892"/>
          <c:y val="0.27965121537573129"/>
          <c:w val="0.2574728274778299"/>
          <c:h val="0.6472473360595315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Reference</a:t>
            </a:r>
          </a:p>
        </c:rich>
      </c:tx>
      <c:layout>
        <c:manualLayout>
          <c:xMode val="edge"/>
          <c:yMode val="edge"/>
          <c:x val="2.8638888888888894E-2"/>
          <c:y val="2.453987730061349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CD0F7"/>
              </a:solidFill>
            </c:spPr>
            <c:extLst>
              <c:ext xmlns:c16="http://schemas.microsoft.com/office/drawing/2014/chart" uri="{C3380CC4-5D6E-409C-BE32-E72D297353CC}">
                <c16:uniqueId val="{00000001-E42E-4BE5-9369-413A7DA4BC7B}"/>
              </c:ext>
            </c:extLst>
          </c:dPt>
          <c:dPt>
            <c:idx val="1"/>
            <c:bubble3D val="0"/>
            <c:spPr>
              <a:solidFill>
                <a:srgbClr val="DBD4AD"/>
              </a:solidFill>
            </c:spPr>
            <c:extLst>
              <c:ext xmlns:c16="http://schemas.microsoft.com/office/drawing/2014/chart" uri="{C3380CC4-5D6E-409C-BE32-E72D297353CC}">
                <c16:uniqueId val="{00000003-E42E-4BE5-9369-413A7DA4BC7B}"/>
              </c:ext>
            </c:extLst>
          </c:dPt>
          <c:dPt>
            <c:idx val="3"/>
            <c:bubble3D val="0"/>
            <c:spPr>
              <a:solidFill>
                <a:srgbClr val="8EF7FC"/>
              </a:solidFill>
            </c:spPr>
            <c:extLst>
              <c:ext xmlns:c16="http://schemas.microsoft.com/office/drawing/2014/chart" uri="{C3380CC4-5D6E-409C-BE32-E72D297353CC}">
                <c16:uniqueId val="{00000005-E42E-4BE5-9369-413A7DA4BC7B}"/>
              </c:ext>
            </c:extLst>
          </c:dPt>
          <c:dPt>
            <c:idx val="4"/>
            <c:bubble3D val="0"/>
            <c:spPr>
              <a:solidFill>
                <a:srgbClr val="90B6E4"/>
              </a:solidFill>
            </c:spPr>
            <c:extLst>
              <c:ext xmlns:c16="http://schemas.microsoft.com/office/drawing/2014/chart" uri="{C3380CC4-5D6E-409C-BE32-E72D297353CC}">
                <c16:uniqueId val="{00000007-E42E-4BE5-9369-413A7DA4BC7B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2E-4BE5-9369-413A7DA4BC7B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E42E-4BE5-9369-413A7DA4BC7B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E42E-4BE5-9369-413A7DA4BC7B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E42E-4BE5-9369-413A7DA4BC7B}"/>
              </c:ext>
            </c:extLst>
          </c:dPt>
          <c:dPt>
            <c:idx val="10"/>
            <c:bubble3D val="0"/>
            <c:spPr>
              <a:solidFill>
                <a:srgbClr val="F9F299"/>
              </a:solidFill>
            </c:spPr>
            <c:extLst>
              <c:ext xmlns:c16="http://schemas.microsoft.com/office/drawing/2014/chart" uri="{C3380CC4-5D6E-409C-BE32-E72D297353CC}">
                <c16:uniqueId val="{00000011-E42E-4BE5-9369-413A7DA4BC7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1.3 %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2E-4BE5-9369-413A7DA4BC7B}"/>
                </c:ext>
              </c:extLst>
            </c:dLbl>
            <c:dLbl>
              <c:idx val="1"/>
              <c:layout>
                <c:manualLayout>
                  <c:x val="1.4626421697287839E-2"/>
                  <c:y val="-1.80696584706052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0.01 %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2E-4BE5-9369-413A7DA4BC7B}"/>
                </c:ext>
              </c:extLst>
            </c:dLbl>
            <c:dLbl>
              <c:idx val="2"/>
              <c:layout>
                <c:manualLayout>
                  <c:x val="-0.15091863517060367"/>
                  <c:y val="2.74389320966780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8.2 %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42E-4BE5-9369-413A7DA4BC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1.2 %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42E-4BE5-9369-413A7DA4BC7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2E-4BE5-9369-413A7DA4BC7B}"/>
                </c:ext>
              </c:extLst>
            </c:dLbl>
            <c:dLbl>
              <c:idx val="5"/>
              <c:layout>
                <c:manualLayout>
                  <c:x val="-1.3455599300087488E-2"/>
                  <c:y val="-0.122332254480459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3.2 %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42E-4BE5-9369-413A7DA4BC7B}"/>
                </c:ext>
              </c:extLst>
            </c:dLbl>
            <c:dLbl>
              <c:idx val="6"/>
              <c:layout>
                <c:manualLayout>
                  <c:x val="-6.2425415573053422E-2"/>
                  <c:y val="-4.23093892404553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0.01 %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42E-4BE5-9369-413A7DA4BC7B}"/>
                </c:ext>
              </c:extLst>
            </c:dLbl>
            <c:dLbl>
              <c:idx val="7"/>
              <c:layout>
                <c:manualLayout>
                  <c:x val="9.8493438320209972E-2"/>
                  <c:y val="-0.11406534305911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3.6 %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42E-4BE5-9369-413A7DA4BC7B}"/>
                </c:ext>
              </c:extLst>
            </c:dLbl>
            <c:dLbl>
              <c:idx val="8"/>
              <c:layout>
                <c:manualLayout>
                  <c:x val="0.14535345581802275"/>
                  <c:y val="2.768368677841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4.6 %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42E-4BE5-9369-413A7DA4BC7B}"/>
                </c:ext>
              </c:extLst>
            </c:dLbl>
            <c:dLbl>
              <c:idx val="9"/>
              <c:layout>
                <c:manualLayout>
                  <c:x val="4.4448818897637795E-3"/>
                  <c:y val="-1.50140894964816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0.8 %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E42E-4BE5-9369-413A7DA4BC7B}"/>
                </c:ext>
              </c:extLst>
            </c:dLbl>
            <c:dLbl>
              <c:idx val="10"/>
              <c:layout>
                <c:manualLayout>
                  <c:x val="6.0135389326334207E-2"/>
                  <c:y val="0.129599214208653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2.3 %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42E-4BE5-9369-413A7DA4B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'most common'!$A$2:$A$12</c:f>
              <c:strCache>
                <c:ptCount val="11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amphipod (tube)</c:v>
                </c:pt>
                <c:pt idx="6">
                  <c:v>barnacle (live)</c:v>
                </c:pt>
                <c:pt idx="7">
                  <c:v>jingle</c:v>
                </c:pt>
                <c:pt idx="8">
                  <c:v>clam</c:v>
                </c:pt>
                <c:pt idx="9">
                  <c:v>scallop</c:v>
                </c:pt>
                <c:pt idx="10">
                  <c:v>other</c:v>
                </c:pt>
              </c:strCache>
            </c:strRef>
          </c:cat>
          <c:val>
            <c:numRef>
              <c:f>'most common'!$F$2:$F$12</c:f>
              <c:numCache>
                <c:formatCode>0.00</c:formatCode>
                <c:ptCount val="11"/>
                <c:pt idx="0">
                  <c:v>1.3260000000000001</c:v>
                </c:pt>
                <c:pt idx="1">
                  <c:v>1.4E-2</c:v>
                </c:pt>
                <c:pt idx="2">
                  <c:v>8.2140000000000004</c:v>
                </c:pt>
                <c:pt idx="3">
                  <c:v>1.175</c:v>
                </c:pt>
                <c:pt idx="4">
                  <c:v>0</c:v>
                </c:pt>
                <c:pt idx="5">
                  <c:v>3.1520000000000001</c:v>
                </c:pt>
                <c:pt idx="6">
                  <c:v>0.05</c:v>
                </c:pt>
                <c:pt idx="7">
                  <c:v>3.585</c:v>
                </c:pt>
                <c:pt idx="8">
                  <c:v>4.617</c:v>
                </c:pt>
                <c:pt idx="9">
                  <c:v>0.83099999999999996</c:v>
                </c:pt>
                <c:pt idx="1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2E-4BE5-9369-413A7DA4BC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300021872265981"/>
          <c:y val="0.28529665727228759"/>
          <c:w val="0.24755533683289588"/>
          <c:h val="0.5785022549041950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6788134041392E-2"/>
          <c:y val="5.1400554097404488E-2"/>
          <c:w val="0.86713151590062865"/>
          <c:h val="0.5409740449110528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motile!$E$1</c:f>
              <c:strCache>
                <c:ptCount val="1"/>
                <c:pt idx="0">
                  <c:v>Ref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motile!$E$2:$E$9</c:f>
              <c:numCache>
                <c:formatCode>0.0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0.66700000000000004</c:v>
                </c:pt>
                <c:pt idx="3">
                  <c:v>1</c:v>
                </c:pt>
                <c:pt idx="4">
                  <c:v>0.67</c:v>
                </c:pt>
                <c:pt idx="5">
                  <c:v>0.33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F09-BFA9-522BD98155EE}"/>
            </c:ext>
          </c:extLst>
        </c:ser>
        <c:ser>
          <c:idx val="2"/>
          <c:order val="1"/>
          <c:tx>
            <c:strRef>
              <c:f>motile!$D$1</c:f>
              <c:strCache>
                <c:ptCount val="1"/>
                <c:pt idx="0">
                  <c:v>600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motile!$D$2:$D$9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</c:v>
                </c:pt>
                <c:pt idx="4">
                  <c:v>0</c:v>
                </c:pt>
                <c:pt idx="5">
                  <c:v>0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2-4F09-BFA9-522BD98155EE}"/>
            </c:ext>
          </c:extLst>
        </c:ser>
        <c:ser>
          <c:idx val="1"/>
          <c:order val="2"/>
          <c:tx>
            <c:strRef>
              <c:f>motile!$C$1</c:f>
              <c:strCache>
                <c:ptCount val="1"/>
                <c:pt idx="0">
                  <c:v>300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motile!$C$2:$C$9</c:f>
              <c:numCache>
                <c:formatCode>0.0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13.3</c:v>
                </c:pt>
                <c:pt idx="4">
                  <c:v>0.67</c:v>
                </c:pt>
                <c:pt idx="5">
                  <c:v>0</c:v>
                </c:pt>
                <c:pt idx="6">
                  <c:v>0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2-4F09-BFA9-522BD98155EE}"/>
            </c:ext>
          </c:extLst>
        </c:ser>
        <c:ser>
          <c:idx val="0"/>
          <c:order val="3"/>
          <c:tx>
            <c:strRef>
              <c:f>motile!$B$1</c:f>
              <c:strCache>
                <c:ptCount val="1"/>
                <c:pt idx="0">
                  <c:v>100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motile!$B$2:$B$9</c:f>
              <c:numCache>
                <c:formatCode>0.0</c:formatCode>
                <c:ptCount val="8"/>
                <c:pt idx="0">
                  <c:v>1</c:v>
                </c:pt>
                <c:pt idx="1">
                  <c:v>2.67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2-4F09-BFA9-522BD981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28800"/>
        <c:axId val="199246976"/>
      </c:barChart>
      <c:catAx>
        <c:axId val="19922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199246976"/>
        <c:crosses val="autoZero"/>
        <c:auto val="1"/>
        <c:lblAlgn val="ctr"/>
        <c:lblOffset val="100"/>
        <c:noMultiLvlLbl val="0"/>
      </c:catAx>
      <c:valAx>
        <c:axId val="1992469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672480620155053E-3"/>
              <c:y val="0.17349628171478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922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42806567785"/>
          <c:y val="6.6706765820939054E-2"/>
          <c:w val="0.13889836263199659"/>
          <c:h val="0.2601049868766404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graph!$A$3:$A$17</c:f>
              <c:strCache>
                <c:ptCount val="15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tunicate</c:v>
                </c:pt>
                <c:pt idx="7">
                  <c:v>hydroid</c:v>
                </c:pt>
                <c:pt idx="8">
                  <c:v>anemone</c:v>
                </c:pt>
                <c:pt idx="9">
                  <c:v>amphipod (tube)</c:v>
                </c:pt>
                <c:pt idx="10">
                  <c:v>barnacle (live)</c:v>
                </c:pt>
                <c:pt idx="11">
                  <c:v>jingle</c:v>
                </c:pt>
                <c:pt idx="12">
                  <c:v>clam/mussel</c:v>
                </c:pt>
                <c:pt idx="13">
                  <c:v>scallop</c:v>
                </c:pt>
                <c:pt idx="14">
                  <c:v>univalve</c:v>
                </c:pt>
              </c:strCache>
            </c:strRef>
          </c:cat>
          <c:val>
            <c:numRef>
              <c:f>graph!$E$3:$E$17</c:f>
              <c:numCache>
                <c:formatCode>0.00</c:formatCode>
                <c:ptCount val="15"/>
                <c:pt idx="0">
                  <c:v>0.89319999999999999</c:v>
                </c:pt>
                <c:pt idx="1">
                  <c:v>2.9600000000000001E-2</c:v>
                </c:pt>
                <c:pt idx="2">
                  <c:v>12.29</c:v>
                </c:pt>
                <c:pt idx="3">
                  <c:v>1.3779999999999999</c:v>
                </c:pt>
                <c:pt idx="4">
                  <c:v>0</c:v>
                </c:pt>
                <c:pt idx="5">
                  <c:v>0</c:v>
                </c:pt>
                <c:pt idx="6">
                  <c:v>3.567E-2</c:v>
                </c:pt>
                <c:pt idx="7">
                  <c:v>9.8000000000000004E-2</c:v>
                </c:pt>
                <c:pt idx="8">
                  <c:v>0</c:v>
                </c:pt>
                <c:pt idx="9">
                  <c:v>2.8071000000000002</c:v>
                </c:pt>
                <c:pt idx="10">
                  <c:v>1.2338</c:v>
                </c:pt>
                <c:pt idx="11">
                  <c:v>1.3816999999999999</c:v>
                </c:pt>
                <c:pt idx="12">
                  <c:v>4.0599999999999996</c:v>
                </c:pt>
                <c:pt idx="13">
                  <c:v>0.193</c:v>
                </c:pt>
                <c:pt idx="1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3-4FF9-89AC-E8FBEA4B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5689600"/>
        <c:axId val="185691136"/>
      </c:barChart>
      <c:catAx>
        <c:axId val="1856896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5691136"/>
        <c:crosses val="autoZero"/>
        <c:auto val="1"/>
        <c:lblAlgn val="ctr"/>
        <c:lblOffset val="100"/>
        <c:noMultiLvlLbl val="0"/>
      </c:catAx>
      <c:valAx>
        <c:axId val="185691136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689600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6788134041392E-2"/>
          <c:y val="5.1400554097404488E-2"/>
          <c:w val="0.86713151590062865"/>
          <c:h val="0.5409740449110528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motile!$E$16</c:f>
              <c:strCache>
                <c:ptCount val="1"/>
                <c:pt idx="0">
                  <c:v>Ref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motile!$E$17:$E$24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1.67</c:v>
                </c:pt>
                <c:pt idx="3">
                  <c:v>1</c:v>
                </c:pt>
                <c:pt idx="4">
                  <c:v>5.67</c:v>
                </c:pt>
                <c:pt idx="5">
                  <c:v>0.33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5-4163-97BA-FB0B3EB0AFCF}"/>
            </c:ext>
          </c:extLst>
        </c:ser>
        <c:ser>
          <c:idx val="2"/>
          <c:order val="1"/>
          <c:tx>
            <c:strRef>
              <c:f>motile!$D$16</c:f>
              <c:strCache>
                <c:ptCount val="1"/>
                <c:pt idx="0">
                  <c:v>600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motile!$D$17:$D$24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</c:v>
                </c:pt>
                <c:pt idx="4">
                  <c:v>0</c:v>
                </c:pt>
                <c:pt idx="5">
                  <c:v>0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5-4163-97BA-FB0B3EB0AFCF}"/>
            </c:ext>
          </c:extLst>
        </c:ser>
        <c:ser>
          <c:idx val="1"/>
          <c:order val="2"/>
          <c:tx>
            <c:strRef>
              <c:f>motile!$C$16</c:f>
              <c:strCache>
                <c:ptCount val="1"/>
                <c:pt idx="0">
                  <c:v>300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motile!$C$17:$C$24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13.3</c:v>
                </c:pt>
                <c:pt idx="4">
                  <c:v>0.67</c:v>
                </c:pt>
                <c:pt idx="5">
                  <c:v>0</c:v>
                </c:pt>
                <c:pt idx="6">
                  <c:v>0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5-4163-97BA-FB0B3EB0AFCF}"/>
            </c:ext>
          </c:extLst>
        </c:ser>
        <c:ser>
          <c:idx val="0"/>
          <c:order val="3"/>
          <c:tx>
            <c:strRef>
              <c:f>motile!$B$16</c:f>
              <c:strCache>
                <c:ptCount val="1"/>
                <c:pt idx="0">
                  <c:v>100 ft</c:v>
                </c:pt>
              </c:strCache>
            </c:strRef>
          </c:tx>
          <c:invertIfNegative val="0"/>
          <c:cat>
            <c:strRef>
              <c:f>motile!$A$2:$A$9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(Trichotropsis)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motile!$B$17:$B$24</c:f>
              <c:numCache>
                <c:formatCode>General</c:formatCode>
                <c:ptCount val="8"/>
                <c:pt idx="0">
                  <c:v>1.33</c:v>
                </c:pt>
                <c:pt idx="1">
                  <c:v>3.3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5-4163-97BA-FB0B3EB0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98432"/>
        <c:axId val="199304320"/>
      </c:barChart>
      <c:catAx>
        <c:axId val="1992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199304320"/>
        <c:crosses val="autoZero"/>
        <c:auto val="1"/>
        <c:lblAlgn val="ctr"/>
        <c:lblOffset val="100"/>
        <c:noMultiLvlLbl val="0"/>
      </c:catAx>
      <c:valAx>
        <c:axId val="1993043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672480620155053E-3"/>
              <c:y val="0.17349628171478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92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42806567785"/>
          <c:y val="6.6706765820939054E-2"/>
          <c:w val="0.13889836263199659"/>
          <c:h val="0.2601049868766404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2739281083844"/>
          <c:y val="0.12011254275033802"/>
          <c:w val="0.74409945744733719"/>
          <c:h val="0.725215740077944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motile!$B$16</c:f>
              <c:strCache>
                <c:ptCount val="1"/>
                <c:pt idx="0">
                  <c:v>100 ft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motile!$A$17:$A$24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motile!$B$17:$B$24</c:f>
              <c:numCache>
                <c:formatCode>General</c:formatCode>
                <c:ptCount val="8"/>
                <c:pt idx="0">
                  <c:v>1.33</c:v>
                </c:pt>
                <c:pt idx="1">
                  <c:v>3.3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0A0-B709-B404A730A518}"/>
            </c:ext>
          </c:extLst>
        </c:ser>
        <c:ser>
          <c:idx val="1"/>
          <c:order val="1"/>
          <c:tx>
            <c:strRef>
              <c:f>motile!$C$16</c:f>
              <c:strCache>
                <c:ptCount val="1"/>
                <c:pt idx="0">
                  <c:v>300 ft</c:v>
                </c:pt>
              </c:strCache>
            </c:strRef>
          </c:tx>
          <c:invertIfNegative val="0"/>
          <c:cat>
            <c:strRef>
              <c:f>motile!$A$17:$A$24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motile!$C$17:$C$24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13.3</c:v>
                </c:pt>
                <c:pt idx="4">
                  <c:v>0.67</c:v>
                </c:pt>
                <c:pt idx="5">
                  <c:v>0</c:v>
                </c:pt>
                <c:pt idx="6">
                  <c:v>0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3-40A0-B709-B404A730A518}"/>
            </c:ext>
          </c:extLst>
        </c:ser>
        <c:ser>
          <c:idx val="2"/>
          <c:order val="2"/>
          <c:tx>
            <c:strRef>
              <c:f>motile!$D$16</c:f>
              <c:strCache>
                <c:ptCount val="1"/>
                <c:pt idx="0">
                  <c:v>600 ft</c:v>
                </c:pt>
              </c:strCache>
            </c:strRef>
          </c:tx>
          <c:invertIfNegative val="0"/>
          <c:cat>
            <c:strRef>
              <c:f>motile!$A$17:$A$24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motile!$D$17:$D$24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</c:v>
                </c:pt>
                <c:pt idx="4">
                  <c:v>0</c:v>
                </c:pt>
                <c:pt idx="5">
                  <c:v>0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3-40A0-B709-B404A730A518}"/>
            </c:ext>
          </c:extLst>
        </c:ser>
        <c:ser>
          <c:idx val="3"/>
          <c:order val="3"/>
          <c:tx>
            <c:strRef>
              <c:f>motile!$E$16</c:f>
              <c:strCache>
                <c:ptCount val="1"/>
                <c:pt idx="0">
                  <c:v>Ref</c:v>
                </c:pt>
              </c:strCache>
            </c:strRef>
          </c:tx>
          <c:invertIfNegative val="0"/>
          <c:cat>
            <c:strRef>
              <c:f>motile!$A$17:$A$24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gastropod (Trichotropis)</c:v>
                </c:pt>
                <c:pt idx="4">
                  <c:v>shrimp/amphipod</c:v>
                </c:pt>
                <c:pt idx="5">
                  <c:v>flatworm</c:v>
                </c:pt>
                <c:pt idx="6">
                  <c:v>gastropod</c:v>
                </c:pt>
                <c:pt idx="7">
                  <c:v>sea urchin</c:v>
                </c:pt>
              </c:strCache>
            </c:strRef>
          </c:cat>
          <c:val>
            <c:numRef>
              <c:f>motile!$E$17:$E$24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1.67</c:v>
                </c:pt>
                <c:pt idx="3">
                  <c:v>1</c:v>
                </c:pt>
                <c:pt idx="4">
                  <c:v>5.67</c:v>
                </c:pt>
                <c:pt idx="5">
                  <c:v>0.33</c:v>
                </c:pt>
                <c:pt idx="6">
                  <c:v>0.33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3-40A0-B709-B404A730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9339392"/>
        <c:axId val="199341184"/>
      </c:barChart>
      <c:catAx>
        <c:axId val="199339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99341184"/>
        <c:crosses val="autoZero"/>
        <c:auto val="1"/>
        <c:lblAlgn val="ctr"/>
        <c:lblOffset val="100"/>
        <c:noMultiLvlLbl val="0"/>
      </c:catAx>
      <c:valAx>
        <c:axId val="199341184"/>
        <c:scaling>
          <c:orientation val="minMax"/>
          <c:max val="16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9339392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2354330708661416"/>
          <c:y val="0.61311292054402289"/>
          <c:w val="0.10824511097962465"/>
          <c:h val="0.2188499164877117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079615048119"/>
          <c:y val="4.6770924467774859E-2"/>
          <c:w val="0.86431080489938761"/>
          <c:h val="0.662043598716827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phylum!$K$1</c:f>
              <c:strCache>
                <c:ptCount val="1"/>
                <c:pt idx="0">
                  <c:v>Ref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phylum!$K$2:$K$9</c:f>
              <c:numCache>
                <c:formatCode>0.0</c:formatCode>
                <c:ptCount val="8"/>
                <c:pt idx="0">
                  <c:v>1.3395999999999999</c:v>
                </c:pt>
                <c:pt idx="1">
                  <c:v>3.1572666666666662</c:v>
                </c:pt>
                <c:pt idx="2">
                  <c:v>9.3887</c:v>
                </c:pt>
                <c:pt idx="3" formatCode="General">
                  <c:v>0</c:v>
                </c:pt>
                <c:pt idx="4" formatCode="General">
                  <c:v>0.24486666666666668</c:v>
                </c:pt>
                <c:pt idx="5">
                  <c:v>1.6171390466666666</c:v>
                </c:pt>
                <c:pt idx="6">
                  <c:v>9.1103666666666658</c:v>
                </c:pt>
                <c:pt idx="7">
                  <c:v>0.3826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C4F-B699-73DED4983B53}"/>
            </c:ext>
          </c:extLst>
        </c:ser>
        <c:ser>
          <c:idx val="2"/>
          <c:order val="1"/>
          <c:tx>
            <c:strRef>
              <c:f>phylum!$J$1</c:f>
              <c:strCache>
                <c:ptCount val="1"/>
                <c:pt idx="0">
                  <c:v>600 ft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phylum!$J$2:$J$9</c:f>
              <c:numCache>
                <c:formatCode>0.0</c:formatCode>
                <c:ptCount val="8"/>
                <c:pt idx="0">
                  <c:v>0.92276666666666662</c:v>
                </c:pt>
                <c:pt idx="1">
                  <c:v>4.0408666666666671</c:v>
                </c:pt>
                <c:pt idx="2">
                  <c:v>13.668433333333335</c:v>
                </c:pt>
                <c:pt idx="3" formatCode="General">
                  <c:v>0</c:v>
                </c:pt>
                <c:pt idx="4" formatCode="General">
                  <c:v>3.567E-2</c:v>
                </c:pt>
                <c:pt idx="5">
                  <c:v>9.8133333333333336E-2</c:v>
                </c:pt>
                <c:pt idx="6">
                  <c:v>5.8064000000000009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C-4C4F-B699-73DED4983B53}"/>
            </c:ext>
          </c:extLst>
        </c:ser>
        <c:ser>
          <c:idx val="1"/>
          <c:order val="2"/>
          <c:tx>
            <c:strRef>
              <c:f>phylum!$I$1</c:f>
              <c:strCache>
                <c:ptCount val="1"/>
                <c:pt idx="0">
                  <c:v>300 ft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phylum!$I$2:$I$9</c:f>
              <c:numCache>
                <c:formatCode>0.0</c:formatCode>
                <c:ptCount val="8"/>
                <c:pt idx="0">
                  <c:v>9.6562666666666672</c:v>
                </c:pt>
                <c:pt idx="1">
                  <c:v>3.4366666666666663E-2</c:v>
                </c:pt>
                <c:pt idx="2">
                  <c:v>6.5119666666666678</c:v>
                </c:pt>
                <c:pt idx="3" formatCode="General">
                  <c:v>0</c:v>
                </c:pt>
                <c:pt idx="4" formatCode="General">
                  <c:v>4.0633333333333334E-2</c:v>
                </c:pt>
                <c:pt idx="5">
                  <c:v>0.60693333333333332</c:v>
                </c:pt>
                <c:pt idx="6">
                  <c:v>2.7227666666666668</c:v>
                </c:pt>
                <c:pt idx="7" formatCode="0.00">
                  <c:v>2.2466666666666666E-2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C-4C4F-B699-73DED4983B53}"/>
            </c:ext>
          </c:extLst>
        </c:ser>
        <c:ser>
          <c:idx val="0"/>
          <c:order val="3"/>
          <c:tx>
            <c:strRef>
              <c:f>phylum!$H$1</c:f>
              <c:strCache>
                <c:ptCount val="1"/>
                <c:pt idx="0">
                  <c:v>100 ft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phylum!$H$2:$H$9</c:f>
              <c:numCache>
                <c:formatCode>0.0</c:formatCode>
                <c:ptCount val="8"/>
                <c:pt idx="0">
                  <c:v>8.8599999999999998E-2</c:v>
                </c:pt>
                <c:pt idx="1">
                  <c:v>0.21183333333333332</c:v>
                </c:pt>
                <c:pt idx="2">
                  <c:v>2.9808666666666666</c:v>
                </c:pt>
                <c:pt idx="3" formatCode="General">
                  <c:v>0.37646666666666667</c:v>
                </c:pt>
                <c:pt idx="4">
                  <c:v>0</c:v>
                </c:pt>
                <c:pt idx="5">
                  <c:v>4.6733333333333328E-2</c:v>
                </c:pt>
                <c:pt idx="6">
                  <c:v>0.5228666666666667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C-4C4F-B699-73DED498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61376"/>
        <c:axId val="185062912"/>
      </c:barChart>
      <c:catAx>
        <c:axId val="1850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185062912"/>
        <c:crosses val="autoZero"/>
        <c:auto val="1"/>
        <c:lblAlgn val="ctr"/>
        <c:lblOffset val="100"/>
        <c:noMultiLvlLbl val="0"/>
      </c:catAx>
      <c:valAx>
        <c:axId val="18506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% Cover </a:t>
                </a:r>
              </a:p>
            </c:rich>
          </c:tx>
          <c:layout>
            <c:manualLayout>
              <c:xMode val="edge"/>
              <c:yMode val="edge"/>
              <c:x val="3.8611111111111112E-3"/>
              <c:y val="0.199563283756197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06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50765529308833"/>
          <c:y val="6.6706765820939054E-2"/>
          <c:w val="0.15649234470691165"/>
          <c:h val="0.2369568387284922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2739281083844"/>
          <c:y val="0.12011254275033802"/>
          <c:w val="0.74409945744733719"/>
          <c:h val="0.725215740077944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phylum!$H$1</c:f>
              <c:strCache>
                <c:ptCount val="1"/>
                <c:pt idx="0">
                  <c:v>100 ft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phylum!$H$2:$H$9</c:f>
              <c:numCache>
                <c:formatCode>0.0</c:formatCode>
                <c:ptCount val="8"/>
                <c:pt idx="0">
                  <c:v>8.8599999999999998E-2</c:v>
                </c:pt>
                <c:pt idx="1">
                  <c:v>0.21183333333333332</c:v>
                </c:pt>
                <c:pt idx="2">
                  <c:v>2.9808666666666666</c:v>
                </c:pt>
                <c:pt idx="3" formatCode="General">
                  <c:v>0.37646666666666667</c:v>
                </c:pt>
                <c:pt idx="4">
                  <c:v>0</c:v>
                </c:pt>
                <c:pt idx="5">
                  <c:v>4.6733333333333328E-2</c:v>
                </c:pt>
                <c:pt idx="6">
                  <c:v>0.5228666666666667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2F2-B984-B62CB9C4824F}"/>
            </c:ext>
          </c:extLst>
        </c:ser>
        <c:ser>
          <c:idx val="1"/>
          <c:order val="1"/>
          <c:tx>
            <c:strRef>
              <c:f>phylum!$I$1</c:f>
              <c:strCache>
                <c:ptCount val="1"/>
                <c:pt idx="0">
                  <c:v>300 ft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phylum!$I$2:$I$9</c:f>
              <c:numCache>
                <c:formatCode>0.0</c:formatCode>
                <c:ptCount val="8"/>
                <c:pt idx="0">
                  <c:v>9.6562666666666672</c:v>
                </c:pt>
                <c:pt idx="1">
                  <c:v>3.4366666666666663E-2</c:v>
                </c:pt>
                <c:pt idx="2">
                  <c:v>6.5119666666666678</c:v>
                </c:pt>
                <c:pt idx="3" formatCode="General">
                  <c:v>0</c:v>
                </c:pt>
                <c:pt idx="4" formatCode="General">
                  <c:v>4.0633333333333334E-2</c:v>
                </c:pt>
                <c:pt idx="5">
                  <c:v>0.60693333333333332</c:v>
                </c:pt>
                <c:pt idx="6">
                  <c:v>2.7227666666666668</c:v>
                </c:pt>
                <c:pt idx="7" formatCode="0.00">
                  <c:v>2.2466666666666666E-2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2F2-B984-B62CB9C4824F}"/>
            </c:ext>
          </c:extLst>
        </c:ser>
        <c:ser>
          <c:idx val="2"/>
          <c:order val="2"/>
          <c:tx>
            <c:strRef>
              <c:f>phylum!$J$1</c:f>
              <c:strCache>
                <c:ptCount val="1"/>
                <c:pt idx="0">
                  <c:v>600 ft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phylum!$J$2:$J$9</c:f>
              <c:numCache>
                <c:formatCode>0.0</c:formatCode>
                <c:ptCount val="8"/>
                <c:pt idx="0">
                  <c:v>0.92276666666666662</c:v>
                </c:pt>
                <c:pt idx="1">
                  <c:v>4.0408666666666671</c:v>
                </c:pt>
                <c:pt idx="2">
                  <c:v>13.668433333333335</c:v>
                </c:pt>
                <c:pt idx="3" formatCode="General">
                  <c:v>0</c:v>
                </c:pt>
                <c:pt idx="4" formatCode="General">
                  <c:v>3.567E-2</c:v>
                </c:pt>
                <c:pt idx="5">
                  <c:v>9.8133333333333336E-2</c:v>
                </c:pt>
                <c:pt idx="6">
                  <c:v>5.8064000000000009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2F2-B984-B62CB9C4824F}"/>
            </c:ext>
          </c:extLst>
        </c:ser>
        <c:ser>
          <c:idx val="3"/>
          <c:order val="3"/>
          <c:tx>
            <c:strRef>
              <c:f>phylum!$K$1</c:f>
              <c:strCache>
                <c:ptCount val="1"/>
                <c:pt idx="0">
                  <c:v>Ref</c:v>
                </c:pt>
              </c:strCache>
            </c:strRef>
          </c:tx>
          <c:invertIfNegative val="0"/>
          <c:cat>
            <c:strRef>
              <c:f>phylum!$G$2:$G$9</c:f>
              <c:strCache>
                <c:ptCount val="8"/>
                <c:pt idx="0">
                  <c:v>Annellida</c:v>
                </c:pt>
                <c:pt idx="1">
                  <c:v>Arthropoda</c:v>
                </c:pt>
                <c:pt idx="2">
                  <c:v>Bryozoa</c:v>
                </c:pt>
                <c:pt idx="3">
                  <c:v>Chlorophyta</c:v>
                </c:pt>
                <c:pt idx="4">
                  <c:v>Chordata</c:v>
                </c:pt>
                <c:pt idx="5">
                  <c:v>Cnidaria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phylum!$K$2:$K$9</c:f>
              <c:numCache>
                <c:formatCode>0.0</c:formatCode>
                <c:ptCount val="8"/>
                <c:pt idx="0">
                  <c:v>1.3395999999999999</c:v>
                </c:pt>
                <c:pt idx="1">
                  <c:v>3.1572666666666662</c:v>
                </c:pt>
                <c:pt idx="2">
                  <c:v>9.3887</c:v>
                </c:pt>
                <c:pt idx="3" formatCode="General">
                  <c:v>0</c:v>
                </c:pt>
                <c:pt idx="4" formatCode="General">
                  <c:v>0.24486666666666668</c:v>
                </c:pt>
                <c:pt idx="5">
                  <c:v>1.6171390466666666</c:v>
                </c:pt>
                <c:pt idx="6">
                  <c:v>9.1103666666666658</c:v>
                </c:pt>
                <c:pt idx="7">
                  <c:v>0.3826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2F2-B984-B62CB9C4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5102336"/>
        <c:axId val="185103872"/>
      </c:barChart>
      <c:catAx>
        <c:axId val="185102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5103872"/>
        <c:crosses val="autoZero"/>
        <c:auto val="1"/>
        <c:lblAlgn val="ctr"/>
        <c:lblOffset val="100"/>
        <c:noMultiLvlLbl val="0"/>
      </c:catAx>
      <c:valAx>
        <c:axId val="185103872"/>
        <c:scaling>
          <c:orientation val="minMax"/>
          <c:max val="3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Cover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10233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0864396921975668"/>
          <c:y val="0.65414827407937648"/>
          <c:w val="0.1185030422333572"/>
          <c:h val="0.1778145629523582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graph!$A$3:$A$17</c:f>
              <c:strCache>
                <c:ptCount val="15"/>
                <c:pt idx="0">
                  <c:v>polychaete (tube)</c:v>
                </c:pt>
                <c:pt idx="1">
                  <c:v>polychaete (calc.)</c:v>
                </c:pt>
                <c:pt idx="2">
                  <c:v>bryozoan (enc.)</c:v>
                </c:pt>
                <c:pt idx="3">
                  <c:v>bryozoan (brnch.)</c:v>
                </c:pt>
                <c:pt idx="4">
                  <c:v>bryozoan (coral)</c:v>
                </c:pt>
                <c:pt idx="5">
                  <c:v>seaweed</c:v>
                </c:pt>
                <c:pt idx="6">
                  <c:v>tunicate</c:v>
                </c:pt>
                <c:pt idx="7">
                  <c:v>hydroid</c:v>
                </c:pt>
                <c:pt idx="8">
                  <c:v>anemone</c:v>
                </c:pt>
                <c:pt idx="9">
                  <c:v>amphipod (tube)</c:v>
                </c:pt>
                <c:pt idx="10">
                  <c:v>barnacle (live)</c:v>
                </c:pt>
                <c:pt idx="11">
                  <c:v>jingle</c:v>
                </c:pt>
                <c:pt idx="12">
                  <c:v>clam/mussel</c:v>
                </c:pt>
                <c:pt idx="13">
                  <c:v>scallop</c:v>
                </c:pt>
                <c:pt idx="14">
                  <c:v>univalve</c:v>
                </c:pt>
              </c:strCache>
            </c:strRef>
          </c:cat>
          <c:val>
            <c:numRef>
              <c:f>graph!$F$3:$F$17</c:f>
              <c:numCache>
                <c:formatCode>0.00</c:formatCode>
                <c:ptCount val="15"/>
                <c:pt idx="0">
                  <c:v>1.3260000000000001</c:v>
                </c:pt>
                <c:pt idx="1">
                  <c:v>1.4E-2</c:v>
                </c:pt>
                <c:pt idx="2">
                  <c:v>8.2140000000000004</c:v>
                </c:pt>
                <c:pt idx="3">
                  <c:v>1.175</c:v>
                </c:pt>
                <c:pt idx="4">
                  <c:v>0</c:v>
                </c:pt>
                <c:pt idx="5">
                  <c:v>0</c:v>
                </c:pt>
                <c:pt idx="6">
                  <c:v>0.245</c:v>
                </c:pt>
                <c:pt idx="7">
                  <c:v>0.20499999999999999</c:v>
                </c:pt>
                <c:pt idx="8">
                  <c:v>1.4119999999999999</c:v>
                </c:pt>
                <c:pt idx="9">
                  <c:v>3.1520000000000001</c:v>
                </c:pt>
                <c:pt idx="10">
                  <c:v>6.0000000000000001E-3</c:v>
                </c:pt>
                <c:pt idx="11">
                  <c:v>3.585</c:v>
                </c:pt>
                <c:pt idx="12">
                  <c:v>4.617</c:v>
                </c:pt>
                <c:pt idx="13">
                  <c:v>0.83099999999999996</c:v>
                </c:pt>
                <c:pt idx="14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7-4CB8-BD96-CC48B29E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5707136"/>
        <c:axId val="185713024"/>
      </c:barChart>
      <c:catAx>
        <c:axId val="1857071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5713024"/>
        <c:crosses val="autoZero"/>
        <c:auto val="1"/>
        <c:lblAlgn val="ctr"/>
        <c:lblOffset val="100"/>
        <c:noMultiLvlLbl val="0"/>
      </c:catAx>
      <c:valAx>
        <c:axId val="185713024"/>
        <c:scaling>
          <c:orientation val="minMax"/>
          <c:max val="18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707136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34969422118178"/>
          <c:y val="0.44470349466198139"/>
          <c:w val="0.74599351731736718"/>
          <c:h val="0.413284803350134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2CD-4A38-9C0E-3F8418B3A176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graph!$C$2</c:f>
              <c:numCache>
                <c:formatCode>0.00</c:formatCode>
                <c:ptCount val="1"/>
                <c:pt idx="0">
                  <c:v>56.29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D-4A38-9C0E-3F8418B3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5749888"/>
        <c:axId val="185751424"/>
      </c:barChart>
      <c:catAx>
        <c:axId val="185749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751424"/>
        <c:crosses val="autoZero"/>
        <c:auto val="1"/>
        <c:lblAlgn val="ctr"/>
        <c:lblOffset val="100"/>
        <c:noMultiLvlLbl val="0"/>
      </c:catAx>
      <c:valAx>
        <c:axId val="185751424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749888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6907814962662"/>
          <c:y val="0.43492394613415064"/>
          <c:w val="0.7383878390631895"/>
          <c:h val="0.426187354840120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06-4594-BBCC-03FEBCE075BC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graph!$D$2</c:f>
              <c:numCache>
                <c:formatCode>0.00</c:formatCode>
                <c:ptCount val="1"/>
                <c:pt idx="0">
                  <c:v>47.868000000000002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6-4594-BBCC-03FEBCE0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5774464"/>
        <c:axId val="185776000"/>
      </c:barChart>
      <c:catAx>
        <c:axId val="1857744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776000"/>
        <c:crosses val="autoZero"/>
        <c:auto val="1"/>
        <c:lblAlgn val="ctr"/>
        <c:lblOffset val="100"/>
        <c:noMultiLvlLbl val="0"/>
      </c:catAx>
      <c:valAx>
        <c:axId val="185776000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774464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65501534573121"/>
          <c:y val="0.45219591233406292"/>
          <c:w val="0.73775274056981743"/>
          <c:h val="0.421450297052218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87-4E1B-84C1-695E85456888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graph!$E$2</c:f>
              <c:numCache>
                <c:formatCode>0.00</c:formatCode>
                <c:ptCount val="1"/>
                <c:pt idx="0">
                  <c:v>60.0809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7-4E1B-84C1-695E8545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5861248"/>
        <c:axId val="185862784"/>
      </c:barChart>
      <c:catAx>
        <c:axId val="185861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862784"/>
        <c:crosses val="autoZero"/>
        <c:auto val="1"/>
        <c:lblAlgn val="ctr"/>
        <c:lblOffset val="100"/>
        <c:noMultiLvlLbl val="0"/>
      </c:catAx>
      <c:valAx>
        <c:axId val="185862784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861248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70-46CC-9525-A0F9D3169F7C}"/>
              </c:ext>
            </c:extLst>
          </c:dPt>
          <c:cat>
            <c:strRef>
              <c:f>graph!$A$2</c:f>
              <c:strCache>
                <c:ptCount val="1"/>
                <c:pt idx="0">
                  <c:v>total cover</c:v>
                </c:pt>
              </c:strCache>
            </c:strRef>
          </c:cat>
          <c:val>
            <c:numRef>
              <c:f>graph!$F$2</c:f>
              <c:numCache>
                <c:formatCode>0.00</c:formatCode>
                <c:ptCount val="1"/>
                <c:pt idx="0">
                  <c:v>67.775999999999996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0-46CC-9525-A0F9D316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85882496"/>
        <c:axId val="185884032"/>
      </c:barChart>
      <c:catAx>
        <c:axId val="1858824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5884032"/>
        <c:crosses val="autoZero"/>
        <c:auto val="1"/>
        <c:lblAlgn val="ctr"/>
        <c:lblOffset val="100"/>
        <c:noMultiLvlLbl val="0"/>
      </c:catAx>
      <c:valAx>
        <c:axId val="185884032"/>
        <c:scaling>
          <c:orientation val="minMax"/>
          <c:max val="1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882496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graph!$A$20:$A$27</c:f>
              <c:strCache>
                <c:ptCount val="8"/>
                <c:pt idx="0">
                  <c:v>polychaete: errant</c:v>
                </c:pt>
                <c:pt idx="1">
                  <c:v>Cancridae crab</c:v>
                </c:pt>
                <c:pt idx="2">
                  <c:v>Majidae crab</c:v>
                </c:pt>
                <c:pt idx="3">
                  <c:v>amphipod/shrimp</c:v>
                </c:pt>
                <c:pt idx="4">
                  <c:v>sea urchin</c:v>
                </c:pt>
                <c:pt idx="5">
                  <c:v>gastropod</c:v>
                </c:pt>
                <c:pt idx="6">
                  <c:v>gastropod (Trichotropsis)</c:v>
                </c:pt>
                <c:pt idx="7">
                  <c:v>flatworm</c:v>
                </c:pt>
              </c:strCache>
            </c:strRef>
          </c:cat>
          <c:val>
            <c:numRef>
              <c:f>graph!$D$20:$D$27</c:f>
              <c:numCache>
                <c:formatCode>0.00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0.67</c:v>
                </c:pt>
                <c:pt idx="4">
                  <c:v>0.33</c:v>
                </c:pt>
                <c:pt idx="5">
                  <c:v>0</c:v>
                </c:pt>
                <c:pt idx="6">
                  <c:v>13.3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205-A419-81C16824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5924224"/>
        <c:axId val="186978688"/>
      </c:barChart>
      <c:catAx>
        <c:axId val="1859242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6978688"/>
        <c:crosses val="autoZero"/>
        <c:auto val="1"/>
        <c:lblAlgn val="ctr"/>
        <c:lblOffset val="100"/>
        <c:noMultiLvlLbl val="0"/>
      </c:catAx>
      <c:valAx>
        <c:axId val="186978688"/>
        <c:scaling>
          <c:orientation val="minMax"/>
          <c:max val="15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85924224"/>
        <c:crosses val="autoZero"/>
        <c:crossBetween val="between"/>
        <c:majorUnit val="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2</xdr:row>
      <xdr:rowOff>57150</xdr:rowOff>
    </xdr:from>
    <xdr:to>
      <xdr:col>14</xdr:col>
      <xdr:colOff>114300</xdr:colOff>
      <xdr:row>23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60960</xdr:rowOff>
    </xdr:from>
    <xdr:to>
      <xdr:col>21</xdr:col>
      <xdr:colOff>198120</xdr:colOff>
      <xdr:row>23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335280</xdr:colOff>
      <xdr:row>2</xdr:row>
      <xdr:rowOff>68580</xdr:rowOff>
    </xdr:from>
    <xdr:to>
      <xdr:col>28</xdr:col>
      <xdr:colOff>342900</xdr:colOff>
      <xdr:row>24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7620</xdr:colOff>
      <xdr:row>23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450427</xdr:colOff>
      <xdr:row>24</xdr:row>
      <xdr:rowOff>25400</xdr:rowOff>
    </xdr:from>
    <xdr:to>
      <xdr:col>14</xdr:col>
      <xdr:colOff>143933</xdr:colOff>
      <xdr:row>27</xdr:row>
      <xdr:rowOff>182034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40640</xdr:colOff>
      <xdr:row>24</xdr:row>
      <xdr:rowOff>8465</xdr:rowOff>
    </xdr:from>
    <xdr:to>
      <xdr:col>21</xdr:col>
      <xdr:colOff>228599</xdr:colOff>
      <xdr:row>27</xdr:row>
      <xdr:rowOff>181186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193887</xdr:colOff>
      <xdr:row>24</xdr:row>
      <xdr:rowOff>0</xdr:rowOff>
    </xdr:from>
    <xdr:to>
      <xdr:col>28</xdr:col>
      <xdr:colOff>372533</xdr:colOff>
      <xdr:row>27</xdr:row>
      <xdr:rowOff>144780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491067</xdr:colOff>
      <xdr:row>24</xdr:row>
      <xdr:rowOff>8467</xdr:rowOff>
    </xdr:from>
    <xdr:to>
      <xdr:col>36</xdr:col>
      <xdr:colOff>33866</xdr:colOff>
      <xdr:row>27</xdr:row>
      <xdr:rowOff>176954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485986</xdr:colOff>
      <xdr:row>28</xdr:row>
      <xdr:rowOff>176107</xdr:rowOff>
    </xdr:from>
    <xdr:to>
      <xdr:col>21</xdr:col>
      <xdr:colOff>323850</xdr:colOff>
      <xdr:row>39</xdr:row>
      <xdr:rowOff>31327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63499</xdr:colOff>
      <xdr:row>28</xdr:row>
      <xdr:rowOff>74507</xdr:rowOff>
    </xdr:from>
    <xdr:to>
      <xdr:col>28</xdr:col>
      <xdr:colOff>347132</xdr:colOff>
      <xdr:row>38</xdr:row>
      <xdr:rowOff>115994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357081</xdr:colOff>
      <xdr:row>28</xdr:row>
      <xdr:rowOff>16510</xdr:rowOff>
    </xdr:from>
    <xdr:to>
      <xdr:col>36</xdr:col>
      <xdr:colOff>152400</xdr:colOff>
      <xdr:row>38</xdr:row>
      <xdr:rowOff>54610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287866</xdr:colOff>
      <xdr:row>28</xdr:row>
      <xdr:rowOff>177799</xdr:rowOff>
    </xdr:from>
    <xdr:to>
      <xdr:col>14</xdr:col>
      <xdr:colOff>143933</xdr:colOff>
      <xdr:row>39</xdr:row>
      <xdr:rowOff>29633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2</xdr:row>
      <xdr:rowOff>57150</xdr:rowOff>
    </xdr:from>
    <xdr:to>
      <xdr:col>14</xdr:col>
      <xdr:colOff>114300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60960</xdr:rowOff>
    </xdr:from>
    <xdr:to>
      <xdr:col>21</xdr:col>
      <xdr:colOff>198120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335280</xdr:colOff>
      <xdr:row>2</xdr:row>
      <xdr:rowOff>68580</xdr:rowOff>
    </xdr:from>
    <xdr:to>
      <xdr:col>28</xdr:col>
      <xdr:colOff>342900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7620</xdr:colOff>
      <xdr:row>23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289560</xdr:colOff>
      <xdr:row>23</xdr:row>
      <xdr:rowOff>106680</xdr:rowOff>
    </xdr:from>
    <xdr:to>
      <xdr:col>14</xdr:col>
      <xdr:colOff>167640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548640</xdr:colOff>
      <xdr:row>23</xdr:row>
      <xdr:rowOff>114300</xdr:rowOff>
    </xdr:from>
    <xdr:to>
      <xdr:col>21</xdr:col>
      <xdr:colOff>426720</xdr:colOff>
      <xdr:row>28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83820</xdr:colOff>
      <xdr:row>23</xdr:row>
      <xdr:rowOff>137160</xdr:rowOff>
    </xdr:from>
    <xdr:to>
      <xdr:col>28</xdr:col>
      <xdr:colOff>571500</xdr:colOff>
      <xdr:row>28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381000</xdr:colOff>
      <xdr:row>23</xdr:row>
      <xdr:rowOff>45720</xdr:rowOff>
    </xdr:from>
    <xdr:to>
      <xdr:col>36</xdr:col>
      <xdr:colOff>259080</xdr:colOff>
      <xdr:row>27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160020</xdr:colOff>
      <xdr:row>39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350520</xdr:colOff>
      <xdr:row>28</xdr:row>
      <xdr:rowOff>167640</xdr:rowOff>
    </xdr:from>
    <xdr:to>
      <xdr:col>21</xdr:col>
      <xdr:colOff>510540</xdr:colOff>
      <xdr:row>39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495300</xdr:colOff>
      <xdr:row>28</xdr:row>
      <xdr:rowOff>167640</xdr:rowOff>
    </xdr:from>
    <xdr:to>
      <xdr:col>29</xdr:col>
      <xdr:colOff>45720</xdr:colOff>
      <xdr:row>39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129540</xdr:colOff>
      <xdr:row>28</xdr:row>
      <xdr:rowOff>60960</xdr:rowOff>
    </xdr:from>
    <xdr:to>
      <xdr:col>36</xdr:col>
      <xdr:colOff>289560</xdr:colOff>
      <xdr:row>38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0" y="3608070"/>
          <a:ext cx="76200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100 ft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0" y="3608070"/>
          <a:ext cx="76200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300 ft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0" y="3608070"/>
          <a:ext cx="76200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600 ft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0.7041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0" y="3608090"/>
          <a:ext cx="1028693" cy="2590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Ref-600 ft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528320</xdr:colOff>
      <xdr:row>1</xdr:row>
      <xdr:rowOff>17780</xdr:rowOff>
    </xdr:from>
    <xdr:to>
      <xdr:col>13</xdr:col>
      <xdr:colOff>601134</xdr:colOff>
      <xdr:row>19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601134</xdr:colOff>
      <xdr:row>19</xdr:row>
      <xdr:rowOff>16934</xdr:rowOff>
    </xdr:from>
    <xdr:to>
      <xdr:col>14</xdr:col>
      <xdr:colOff>296334</xdr:colOff>
      <xdr:row>36</xdr:row>
      <xdr:rowOff>9737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463973</xdr:colOff>
      <xdr:row>1</xdr:row>
      <xdr:rowOff>131233</xdr:rowOff>
    </xdr:from>
    <xdr:to>
      <xdr:col>23</xdr:col>
      <xdr:colOff>592666</xdr:colOff>
      <xdr:row>17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125730</xdr:rowOff>
    </xdr:from>
    <xdr:to>
      <xdr:col>14</xdr:col>
      <xdr:colOff>594360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365760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495300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10</xdr:row>
      <xdr:rowOff>34290</xdr:rowOff>
    </xdr:from>
    <xdr:to>
      <xdr:col>13</xdr:col>
      <xdr:colOff>358140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0" y="3608070"/>
          <a:ext cx="76200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100 ft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7" y="3608090"/>
          <a:ext cx="761986" cy="25907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300 ft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0.76649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6600" y="3608070"/>
          <a:ext cx="76200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600 ft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0.7041</cdr:x>
      <cdr:y>0.88754</cdr:y>
    </cdr:from>
    <cdr:to>
      <cdr:x>0.94474</cdr:x>
      <cdr:y>0.95127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0" y="3608090"/>
          <a:ext cx="1028693" cy="25907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600" b="1"/>
            <a:t>Ref-600 ft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0.77586</cdr:x>
      <cdr:y>0.17687</cdr:y>
    </cdr:from>
    <cdr:to>
      <cdr:x>0.94798</cdr:x>
      <cdr:y>0.31564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34913" y="336795"/>
          <a:ext cx="762013" cy="26423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300 ft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0.77777</cdr:x>
      <cdr:y>0.17278</cdr:y>
    </cdr:from>
    <cdr:to>
      <cdr:x>0.94989</cdr:x>
      <cdr:y>0.31156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3381" y="329007"/>
          <a:ext cx="762013" cy="2642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600 ft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0.67897</cdr:x>
      <cdr:y>0.18024</cdr:y>
    </cdr:from>
    <cdr:to>
      <cdr:x>0.93558</cdr:x>
      <cdr:y>0.31901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57593" y="342585"/>
          <a:ext cx="1042221" cy="26376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Ref-600 ft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0.7707</cdr:x>
      <cdr:y>0.17578</cdr:y>
    </cdr:from>
    <cdr:to>
      <cdr:x>0.94895</cdr:x>
      <cdr:y>0.31455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2068" y="334118"/>
          <a:ext cx="789152" cy="2637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100 ft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"/>
  <sheetViews>
    <sheetView workbookViewId="0">
      <pane ySplit="510" topLeftCell="A37" activePane="bottomLeft"/>
      <selection pane="bottomLeft" activeCell="J62" sqref="J62"/>
    </sheetView>
  </sheetViews>
  <sheetFormatPr defaultRowHeight="15" x14ac:dyDescent="0.25"/>
  <cols>
    <col min="1" max="1" width="24.7109375" customWidth="1"/>
    <col min="2" max="2" width="11.42578125" customWidth="1"/>
    <col min="3" max="23" width="12.5703125" style="5" bestFit="1" customWidth="1"/>
    <col min="24" max="24" width="10.7109375" style="5" customWidth="1"/>
    <col min="25" max="32" width="8.85546875" style="5"/>
  </cols>
  <sheetData>
    <row r="1" spans="1:32" s="1" customFormat="1" x14ac:dyDescent="0.25">
      <c r="A1" s="1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 t="s">
        <v>27</v>
      </c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1</v>
      </c>
      <c r="C2" s="5">
        <v>5703012</v>
      </c>
      <c r="D2" s="5">
        <v>6334880</v>
      </c>
      <c r="E2" s="5">
        <v>6883776</v>
      </c>
      <c r="F2" s="5">
        <v>5594904</v>
      </c>
      <c r="G2" s="5">
        <v>5103648</v>
      </c>
      <c r="H2" s="5">
        <v>4622176</v>
      </c>
      <c r="I2" s="5">
        <v>6252983</v>
      </c>
      <c r="J2" s="5">
        <v>6220476</v>
      </c>
      <c r="K2" s="5">
        <v>8370612</v>
      </c>
      <c r="L2" s="5">
        <v>5078920</v>
      </c>
      <c r="M2" s="5">
        <v>7217827</v>
      </c>
      <c r="N2" s="5">
        <v>8208614</v>
      </c>
      <c r="O2" s="5">
        <v>6634845</v>
      </c>
      <c r="P2" s="5">
        <v>4540880</v>
      </c>
      <c r="Q2" s="5">
        <v>7289559</v>
      </c>
      <c r="R2" s="5">
        <v>7745322</v>
      </c>
      <c r="S2" s="5">
        <v>7413048</v>
      </c>
      <c r="T2" s="5">
        <v>7005648</v>
      </c>
      <c r="U2" s="5">
        <v>5763996</v>
      </c>
      <c r="V2" s="5">
        <v>7834001</v>
      </c>
      <c r="W2" s="5">
        <v>6734637</v>
      </c>
      <c r="X2" s="5">
        <f>SUM(C2:W2)</f>
        <v>136553764</v>
      </c>
    </row>
    <row r="3" spans="1:32" x14ac:dyDescent="0.25">
      <c r="A3" t="s">
        <v>2</v>
      </c>
      <c r="B3" t="s">
        <v>13</v>
      </c>
      <c r="C3" s="5">
        <v>259838</v>
      </c>
      <c r="D3" s="5">
        <v>80498</v>
      </c>
      <c r="M3" s="5">
        <v>171505</v>
      </c>
      <c r="Q3" s="5">
        <v>144687</v>
      </c>
      <c r="X3" s="5">
        <f>SUM(C3:W3)/X$2*100</f>
        <v>0.48078352494186838</v>
      </c>
    </row>
    <row r="4" spans="1:32" x14ac:dyDescent="0.25">
      <c r="A4" t="s">
        <v>8</v>
      </c>
      <c r="C4" s="5">
        <v>5270050</v>
      </c>
      <c r="D4" s="5">
        <v>5863806</v>
      </c>
      <c r="E4" s="5">
        <v>6291296</v>
      </c>
      <c r="F4" s="5">
        <v>4988628</v>
      </c>
      <c r="G4" s="5">
        <v>4752288</v>
      </c>
      <c r="H4" s="5">
        <v>4545024</v>
      </c>
      <c r="I4" s="5">
        <v>4723133</v>
      </c>
      <c r="J4" s="5">
        <v>5453928</v>
      </c>
      <c r="K4" s="5">
        <v>8076278</v>
      </c>
      <c r="L4" s="5">
        <v>4633286</v>
      </c>
      <c r="M4" s="5">
        <v>6632699</v>
      </c>
      <c r="N4" s="5">
        <v>7700279</v>
      </c>
      <c r="O4" s="5">
        <v>6179130</v>
      </c>
      <c r="P4" s="5">
        <v>4083191</v>
      </c>
      <c r="Q4" s="5">
        <v>6776944</v>
      </c>
      <c r="R4" s="5">
        <v>7233407</v>
      </c>
      <c r="S4" s="5">
        <v>6717495</v>
      </c>
      <c r="T4" s="5">
        <v>6181521</v>
      </c>
      <c r="U4" s="5">
        <v>5446110</v>
      </c>
      <c r="V4" s="5">
        <v>6901903</v>
      </c>
      <c r="W4" s="5">
        <v>5577665</v>
      </c>
      <c r="X4" s="5">
        <f t="shared" ref="X4:X8" si="0">SUM(C4:W4)/X$2*100</f>
        <v>90.827273717625246</v>
      </c>
    </row>
    <row r="5" spans="1:32" x14ac:dyDescent="0.25">
      <c r="A5" t="s">
        <v>3</v>
      </c>
      <c r="B5" t="s">
        <v>32</v>
      </c>
      <c r="D5" s="5">
        <v>115715</v>
      </c>
      <c r="E5" s="5">
        <v>103302</v>
      </c>
      <c r="F5" s="5">
        <v>19674</v>
      </c>
      <c r="G5" s="5">
        <v>16662</v>
      </c>
      <c r="H5" s="5">
        <v>15844</v>
      </c>
      <c r="J5" s="5">
        <v>86406</v>
      </c>
      <c r="K5" s="5">
        <v>90903</v>
      </c>
      <c r="L5" s="5">
        <v>137385</v>
      </c>
      <c r="N5" s="5">
        <v>70252</v>
      </c>
      <c r="O5" s="5">
        <v>25953</v>
      </c>
      <c r="P5" s="5">
        <v>104737</v>
      </c>
      <c r="Q5" s="5">
        <v>65291</v>
      </c>
      <c r="R5" s="5">
        <v>314663</v>
      </c>
      <c r="S5" s="5">
        <v>263615</v>
      </c>
      <c r="T5" s="5">
        <v>160621</v>
      </c>
      <c r="U5" s="5">
        <v>119152</v>
      </c>
      <c r="V5" s="5">
        <v>221207</v>
      </c>
      <c r="W5" s="5">
        <v>263349</v>
      </c>
      <c r="X5" s="5">
        <f t="shared" si="0"/>
        <v>1.6072284906038914</v>
      </c>
    </row>
    <row r="6" spans="1:32" x14ac:dyDescent="0.25">
      <c r="A6" s="2" t="s">
        <v>102</v>
      </c>
      <c r="B6" s="3" t="s">
        <v>15</v>
      </c>
      <c r="E6" s="5">
        <v>1</v>
      </c>
      <c r="K6" s="5">
        <v>1</v>
      </c>
      <c r="O6" s="5">
        <v>1</v>
      </c>
      <c r="X6" s="5">
        <f t="shared" ref="X6" si="1">SUM(C6:W6)</f>
        <v>3</v>
      </c>
    </row>
    <row r="7" spans="1:32" x14ac:dyDescent="0.25">
      <c r="A7" s="2" t="s">
        <v>5</v>
      </c>
      <c r="B7" s="3" t="s">
        <v>59</v>
      </c>
      <c r="I7" s="5">
        <v>306924</v>
      </c>
      <c r="X7" s="5">
        <f t="shared" si="0"/>
        <v>0.22476421814341202</v>
      </c>
    </row>
    <row r="8" spans="1:32" x14ac:dyDescent="0.25">
      <c r="A8" s="3" t="s">
        <v>10</v>
      </c>
      <c r="B8" s="3" t="s">
        <v>47</v>
      </c>
      <c r="O8" s="5">
        <v>39684</v>
      </c>
      <c r="X8" s="5">
        <f t="shared" si="0"/>
        <v>2.9061081025932026E-2</v>
      </c>
    </row>
    <row r="9" spans="1:32" x14ac:dyDescent="0.25">
      <c r="A9" t="s">
        <v>6</v>
      </c>
      <c r="C9" s="5">
        <f>(C3/C2)*100</f>
        <v>4.5561538359028528</v>
      </c>
      <c r="D9" s="5">
        <f>(D3/D2)*100</f>
        <v>1.2707107316949966</v>
      </c>
      <c r="M9" s="5">
        <f>(M3/M2)*100</f>
        <v>2.3761306553897734</v>
      </c>
      <c r="Q9" s="5">
        <f>(Q3/Q2)*100</f>
        <v>1.9848525816170772</v>
      </c>
      <c r="X9" s="5">
        <f>SUM(C9:W9)/21</f>
        <v>0.48513560974308101</v>
      </c>
    </row>
    <row r="10" spans="1:32" x14ac:dyDescent="0.25">
      <c r="A10" t="s">
        <v>9</v>
      </c>
      <c r="C10" s="6">
        <f>C4/C2*100</f>
        <v>92.408187112353971</v>
      </c>
      <c r="D10" s="6">
        <f t="shared" ref="D10:W10" si="2">D4/D2*100</f>
        <v>92.563805470664008</v>
      </c>
      <c r="E10" s="6">
        <f t="shared" si="2"/>
        <v>91.393095882259971</v>
      </c>
      <c r="F10" s="6">
        <f t="shared" si="2"/>
        <v>89.163781898670649</v>
      </c>
      <c r="G10" s="6">
        <f t="shared" si="2"/>
        <v>93.115512668585296</v>
      </c>
      <c r="H10" s="6">
        <f t="shared" si="2"/>
        <v>98.330829462140784</v>
      </c>
      <c r="I10" s="6">
        <f t="shared" si="2"/>
        <v>75.53407709568377</v>
      </c>
      <c r="J10" s="6">
        <f t="shared" si="2"/>
        <v>87.677020215173243</v>
      </c>
      <c r="K10" s="6">
        <f t="shared" si="2"/>
        <v>96.483721859285794</v>
      </c>
      <c r="L10" s="6">
        <f t="shared" si="2"/>
        <v>91.225811786757816</v>
      </c>
      <c r="M10" s="6">
        <f t="shared" si="2"/>
        <v>91.893294200595278</v>
      </c>
      <c r="N10" s="6">
        <f t="shared" si="2"/>
        <v>93.807298040814203</v>
      </c>
      <c r="O10" s="6">
        <f t="shared" si="2"/>
        <v>93.13148988408922</v>
      </c>
      <c r="P10" s="6">
        <f t="shared" si="2"/>
        <v>89.920698190659081</v>
      </c>
      <c r="Q10" s="6">
        <f t="shared" si="2"/>
        <v>92.967818766539921</v>
      </c>
      <c r="R10" s="6">
        <f t="shared" si="2"/>
        <v>93.390655675774354</v>
      </c>
      <c r="S10" s="6">
        <f t="shared" si="2"/>
        <v>90.617179330283577</v>
      </c>
      <c r="T10" s="6">
        <f t="shared" si="2"/>
        <v>88.236248809531972</v>
      </c>
      <c r="U10" s="6">
        <f t="shared" si="2"/>
        <v>94.484971884088736</v>
      </c>
      <c r="V10" s="6">
        <f t="shared" si="2"/>
        <v>88.10189071969738</v>
      </c>
      <c r="W10" s="6">
        <f t="shared" si="2"/>
        <v>82.820573699814844</v>
      </c>
      <c r="X10" s="5">
        <f>SUM(C10:W10)/21</f>
        <v>90.822283935879227</v>
      </c>
    </row>
    <row r="11" spans="1:32" x14ac:dyDescent="0.25">
      <c r="A11" t="s">
        <v>136</v>
      </c>
      <c r="C11" s="6">
        <v>57.6</v>
      </c>
      <c r="D11" s="6">
        <v>65.2</v>
      </c>
      <c r="E11" s="6">
        <v>65.400000000000006</v>
      </c>
      <c r="F11" s="6">
        <v>48.2</v>
      </c>
      <c r="G11" s="6">
        <v>41.9</v>
      </c>
      <c r="H11" s="6">
        <v>64.400000000000006</v>
      </c>
      <c r="I11" s="6">
        <v>52.8</v>
      </c>
      <c r="J11" s="6">
        <v>64</v>
      </c>
      <c r="K11" s="6">
        <v>64.8</v>
      </c>
      <c r="L11" s="6">
        <v>72</v>
      </c>
      <c r="M11" s="6">
        <v>46.2</v>
      </c>
      <c r="N11" s="6">
        <v>74</v>
      </c>
      <c r="O11" s="6">
        <v>51.8</v>
      </c>
      <c r="P11" s="6">
        <v>51.2</v>
      </c>
      <c r="Q11" s="6">
        <v>50.8</v>
      </c>
      <c r="R11" s="6">
        <v>54</v>
      </c>
      <c r="S11" s="6">
        <v>64</v>
      </c>
      <c r="T11" s="6">
        <v>67.2</v>
      </c>
      <c r="U11" s="6">
        <v>50</v>
      </c>
      <c r="V11" s="6">
        <v>66</v>
      </c>
      <c r="W11" s="6">
        <v>72.8</v>
      </c>
      <c r="X11" s="5">
        <f>SUM(C11:W11)/21</f>
        <v>59.252380952380953</v>
      </c>
    </row>
    <row r="12" spans="1:32" x14ac:dyDescent="0.25">
      <c r="A12" t="s">
        <v>7</v>
      </c>
      <c r="C12" s="6"/>
      <c r="D12" s="6">
        <f t="shared" ref="D12:W12" si="3">D5/D2*100</f>
        <v>1.8266328643952212</v>
      </c>
      <c r="E12" s="6">
        <f t="shared" si="3"/>
        <v>1.5006589406744204</v>
      </c>
      <c r="F12" s="6">
        <f t="shared" si="3"/>
        <v>0.35164142226569034</v>
      </c>
      <c r="G12" s="6">
        <f t="shared" si="3"/>
        <v>0.32647235859526363</v>
      </c>
      <c r="H12" s="6">
        <f t="shared" si="3"/>
        <v>0.34278227397658595</v>
      </c>
      <c r="I12" s="6"/>
      <c r="J12" s="6">
        <f t="shared" si="3"/>
        <v>1.3890576862606656</v>
      </c>
      <c r="K12" s="6">
        <f t="shared" si="3"/>
        <v>1.0859779428314202</v>
      </c>
      <c r="L12" s="6">
        <f t="shared" si="3"/>
        <v>2.7050042134942074</v>
      </c>
      <c r="M12" s="6"/>
      <c r="N12" s="6">
        <f t="shared" si="3"/>
        <v>0.85583266553890835</v>
      </c>
      <c r="O12" s="6">
        <f t="shared" si="3"/>
        <v>0.39116211456333949</v>
      </c>
      <c r="P12" s="6">
        <f t="shared" si="3"/>
        <v>2.3065352971230246</v>
      </c>
      <c r="Q12" s="6">
        <f t="shared" si="3"/>
        <v>0.89567832567100436</v>
      </c>
      <c r="R12" s="6">
        <f t="shared" si="3"/>
        <v>4.0626199917834276</v>
      </c>
      <c r="S12" s="6">
        <f t="shared" si="3"/>
        <v>3.5560946050801236</v>
      </c>
      <c r="T12" s="6">
        <f t="shared" si="3"/>
        <v>2.2927358040255519</v>
      </c>
      <c r="U12" s="6">
        <f t="shared" si="3"/>
        <v>2.0671770070624618</v>
      </c>
      <c r="V12" s="6">
        <f t="shared" si="3"/>
        <v>2.823678475404841</v>
      </c>
      <c r="W12" s="6">
        <f t="shared" si="3"/>
        <v>3.9103666611875294</v>
      </c>
      <c r="X12" s="5">
        <f>SUM(C12:W12)/21</f>
        <v>1.5566718404730326</v>
      </c>
    </row>
    <row r="13" spans="1:32" x14ac:dyDescent="0.25">
      <c r="A13" t="s">
        <v>131</v>
      </c>
      <c r="C13" s="6">
        <f>SUM(C3,C5,C7:C8)/C2*100</f>
        <v>4.5561538359028528</v>
      </c>
      <c r="D13" s="6">
        <f t="shared" ref="D13:W13" si="4">SUM(D3,D5,D7:D8)/D2*100</f>
        <v>3.097343596090218</v>
      </c>
      <c r="E13" s="6">
        <f t="shared" si="4"/>
        <v>1.5006589406744204</v>
      </c>
      <c r="F13" s="6">
        <f t="shared" si="4"/>
        <v>0.35164142226569034</v>
      </c>
      <c r="G13" s="6">
        <f t="shared" si="4"/>
        <v>0.32647235859526363</v>
      </c>
      <c r="H13" s="6">
        <f t="shared" si="4"/>
        <v>0.34278227397658595</v>
      </c>
      <c r="I13" s="6">
        <f t="shared" si="4"/>
        <v>4.9084412991367481</v>
      </c>
      <c r="J13" s="6">
        <f t="shared" si="4"/>
        <v>1.3890576862606656</v>
      </c>
      <c r="K13" s="6">
        <f t="shared" si="4"/>
        <v>1.0859779428314202</v>
      </c>
      <c r="L13" s="6">
        <f t="shared" si="4"/>
        <v>2.7050042134942074</v>
      </c>
      <c r="M13" s="6">
        <f t="shared" si="4"/>
        <v>2.3761306553897734</v>
      </c>
      <c r="N13" s="6">
        <f t="shared" si="4"/>
        <v>0.85583266553890835</v>
      </c>
      <c r="O13" s="6">
        <f t="shared" si="4"/>
        <v>0.98927706675890692</v>
      </c>
      <c r="P13" s="6">
        <f t="shared" si="4"/>
        <v>2.3065352971230246</v>
      </c>
      <c r="Q13" s="6">
        <f t="shared" si="4"/>
        <v>2.8805309072880814</v>
      </c>
      <c r="R13" s="6">
        <f t="shared" si="4"/>
        <v>4.0626199917834276</v>
      </c>
      <c r="S13" s="6">
        <f t="shared" si="4"/>
        <v>3.5560946050801236</v>
      </c>
      <c r="T13" s="6">
        <f t="shared" si="4"/>
        <v>2.2927358040255519</v>
      </c>
      <c r="U13" s="6">
        <f t="shared" si="4"/>
        <v>2.0671770070624618</v>
      </c>
      <c r="V13" s="6">
        <f t="shared" si="4"/>
        <v>2.823678475404841</v>
      </c>
      <c r="W13" s="6">
        <f t="shared" si="4"/>
        <v>3.9103666611875294</v>
      </c>
      <c r="X13" s="6">
        <f>SUM(C13:W13)/21</f>
        <v>2.3040244145652715</v>
      </c>
    </row>
    <row r="15" spans="1:32" x14ac:dyDescent="0.25">
      <c r="A15" s="1" t="s">
        <v>11</v>
      </c>
      <c r="B15" s="1"/>
    </row>
    <row r="16" spans="1:32" x14ac:dyDescent="0.25">
      <c r="A16" t="s">
        <v>1</v>
      </c>
      <c r="C16" s="5">
        <v>4821583</v>
      </c>
      <c r="D16" s="5">
        <v>6385352</v>
      </c>
      <c r="E16" s="5">
        <v>4265351</v>
      </c>
      <c r="F16" s="5">
        <v>5062639</v>
      </c>
      <c r="G16" s="5">
        <v>4949304</v>
      </c>
      <c r="H16" s="5">
        <v>5398124</v>
      </c>
      <c r="I16" s="5">
        <v>6728948</v>
      </c>
      <c r="J16" s="5">
        <v>7903187</v>
      </c>
      <c r="K16" s="5">
        <v>9558734</v>
      </c>
      <c r="L16" s="5">
        <v>8465553</v>
      </c>
      <c r="M16" s="5">
        <v>6937958</v>
      </c>
      <c r="N16" s="5">
        <v>6969411</v>
      </c>
      <c r="O16" s="5">
        <v>4980466</v>
      </c>
      <c r="P16" s="5">
        <v>4646605</v>
      </c>
      <c r="Q16" s="5">
        <v>8303715</v>
      </c>
      <c r="R16" s="5">
        <v>5867856</v>
      </c>
      <c r="S16" s="5">
        <v>8343738</v>
      </c>
      <c r="T16" s="5">
        <v>7122940</v>
      </c>
      <c r="U16" s="5">
        <v>5590337</v>
      </c>
      <c r="V16" s="5">
        <v>7905545</v>
      </c>
      <c r="W16" s="5">
        <v>6551058</v>
      </c>
      <c r="X16" s="5">
        <f>SUM(C16:W16)</f>
        <v>136758404</v>
      </c>
    </row>
    <row r="17" spans="1:32" x14ac:dyDescent="0.25">
      <c r="A17" t="s">
        <v>2</v>
      </c>
      <c r="B17" t="s">
        <v>13</v>
      </c>
      <c r="X17" s="5">
        <f>SUM(C17:W17)</f>
        <v>0</v>
      </c>
    </row>
    <row r="18" spans="1:32" x14ac:dyDescent="0.25">
      <c r="A18" t="s">
        <v>8</v>
      </c>
      <c r="C18" s="5">
        <v>4445290</v>
      </c>
      <c r="D18" s="5">
        <v>5885313</v>
      </c>
      <c r="E18" s="5">
        <v>3933667</v>
      </c>
      <c r="F18" s="5">
        <v>4556875</v>
      </c>
      <c r="G18" s="5">
        <v>4644761</v>
      </c>
      <c r="H18" s="5">
        <v>4865810</v>
      </c>
      <c r="I18" s="5">
        <v>6019653</v>
      </c>
      <c r="J18" s="5">
        <v>6948571</v>
      </c>
      <c r="K18" s="5">
        <v>8595964</v>
      </c>
      <c r="L18" s="5">
        <v>7774902</v>
      </c>
      <c r="M18" s="5">
        <v>6415253</v>
      </c>
      <c r="N18" s="5">
        <v>6453232</v>
      </c>
      <c r="O18" s="5">
        <v>4507710</v>
      </c>
      <c r="P18" s="5">
        <v>4220246</v>
      </c>
      <c r="Q18" s="5">
        <v>7321678</v>
      </c>
      <c r="R18" s="5">
        <v>5261455</v>
      </c>
      <c r="S18" s="5">
        <v>7583113</v>
      </c>
      <c r="T18" s="5">
        <v>6617821</v>
      </c>
      <c r="U18" s="5">
        <v>5175943</v>
      </c>
      <c r="V18" s="5">
        <v>7114848</v>
      </c>
      <c r="W18" s="5">
        <v>5874412</v>
      </c>
      <c r="X18" s="5">
        <f>SUM(C18:W18)/X16*100</f>
        <v>90.829165423720497</v>
      </c>
    </row>
    <row r="19" spans="1:32" x14ac:dyDescent="0.25">
      <c r="A19" t="s">
        <v>3</v>
      </c>
      <c r="B19" t="s">
        <v>32</v>
      </c>
      <c r="C19" s="5">
        <v>81889</v>
      </c>
      <c r="D19" s="5">
        <v>194963</v>
      </c>
      <c r="E19" s="5">
        <v>102436</v>
      </c>
      <c r="F19" s="5">
        <v>367216</v>
      </c>
      <c r="G19" s="5">
        <v>25466</v>
      </c>
      <c r="H19" s="5">
        <v>113213</v>
      </c>
      <c r="I19" s="5">
        <v>27883</v>
      </c>
      <c r="J19" s="5">
        <v>46849</v>
      </c>
      <c r="K19" s="5">
        <v>659336</v>
      </c>
      <c r="L19" s="5">
        <v>126038</v>
      </c>
      <c r="M19" s="5">
        <v>20934</v>
      </c>
      <c r="N19" s="5">
        <v>55622</v>
      </c>
      <c r="O19" s="5">
        <v>342586</v>
      </c>
      <c r="P19" s="5">
        <v>32617</v>
      </c>
      <c r="Q19" s="5">
        <v>86500</v>
      </c>
      <c r="R19" s="5">
        <v>641058</v>
      </c>
      <c r="S19" s="5">
        <v>98119</v>
      </c>
      <c r="T19" s="5">
        <v>161809</v>
      </c>
      <c r="U19" s="5">
        <v>136476</v>
      </c>
      <c r="V19" s="5">
        <v>401087</v>
      </c>
      <c r="W19" s="5">
        <v>342791</v>
      </c>
      <c r="X19" s="5">
        <f>SUM(C19:W19)/X16*100</f>
        <v>2.9723131311184354</v>
      </c>
      <c r="Y19"/>
      <c r="Z19"/>
      <c r="AA19"/>
      <c r="AB19"/>
      <c r="AC19"/>
      <c r="AD19"/>
      <c r="AE19"/>
      <c r="AF19"/>
    </row>
    <row r="20" spans="1:32" x14ac:dyDescent="0.25">
      <c r="A20" t="s">
        <v>20</v>
      </c>
      <c r="B20" t="s">
        <v>33</v>
      </c>
      <c r="J20" s="5">
        <v>82439</v>
      </c>
      <c r="K20" s="5">
        <v>366699</v>
      </c>
      <c r="Q20" s="5">
        <v>139844</v>
      </c>
      <c r="X20" s="5">
        <f>SUM(C20:W20)/X$16*100</f>
        <v>0.4306733500633716</v>
      </c>
      <c r="Y20"/>
      <c r="Z20"/>
      <c r="AA20"/>
      <c r="AB20"/>
      <c r="AC20"/>
      <c r="AD20"/>
      <c r="AE20"/>
      <c r="AF20"/>
    </row>
    <row r="21" spans="1:32" x14ac:dyDescent="0.25">
      <c r="A21" s="2" t="s">
        <v>102</v>
      </c>
      <c r="B21" s="3" t="s">
        <v>15</v>
      </c>
      <c r="F21" s="5">
        <v>1</v>
      </c>
      <c r="G21" s="5">
        <v>1</v>
      </c>
      <c r="S21" s="5">
        <v>1</v>
      </c>
      <c r="X21" s="5">
        <f>SUM(C21:W21)</f>
        <v>3</v>
      </c>
      <c r="Y21"/>
      <c r="Z21"/>
      <c r="AA21"/>
      <c r="AB21"/>
      <c r="AC21"/>
      <c r="AD21"/>
      <c r="AE21"/>
      <c r="AF21"/>
    </row>
    <row r="22" spans="1:32" x14ac:dyDescent="0.25">
      <c r="A22" s="2" t="s">
        <v>5</v>
      </c>
      <c r="B22" s="3" t="s">
        <v>59</v>
      </c>
      <c r="C22" s="5">
        <v>18245</v>
      </c>
      <c r="J22" s="7">
        <v>513636</v>
      </c>
      <c r="Q22" s="5">
        <v>255848</v>
      </c>
      <c r="T22" s="5">
        <v>552817</v>
      </c>
      <c r="U22" s="5">
        <v>314761</v>
      </c>
      <c r="X22" s="5">
        <f>SUM(C22:W22)/X$16*100</f>
        <v>1.2103877725861734</v>
      </c>
      <c r="Y22" s="5">
        <v>9</v>
      </c>
      <c r="Z22"/>
      <c r="AA22"/>
      <c r="AB22"/>
      <c r="AC22"/>
      <c r="AD22"/>
      <c r="AE22"/>
      <c r="AF22"/>
    </row>
    <row r="23" spans="1:32" x14ac:dyDescent="0.25">
      <c r="A23" s="3" t="s">
        <v>10</v>
      </c>
      <c r="B23" s="3" t="s">
        <v>47</v>
      </c>
      <c r="X23" s="5">
        <f>SUM(C23:W23)</f>
        <v>0</v>
      </c>
      <c r="Y23"/>
      <c r="Z23"/>
      <c r="AA23"/>
      <c r="AB23"/>
      <c r="AC23"/>
      <c r="AD23"/>
      <c r="AE23"/>
      <c r="AF23"/>
    </row>
    <row r="24" spans="1:32" x14ac:dyDescent="0.25">
      <c r="A24" s="3" t="s">
        <v>12</v>
      </c>
      <c r="B24" s="3" t="s">
        <v>17</v>
      </c>
      <c r="H24" s="5">
        <v>2</v>
      </c>
      <c r="X24" s="7">
        <f>SUM(C24:W24)</f>
        <v>2</v>
      </c>
      <c r="Y24"/>
      <c r="Z24"/>
      <c r="AA24"/>
      <c r="AB24"/>
      <c r="AC24"/>
      <c r="AD24"/>
      <c r="AE24"/>
      <c r="AF24"/>
    </row>
    <row r="25" spans="1:32" x14ac:dyDescent="0.25">
      <c r="A25" s="3" t="s">
        <v>21</v>
      </c>
      <c r="B25" s="3" t="s">
        <v>41</v>
      </c>
      <c r="C25" s="5">
        <v>40944</v>
      </c>
      <c r="U25" s="5">
        <v>68238</v>
      </c>
      <c r="X25" s="10">
        <f>SUM(C25:W25)/X$16*100</f>
        <v>7.9835678690722361E-2</v>
      </c>
      <c r="Y25"/>
      <c r="Z25"/>
      <c r="AA25"/>
      <c r="AB25"/>
      <c r="AC25"/>
      <c r="AD25"/>
      <c r="AE25"/>
      <c r="AF25"/>
    </row>
    <row r="26" spans="1:32" x14ac:dyDescent="0.25">
      <c r="A26" s="3" t="s">
        <v>18</v>
      </c>
      <c r="B26" s="3" t="s">
        <v>19</v>
      </c>
      <c r="L26" s="5">
        <v>664295</v>
      </c>
      <c r="M26" s="5">
        <v>1101152</v>
      </c>
      <c r="X26" s="5">
        <f>SUM(C26:W26)/X$16*100</f>
        <v>1.2909239566732587</v>
      </c>
      <c r="Y26"/>
      <c r="Z26"/>
      <c r="AA26"/>
      <c r="AB26"/>
      <c r="AC26"/>
      <c r="AD26"/>
      <c r="AE26"/>
      <c r="AF26"/>
    </row>
    <row r="27" spans="1:32" x14ac:dyDescent="0.25">
      <c r="A27" t="s">
        <v>131</v>
      </c>
      <c r="B27" s="3"/>
      <c r="C27" s="5">
        <f>SUM(C19:C20,C22,C25:C26)/C16*100</f>
        <v>2.9259685045347141</v>
      </c>
      <c r="D27" s="5">
        <f t="shared" ref="D27:W27" si="5">SUM(D19:D20,D22,D25:D26)/D16*100</f>
        <v>3.0532850812296641</v>
      </c>
      <c r="E27" s="5">
        <f t="shared" si="5"/>
        <v>2.4015843010340769</v>
      </c>
      <c r="F27" s="5">
        <f t="shared" si="5"/>
        <v>7.2534502262555156</v>
      </c>
      <c r="G27" s="5">
        <f t="shared" si="5"/>
        <v>0.51453699348433635</v>
      </c>
      <c r="H27" s="5">
        <f t="shared" si="5"/>
        <v>2.097265642656597</v>
      </c>
      <c r="I27" s="5">
        <f t="shared" si="5"/>
        <v>0.41437383674238526</v>
      </c>
      <c r="J27" s="5">
        <f t="shared" si="5"/>
        <v>8.1349966791877755</v>
      </c>
      <c r="K27" s="5">
        <f t="shared" si="5"/>
        <v>10.734005151728251</v>
      </c>
      <c r="L27" s="5">
        <f t="shared" si="5"/>
        <v>9.3358697299514883</v>
      </c>
      <c r="M27" s="5">
        <f t="shared" si="5"/>
        <v>16.173144893641616</v>
      </c>
      <c r="N27" s="5">
        <f t="shared" si="5"/>
        <v>0.79808752848698394</v>
      </c>
      <c r="O27" s="5">
        <f t="shared" si="5"/>
        <v>6.8785932882585676</v>
      </c>
      <c r="P27" s="5">
        <f t="shared" si="5"/>
        <v>0.70195336164791289</v>
      </c>
      <c r="Q27" s="5">
        <f t="shared" si="5"/>
        <v>5.8069430369418988</v>
      </c>
      <c r="R27" s="5">
        <f t="shared" si="5"/>
        <v>10.924910222745753</v>
      </c>
      <c r="S27" s="5">
        <f t="shared" si="5"/>
        <v>1.175959743702403</v>
      </c>
      <c r="T27" s="5">
        <f t="shared" si="5"/>
        <v>10.032739290236897</v>
      </c>
      <c r="U27" s="5">
        <f t="shared" si="5"/>
        <v>9.2923736082457999</v>
      </c>
      <c r="V27" s="5">
        <f t="shared" si="5"/>
        <v>5.0734895570134633</v>
      </c>
      <c r="W27" s="5">
        <f t="shared" si="5"/>
        <v>5.2326051761410142</v>
      </c>
      <c r="X27" s="6">
        <f>SUM(C27:W27)/21</f>
        <v>5.6645778978031949</v>
      </c>
      <c r="Y27"/>
      <c r="Z27"/>
      <c r="AA27"/>
      <c r="AB27"/>
      <c r="AC27"/>
      <c r="AD27"/>
      <c r="AE27"/>
      <c r="AF27"/>
    </row>
    <row r="28" spans="1:32" x14ac:dyDescent="0.25">
      <c r="A28" t="s">
        <v>6</v>
      </c>
      <c r="X28" s="5">
        <f>SUM(C28:W28)</f>
        <v>0</v>
      </c>
      <c r="Y28"/>
      <c r="Z28"/>
      <c r="AA28"/>
      <c r="AB28"/>
      <c r="AC28"/>
      <c r="AD28"/>
      <c r="AE28"/>
      <c r="AF28"/>
    </row>
    <row r="29" spans="1:32" x14ac:dyDescent="0.25">
      <c r="A29" t="s">
        <v>9</v>
      </c>
      <c r="C29" s="6">
        <f>C18/C16*100</f>
        <v>92.195654414743046</v>
      </c>
      <c r="D29" s="6">
        <f t="shared" ref="D29:W29" si="6">D18/D16*100</f>
        <v>92.168967349020065</v>
      </c>
      <c r="E29" s="6">
        <f t="shared" si="6"/>
        <v>92.223758372992052</v>
      </c>
      <c r="F29" s="6">
        <f t="shared" si="6"/>
        <v>90.009874296784744</v>
      </c>
      <c r="G29" s="6">
        <f t="shared" si="6"/>
        <v>93.846750977511178</v>
      </c>
      <c r="H29" s="6">
        <f t="shared" si="6"/>
        <v>90.138907516759531</v>
      </c>
      <c r="I29" s="6">
        <f t="shared" si="6"/>
        <v>89.459050656952627</v>
      </c>
      <c r="J29" s="6">
        <f t="shared" si="6"/>
        <v>87.921125996386024</v>
      </c>
      <c r="K29" s="6">
        <f t="shared" si="6"/>
        <v>89.927850278080754</v>
      </c>
      <c r="L29" s="6">
        <f t="shared" si="6"/>
        <v>91.841631609890101</v>
      </c>
      <c r="M29" s="6">
        <f t="shared" si="6"/>
        <v>92.466010892542158</v>
      </c>
      <c r="N29" s="6">
        <f t="shared" si="6"/>
        <v>92.593649592483501</v>
      </c>
      <c r="O29" s="6">
        <f t="shared" si="6"/>
        <v>90.507795856853562</v>
      </c>
      <c r="P29" s="6">
        <f t="shared" si="6"/>
        <v>90.82428999237078</v>
      </c>
      <c r="Q29" s="6">
        <f t="shared" si="6"/>
        <v>88.173522333076221</v>
      </c>
      <c r="R29" s="6">
        <f t="shared" si="6"/>
        <v>89.665714359725257</v>
      </c>
      <c r="S29" s="6">
        <f t="shared" si="6"/>
        <v>90.883882020264778</v>
      </c>
      <c r="T29" s="6">
        <f t="shared" si="6"/>
        <v>92.908560229343507</v>
      </c>
      <c r="U29" s="6">
        <f t="shared" si="6"/>
        <v>92.587316292380933</v>
      </c>
      <c r="V29" s="6">
        <f t="shared" si="6"/>
        <v>89.998197467726769</v>
      </c>
      <c r="W29" s="6">
        <f t="shared" si="6"/>
        <v>89.671195095509759</v>
      </c>
      <c r="X29" s="5">
        <f t="shared" ref="X29:X34" si="7">SUM(C29:W29)/21</f>
        <v>90.953033600066561</v>
      </c>
      <c r="Y29"/>
      <c r="Z29"/>
      <c r="AA29"/>
      <c r="AB29"/>
      <c r="AC29"/>
      <c r="AD29"/>
      <c r="AE29"/>
      <c r="AF29"/>
    </row>
    <row r="30" spans="1:32" x14ac:dyDescent="0.25">
      <c r="A30" t="s">
        <v>136</v>
      </c>
      <c r="C30" s="6">
        <v>50</v>
      </c>
      <c r="D30" s="6">
        <v>76.599999999999994</v>
      </c>
      <c r="E30" s="6">
        <v>52</v>
      </c>
      <c r="F30" s="6">
        <v>62</v>
      </c>
      <c r="G30" s="6">
        <v>54</v>
      </c>
      <c r="H30" s="6">
        <v>54.2</v>
      </c>
      <c r="I30" s="6">
        <v>46.8</v>
      </c>
      <c r="J30" s="6">
        <v>52</v>
      </c>
      <c r="K30" s="6">
        <v>51.2</v>
      </c>
      <c r="L30" s="6">
        <v>74</v>
      </c>
      <c r="M30" s="6">
        <v>50</v>
      </c>
      <c r="N30" s="6">
        <v>48.4</v>
      </c>
      <c r="O30" s="6">
        <v>50.6</v>
      </c>
      <c r="P30" s="6">
        <v>50.2</v>
      </c>
      <c r="Q30" s="6">
        <v>51.6</v>
      </c>
      <c r="R30" s="6">
        <v>52</v>
      </c>
      <c r="S30" s="6">
        <v>48</v>
      </c>
      <c r="T30" s="6">
        <v>48</v>
      </c>
      <c r="U30" s="6">
        <v>35.4</v>
      </c>
      <c r="V30" s="6">
        <v>54</v>
      </c>
      <c r="W30" s="6">
        <v>56.8</v>
      </c>
      <c r="X30" s="5">
        <f t="shared" si="7"/>
        <v>53.228571428571428</v>
      </c>
      <c r="Y30"/>
      <c r="Z30"/>
      <c r="AA30"/>
      <c r="AB30"/>
      <c r="AC30"/>
      <c r="AD30"/>
      <c r="AE30"/>
      <c r="AF30"/>
    </row>
    <row r="31" spans="1:32" x14ac:dyDescent="0.25">
      <c r="A31" t="s">
        <v>7</v>
      </c>
      <c r="C31" s="6">
        <f>C19/C16*100</f>
        <v>1.6983841199041889</v>
      </c>
      <c r="D31" s="6">
        <f t="shared" ref="D31:W31" si="8">D19/D16*100</f>
        <v>3.0532850812296641</v>
      </c>
      <c r="E31" s="6">
        <f t="shared" si="8"/>
        <v>2.4015843010340769</v>
      </c>
      <c r="F31" s="6">
        <f t="shared" si="8"/>
        <v>7.2534502262555156</v>
      </c>
      <c r="G31" s="6">
        <f t="shared" si="8"/>
        <v>0.51453699348433635</v>
      </c>
      <c r="H31" s="6">
        <f t="shared" si="8"/>
        <v>2.097265642656597</v>
      </c>
      <c r="I31" s="6">
        <f t="shared" si="8"/>
        <v>0.41437383674238526</v>
      </c>
      <c r="J31" s="6">
        <f t="shared" si="8"/>
        <v>0.59278617600722339</v>
      </c>
      <c r="K31" s="6">
        <f t="shared" si="8"/>
        <v>6.8977335283103391</v>
      </c>
      <c r="L31" s="6">
        <f t="shared" si="8"/>
        <v>1.4888336296518372</v>
      </c>
      <c r="M31" s="6">
        <f t="shared" si="8"/>
        <v>0.30173143164026073</v>
      </c>
      <c r="N31" s="6">
        <f t="shared" si="8"/>
        <v>0.79808752848698394</v>
      </c>
      <c r="O31" s="6">
        <f t="shared" si="8"/>
        <v>6.8785932882585676</v>
      </c>
      <c r="P31" s="6">
        <f t="shared" si="8"/>
        <v>0.70195336164791289</v>
      </c>
      <c r="Q31" s="6">
        <f t="shared" si="8"/>
        <v>1.0417024187366739</v>
      </c>
      <c r="R31" s="6">
        <f t="shared" si="8"/>
        <v>10.924910222745753</v>
      </c>
      <c r="S31" s="6">
        <f t="shared" si="8"/>
        <v>1.175959743702403</v>
      </c>
      <c r="T31" s="6">
        <f t="shared" si="8"/>
        <v>2.2716602975737543</v>
      </c>
      <c r="U31" s="6">
        <f t="shared" si="8"/>
        <v>2.4412839512179674</v>
      </c>
      <c r="V31" s="6">
        <f t="shared" si="8"/>
        <v>5.0734895570134633</v>
      </c>
      <c r="W31" s="6">
        <f t="shared" si="8"/>
        <v>5.2326051761410142</v>
      </c>
      <c r="X31" s="5">
        <f t="shared" si="7"/>
        <v>3.0121052624971862</v>
      </c>
      <c r="Y31"/>
      <c r="Z31"/>
      <c r="AA31"/>
      <c r="AB31"/>
      <c r="AC31"/>
      <c r="AD31"/>
      <c r="AE31"/>
      <c r="AF31"/>
    </row>
    <row r="32" spans="1:32" x14ac:dyDescent="0.25">
      <c r="A32" t="s">
        <v>28</v>
      </c>
      <c r="J32" s="5">
        <f>J20/J16*100</f>
        <v>1.0431108361727996</v>
      </c>
      <c r="K32" s="5">
        <f>K20/K16*100</f>
        <v>3.8362716234179124</v>
      </c>
      <c r="Q32" s="5">
        <f>Q20/Q16*100</f>
        <v>1.6841136768301896</v>
      </c>
      <c r="X32" s="5">
        <f t="shared" si="7"/>
        <v>0.31254743506766197</v>
      </c>
      <c r="Y32"/>
      <c r="Z32"/>
      <c r="AA32"/>
      <c r="AB32"/>
      <c r="AC32"/>
      <c r="AD32"/>
      <c r="AE32"/>
      <c r="AF32"/>
    </row>
    <row r="33" spans="1:32" x14ac:dyDescent="0.25">
      <c r="A33" t="s">
        <v>29</v>
      </c>
      <c r="L33" s="5">
        <f>L26/L16*100</f>
        <v>7.8470361002996496</v>
      </c>
      <c r="M33" s="5">
        <f>M26/M16*100</f>
        <v>15.871413462001355</v>
      </c>
      <c r="X33" s="5">
        <f t="shared" si="7"/>
        <v>1.1294499791571906</v>
      </c>
      <c r="Y33"/>
      <c r="Z33"/>
      <c r="AA33"/>
      <c r="AB33"/>
      <c r="AC33"/>
      <c r="AD33"/>
      <c r="AE33"/>
      <c r="AF33"/>
    </row>
    <row r="34" spans="1:32" x14ac:dyDescent="0.25">
      <c r="A34" t="s">
        <v>30</v>
      </c>
      <c r="C34" s="5">
        <v>1</v>
      </c>
      <c r="J34" s="5">
        <v>6.5</v>
      </c>
      <c r="Q34" s="5">
        <f>Q22/Q16*100</f>
        <v>3.0811269413750351</v>
      </c>
      <c r="T34" s="5">
        <v>7.76</v>
      </c>
      <c r="U34" s="5">
        <v>5.63</v>
      </c>
      <c r="X34" s="5">
        <f t="shared" si="7"/>
        <v>1.1414822353035732</v>
      </c>
      <c r="Y34"/>
      <c r="Z34"/>
      <c r="AA34"/>
      <c r="AB34"/>
      <c r="AC34"/>
      <c r="AD34"/>
      <c r="AE34"/>
      <c r="AF34"/>
    </row>
    <row r="37" spans="1:32" x14ac:dyDescent="0.25">
      <c r="A37" s="1" t="s">
        <v>22</v>
      </c>
      <c r="B37" s="1"/>
    </row>
    <row r="38" spans="1:32" x14ac:dyDescent="0.25">
      <c r="A38" t="s">
        <v>1</v>
      </c>
      <c r="C38" s="5">
        <v>5690077</v>
      </c>
      <c r="D38" s="5">
        <v>7535512</v>
      </c>
      <c r="E38" s="5">
        <v>5999742</v>
      </c>
      <c r="F38" s="5">
        <v>5452619</v>
      </c>
      <c r="G38" s="5">
        <v>6067006</v>
      </c>
      <c r="H38" s="5">
        <v>6700817</v>
      </c>
      <c r="I38" s="5">
        <v>6463334</v>
      </c>
      <c r="J38" s="5">
        <v>7832663</v>
      </c>
      <c r="K38" s="5">
        <v>6330942</v>
      </c>
      <c r="L38" s="5">
        <v>7271762</v>
      </c>
      <c r="M38" s="5">
        <v>8397860</v>
      </c>
      <c r="N38" s="5">
        <v>6931298</v>
      </c>
      <c r="O38" s="5">
        <v>6682303</v>
      </c>
      <c r="P38" s="5">
        <v>5500309</v>
      </c>
      <c r="Q38">
        <v>6175095</v>
      </c>
      <c r="R38">
        <v>6474499</v>
      </c>
      <c r="S38">
        <v>7162110</v>
      </c>
      <c r="T38">
        <v>6307078</v>
      </c>
      <c r="U38">
        <v>5924224</v>
      </c>
      <c r="V38">
        <v>6170113</v>
      </c>
      <c r="W38">
        <v>5062984</v>
      </c>
      <c r="X38" s="5">
        <f>SUM(C38:W38)</f>
        <v>136132347</v>
      </c>
    </row>
    <row r="39" spans="1:32" s="8" customFormat="1" x14ac:dyDescent="0.25">
      <c r="A39" s="8" t="s">
        <v>2</v>
      </c>
      <c r="B39" s="8" t="s">
        <v>13</v>
      </c>
      <c r="C39" s="7"/>
      <c r="D39" s="7">
        <v>94484</v>
      </c>
      <c r="E39" s="7"/>
      <c r="F39" s="7"/>
      <c r="G39" s="7"/>
      <c r="H39" s="7"/>
      <c r="I39" s="7"/>
      <c r="J39" s="7"/>
      <c r="K39" s="7"/>
      <c r="L39" s="7">
        <v>138433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5">
        <f>SUM(C39:W39)/X$38*100</f>
        <v>0.17109599968918482</v>
      </c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t="s">
        <v>8</v>
      </c>
      <c r="C40" s="5">
        <v>5238508</v>
      </c>
      <c r="D40" s="5">
        <v>6792126</v>
      </c>
      <c r="E40" s="5">
        <v>5237116</v>
      </c>
      <c r="F40" s="5">
        <v>4984964</v>
      </c>
      <c r="G40" s="5">
        <v>5668994</v>
      </c>
      <c r="H40" s="5">
        <v>6129384</v>
      </c>
      <c r="I40" s="5">
        <v>5879102</v>
      </c>
      <c r="J40" s="5">
        <v>7276711</v>
      </c>
      <c r="K40" s="5">
        <v>5954726</v>
      </c>
      <c r="L40" s="5">
        <v>6721212</v>
      </c>
      <c r="M40" s="5">
        <v>7571580</v>
      </c>
      <c r="N40" s="5">
        <v>6287244</v>
      </c>
      <c r="O40" s="5">
        <v>6088447</v>
      </c>
      <c r="P40" s="5">
        <v>4989457</v>
      </c>
      <c r="Q40">
        <v>5824872</v>
      </c>
      <c r="R40" s="5">
        <v>5913867</v>
      </c>
      <c r="S40" s="5">
        <v>6400001</v>
      </c>
      <c r="T40" s="5">
        <v>5782025</v>
      </c>
      <c r="U40" s="5">
        <v>5401917</v>
      </c>
      <c r="V40" s="5">
        <v>5455774</v>
      </c>
      <c r="W40" s="5">
        <v>4574588</v>
      </c>
      <c r="X40" s="5">
        <f>SUM(C40:W40)/X$38*100</f>
        <v>91.214628805305182</v>
      </c>
    </row>
    <row r="41" spans="1:32" x14ac:dyDescent="0.25">
      <c r="A41" t="s">
        <v>3</v>
      </c>
      <c r="B41" t="s">
        <v>32</v>
      </c>
      <c r="C41" s="5">
        <v>18287</v>
      </c>
      <c r="D41" s="5">
        <v>83025</v>
      </c>
      <c r="E41" s="5">
        <v>34423</v>
      </c>
      <c r="F41" s="5">
        <v>101291</v>
      </c>
      <c r="G41" s="5">
        <v>216141</v>
      </c>
      <c r="H41" s="5">
        <v>120061</v>
      </c>
      <c r="I41" s="5">
        <v>142659</v>
      </c>
      <c r="J41" s="5">
        <v>121180</v>
      </c>
      <c r="K41" s="5">
        <v>254443</v>
      </c>
      <c r="L41" s="5">
        <v>173415</v>
      </c>
      <c r="M41" s="5">
        <v>93647</v>
      </c>
      <c r="N41" s="5">
        <v>257801</v>
      </c>
      <c r="O41" s="5">
        <v>279274</v>
      </c>
      <c r="P41" s="5">
        <v>204863</v>
      </c>
      <c r="Q41">
        <v>338995</v>
      </c>
      <c r="R41">
        <v>412488</v>
      </c>
      <c r="S41">
        <v>231340</v>
      </c>
      <c r="T41">
        <v>321469</v>
      </c>
      <c r="U41">
        <v>297606</v>
      </c>
      <c r="V41">
        <v>310930</v>
      </c>
      <c r="W41">
        <v>317561</v>
      </c>
      <c r="X41" s="5">
        <f>SUM(C41:W41)/X$38*100</f>
        <v>3.181388623234418</v>
      </c>
    </row>
    <row r="42" spans="1:32" x14ac:dyDescent="0.25">
      <c r="A42" t="s">
        <v>20</v>
      </c>
      <c r="B42" t="s">
        <v>33</v>
      </c>
      <c r="R42">
        <v>43907</v>
      </c>
      <c r="S42">
        <v>886322</v>
      </c>
      <c r="T42">
        <v>183179</v>
      </c>
      <c r="U42">
        <v>41561</v>
      </c>
      <c r="X42" s="5">
        <f>SUM(C42:W42)/X$38*100</f>
        <v>0.84841628419144199</v>
      </c>
    </row>
    <row r="43" spans="1:32" x14ac:dyDescent="0.25">
      <c r="A43" t="s">
        <v>28</v>
      </c>
      <c r="C43" s="5">
        <f>C42/C38*100</f>
        <v>0</v>
      </c>
      <c r="D43" s="5">
        <f t="shared" ref="D43:W43" si="9">D42/D38*100</f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0.67815285785046842</v>
      </c>
      <c r="S43" s="5">
        <f t="shared" si="9"/>
        <v>12.375152015258074</v>
      </c>
      <c r="T43" s="5">
        <f t="shared" si="9"/>
        <v>2.9043401714708459</v>
      </c>
      <c r="U43" s="5">
        <f t="shared" si="9"/>
        <v>0.70154335825249015</v>
      </c>
      <c r="V43" s="5">
        <f t="shared" si="9"/>
        <v>0</v>
      </c>
      <c r="W43" s="5">
        <f t="shared" si="9"/>
        <v>0</v>
      </c>
      <c r="X43" s="5">
        <f>SUM(C43:W43)/21</f>
        <v>0.7932946858491372</v>
      </c>
    </row>
    <row r="44" spans="1:32" x14ac:dyDescent="0.25">
      <c r="A44" s="2" t="s">
        <v>102</v>
      </c>
      <c r="B44" s="3" t="s">
        <v>15</v>
      </c>
      <c r="C44" s="5">
        <v>1</v>
      </c>
      <c r="F44" s="5">
        <v>1</v>
      </c>
      <c r="X44" s="5">
        <f t="shared" ref="X44:X49" si="10">SUM(C44:W44)</f>
        <v>2</v>
      </c>
    </row>
    <row r="45" spans="1:32" x14ac:dyDescent="0.25">
      <c r="A45" s="2" t="s">
        <v>5</v>
      </c>
      <c r="B45" s="3" t="s">
        <v>59</v>
      </c>
      <c r="R45">
        <v>235481</v>
      </c>
      <c r="X45" s="5">
        <f>SUM(C45:W45)/X$38*100</f>
        <v>0.17297946093590821</v>
      </c>
      <c r="Y45" s="5">
        <v>1</v>
      </c>
    </row>
    <row r="46" spans="1:32" x14ac:dyDescent="0.25">
      <c r="A46" t="s">
        <v>30</v>
      </c>
      <c r="B46" s="3"/>
      <c r="C46" s="5">
        <f>C45/C38*100</f>
        <v>0</v>
      </c>
      <c r="D46" s="5">
        <f t="shared" ref="D46:W46" si="11">D45/D38*100</f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3.6370536160404074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>SUM(C46:W46)/21</f>
        <v>0.17319302933525749</v>
      </c>
    </row>
    <row r="47" spans="1:32" x14ac:dyDescent="0.25">
      <c r="A47" s="3" t="s">
        <v>10</v>
      </c>
      <c r="B47" s="3" t="s">
        <v>47</v>
      </c>
      <c r="X47" s="5">
        <f t="shared" si="10"/>
        <v>0</v>
      </c>
    </row>
    <row r="48" spans="1:32" x14ac:dyDescent="0.25">
      <c r="A48" s="3" t="s">
        <v>12</v>
      </c>
      <c r="B48" s="3" t="s">
        <v>17</v>
      </c>
      <c r="X48" s="5">
        <f t="shared" si="10"/>
        <v>0</v>
      </c>
    </row>
    <row r="49" spans="1:32" x14ac:dyDescent="0.25">
      <c r="A49" s="3" t="s">
        <v>25</v>
      </c>
      <c r="B49" s="3" t="s">
        <v>26</v>
      </c>
      <c r="D49" s="5">
        <v>1</v>
      </c>
      <c r="X49" s="5">
        <f t="shared" si="10"/>
        <v>1</v>
      </c>
    </row>
    <row r="50" spans="1:32" x14ac:dyDescent="0.25">
      <c r="A50" s="3" t="s">
        <v>21</v>
      </c>
      <c r="B50" s="3" t="s">
        <v>41</v>
      </c>
      <c r="H50" s="5">
        <v>2</v>
      </c>
      <c r="I50" s="5">
        <v>4</v>
      </c>
      <c r="S50">
        <v>84589</v>
      </c>
      <c r="U50" s="5">
        <v>25172</v>
      </c>
      <c r="X50" s="7"/>
    </row>
    <row r="51" spans="1:32" x14ac:dyDescent="0.25">
      <c r="A51" s="3" t="s">
        <v>24</v>
      </c>
      <c r="B51" s="3" t="s">
        <v>23</v>
      </c>
      <c r="C51" s="5">
        <v>167544</v>
      </c>
      <c r="X51" s="5">
        <f>SUM(C51:W51)/X$38*100</f>
        <v>0.12307434911116312</v>
      </c>
      <c r="Y51" s="5">
        <v>1</v>
      </c>
    </row>
    <row r="52" spans="1:32" x14ac:dyDescent="0.25">
      <c r="A52" s="3" t="s">
        <v>84</v>
      </c>
      <c r="B52" s="3"/>
      <c r="C52" s="5">
        <f>C51/C38*100</f>
        <v>2.9444944242406561</v>
      </c>
      <c r="X52" s="5">
        <f t="shared" ref="X52:X58" si="12">SUM(C52:W52)/21</f>
        <v>0.14021402020193602</v>
      </c>
    </row>
    <row r="53" spans="1:32" x14ac:dyDescent="0.25">
      <c r="A53" s="3" t="s">
        <v>31</v>
      </c>
      <c r="B53" s="3"/>
      <c r="H53" s="5">
        <v>1.1000000000000001</v>
      </c>
      <c r="I53" s="5">
        <v>1.2</v>
      </c>
      <c r="S53" s="5">
        <f>S50/S38*100</f>
        <v>1.1810625639650885</v>
      </c>
      <c r="U53" s="5">
        <f>U50/U38*100</f>
        <v>0.4248995311453449</v>
      </c>
      <c r="X53" s="5">
        <f t="shared" si="12"/>
        <v>0.18599819500525874</v>
      </c>
    </row>
    <row r="54" spans="1:32" x14ac:dyDescent="0.25">
      <c r="A54" t="s">
        <v>6</v>
      </c>
      <c r="D54" s="6">
        <f>D39/D38*100</f>
        <v>1.2538497715881816</v>
      </c>
      <c r="L54" s="6">
        <f>L39/L38*100</f>
        <v>1.9037064194345195</v>
      </c>
      <c r="X54" s="5">
        <f t="shared" si="12"/>
        <v>0.15035981862012862</v>
      </c>
    </row>
    <row r="55" spans="1:32" x14ac:dyDescent="0.25">
      <c r="A55" t="s">
        <v>9</v>
      </c>
      <c r="C55" s="6">
        <f>C40/C38*100</f>
        <v>92.063921103352371</v>
      </c>
      <c r="D55" s="6">
        <f t="shared" ref="D55:N55" si="13">D40/D38*100</f>
        <v>90.134897270417724</v>
      </c>
      <c r="E55" s="6">
        <f t="shared" si="13"/>
        <v>87.289020094530727</v>
      </c>
      <c r="F55" s="6">
        <f t="shared" si="13"/>
        <v>91.423295851039654</v>
      </c>
      <c r="G55" s="6">
        <f t="shared" si="13"/>
        <v>93.439729579960868</v>
      </c>
      <c r="H55" s="6">
        <f t="shared" si="13"/>
        <v>91.472189137533533</v>
      </c>
      <c r="I55" s="6">
        <f t="shared" si="13"/>
        <v>90.960826099966368</v>
      </c>
      <c r="J55" s="6">
        <f t="shared" si="13"/>
        <v>92.902133029341357</v>
      </c>
      <c r="K55" s="6">
        <f t="shared" si="13"/>
        <v>94.057503606888204</v>
      </c>
      <c r="L55" s="6">
        <f t="shared" si="13"/>
        <v>92.428932630083324</v>
      </c>
      <c r="M55" s="6">
        <f t="shared" si="13"/>
        <v>90.160826686798785</v>
      </c>
      <c r="N55" s="6">
        <f t="shared" si="13"/>
        <v>90.708031886668266</v>
      </c>
      <c r="O55" s="6">
        <f>O40/O38*100</f>
        <v>91.113004004757045</v>
      </c>
      <c r="P55" s="6">
        <f>P40/P38*100</f>
        <v>90.71230361785129</v>
      </c>
      <c r="Q55" s="6">
        <f t="shared" ref="Q55:W55" si="14">Q40/Q38*100</f>
        <v>94.328459724101407</v>
      </c>
      <c r="R55" s="6">
        <f t="shared" si="14"/>
        <v>91.340920741512193</v>
      </c>
      <c r="S55" s="6">
        <f t="shared" si="14"/>
        <v>89.359155332716199</v>
      </c>
      <c r="T55" s="6">
        <f t="shared" si="14"/>
        <v>91.675178267971319</v>
      </c>
      <c r="U55" s="6">
        <f t="shared" si="14"/>
        <v>91.183537286908802</v>
      </c>
      <c r="V55" s="6">
        <f t="shared" si="14"/>
        <v>88.4225945294681</v>
      </c>
      <c r="W55" s="6">
        <f t="shared" si="14"/>
        <v>90.353593849002877</v>
      </c>
      <c r="X55" s="5">
        <f t="shared" si="12"/>
        <v>91.215716872898597</v>
      </c>
    </row>
    <row r="56" spans="1:32" x14ac:dyDescent="0.25">
      <c r="A56" t="s">
        <v>7</v>
      </c>
      <c r="C56" s="6">
        <f>C41/C38*100</f>
        <v>0.32138405156907368</v>
      </c>
      <c r="D56" s="6">
        <f t="shared" ref="D56:N56" si="15">D41/D38*100</f>
        <v>1.1017831303300956</v>
      </c>
      <c r="E56" s="6">
        <f t="shared" si="15"/>
        <v>0.57374133754418111</v>
      </c>
      <c r="F56" s="6">
        <f t="shared" si="15"/>
        <v>1.8576577604266866</v>
      </c>
      <c r="G56" s="6">
        <f t="shared" si="15"/>
        <v>3.5625644675479142</v>
      </c>
      <c r="H56" s="6">
        <f t="shared" si="15"/>
        <v>1.7917367389678005</v>
      </c>
      <c r="I56" s="6">
        <f t="shared" si="15"/>
        <v>2.20720451704956</v>
      </c>
      <c r="J56" s="6">
        <f t="shared" si="15"/>
        <v>1.5471111166151283</v>
      </c>
      <c r="K56" s="6">
        <f t="shared" si="15"/>
        <v>4.0190385569793561</v>
      </c>
      <c r="L56" s="6">
        <f t="shared" si="15"/>
        <v>2.3847727689657612</v>
      </c>
      <c r="M56" s="6">
        <f t="shared" si="15"/>
        <v>1.1151293305675494</v>
      </c>
      <c r="N56" s="6">
        <f t="shared" si="15"/>
        <v>3.7193755051362674</v>
      </c>
      <c r="O56" s="6">
        <f>O41/O38*100</f>
        <v>4.1793076428889862</v>
      </c>
      <c r="P56" s="6">
        <f>P41/P38*100</f>
        <v>3.7245725649231702</v>
      </c>
      <c r="Q56" s="6">
        <f t="shared" ref="Q56:W56" si="16">Q41/Q38*100</f>
        <v>5.4897131137253758</v>
      </c>
      <c r="R56" s="6">
        <f t="shared" si="16"/>
        <v>6.3709639927351898</v>
      </c>
      <c r="S56" s="6">
        <f t="shared" si="16"/>
        <v>3.2300537132213827</v>
      </c>
      <c r="T56" s="6">
        <f t="shared" si="16"/>
        <v>5.0969561499001603</v>
      </c>
      <c r="U56" s="6">
        <f t="shared" si="16"/>
        <v>5.0235440118402002</v>
      </c>
      <c r="V56" s="6">
        <f t="shared" si="16"/>
        <v>5.0392918249633354</v>
      </c>
      <c r="W56" s="6">
        <f t="shared" si="16"/>
        <v>6.2722102222720828</v>
      </c>
      <c r="X56" s="5">
        <f t="shared" si="12"/>
        <v>3.2680053580080601</v>
      </c>
      <c r="Y56"/>
      <c r="Z56"/>
      <c r="AA56"/>
      <c r="AB56"/>
      <c r="AC56"/>
      <c r="AD56"/>
      <c r="AE56"/>
      <c r="AF56"/>
    </row>
    <row r="57" spans="1:32" x14ac:dyDescent="0.25">
      <c r="A57" t="s">
        <v>131</v>
      </c>
      <c r="C57" s="5">
        <f>SUM(C39,C41:C42,C45,C45:C47,C50:C51)/C38*100</f>
        <v>3.2658784758097297</v>
      </c>
      <c r="D57" s="5">
        <f t="shared" ref="D57:W57" si="17">SUM(D39,D41:D42,D45,D45:D47,D50:D51)/D38*100</f>
        <v>2.3556329019182769</v>
      </c>
      <c r="E57" s="5">
        <f t="shared" si="17"/>
        <v>0.57374133754418111</v>
      </c>
      <c r="F57" s="5">
        <f t="shared" si="17"/>
        <v>1.8576577604266866</v>
      </c>
      <c r="G57" s="5">
        <f t="shared" si="17"/>
        <v>3.5625644675479142</v>
      </c>
      <c r="H57" s="5">
        <f t="shared" si="17"/>
        <v>1.791766586074504</v>
      </c>
      <c r="I57" s="5">
        <f t="shared" si="17"/>
        <v>2.2072664046140891</v>
      </c>
      <c r="J57" s="5">
        <f t="shared" si="17"/>
        <v>1.5471111166151283</v>
      </c>
      <c r="K57" s="5">
        <f t="shared" si="17"/>
        <v>4.0190385569793561</v>
      </c>
      <c r="L57" s="5">
        <f t="shared" si="17"/>
        <v>4.2884791884002809</v>
      </c>
      <c r="M57" s="5">
        <f t="shared" si="17"/>
        <v>1.1151293305675494</v>
      </c>
      <c r="N57" s="5">
        <f t="shared" si="17"/>
        <v>3.7193755051362674</v>
      </c>
      <c r="O57" s="5">
        <f t="shared" si="17"/>
        <v>4.1793076428889862</v>
      </c>
      <c r="P57" s="5">
        <f t="shared" si="17"/>
        <v>3.7245725649231702</v>
      </c>
      <c r="Q57" s="5">
        <f t="shared" si="17"/>
        <v>5.4897131137253758</v>
      </c>
      <c r="R57" s="5">
        <f t="shared" si="17"/>
        <v>14.323280257725207</v>
      </c>
      <c r="S57" s="5">
        <f t="shared" si="17"/>
        <v>16.786268292444547</v>
      </c>
      <c r="T57" s="5">
        <f t="shared" si="17"/>
        <v>8.0012963213710062</v>
      </c>
      <c r="U57" s="5">
        <f t="shared" si="17"/>
        <v>6.1499869012380355</v>
      </c>
      <c r="V57" s="5">
        <f t="shared" si="17"/>
        <v>5.0392918249633354</v>
      </c>
      <c r="W57" s="5">
        <f t="shared" si="17"/>
        <v>6.2722102222720828</v>
      </c>
      <c r="X57" s="6">
        <f t="shared" si="12"/>
        <v>4.7747413701517001</v>
      </c>
    </row>
    <row r="58" spans="1:32" x14ac:dyDescent="0.25">
      <c r="A58" t="s">
        <v>136</v>
      </c>
      <c r="C58" s="5">
        <v>52</v>
      </c>
      <c r="D58" s="5">
        <v>56</v>
      </c>
      <c r="E58" s="5">
        <v>60</v>
      </c>
      <c r="F58" s="5">
        <v>54.7</v>
      </c>
      <c r="G58" s="5">
        <v>70</v>
      </c>
      <c r="H58" s="5">
        <v>51.8</v>
      </c>
      <c r="I58" s="5">
        <v>52</v>
      </c>
      <c r="J58" s="5">
        <v>52</v>
      </c>
      <c r="K58" s="5">
        <v>60.7</v>
      </c>
      <c r="L58" s="5">
        <v>52</v>
      </c>
      <c r="M58" s="5">
        <v>44</v>
      </c>
      <c r="N58" s="5">
        <v>60.7</v>
      </c>
      <c r="O58" s="5">
        <v>50</v>
      </c>
      <c r="P58" s="5">
        <v>51.6</v>
      </c>
      <c r="Q58" s="5">
        <v>70</v>
      </c>
      <c r="R58" s="5">
        <v>51.2</v>
      </c>
      <c r="S58" s="5">
        <v>60</v>
      </c>
      <c r="T58" s="5">
        <v>73.400000000000006</v>
      </c>
      <c r="U58" s="5">
        <v>54.6</v>
      </c>
      <c r="V58" s="5">
        <v>51.4</v>
      </c>
      <c r="W58" s="5">
        <v>56</v>
      </c>
      <c r="X58" s="17">
        <f t="shared" si="12"/>
        <v>56.385714285714293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7"/>
  <sheetViews>
    <sheetView topLeftCell="D1" zoomScale="90" zoomScaleNormal="90" workbookViewId="0">
      <selection activeCell="F26" sqref="F26"/>
    </sheetView>
  </sheetViews>
  <sheetFormatPr defaultRowHeight="15" x14ac:dyDescent="0.25"/>
  <cols>
    <col min="1" max="1" width="16.42578125" customWidth="1"/>
  </cols>
  <sheetData>
    <row r="1" spans="1:6" x14ac:dyDescent="0.25">
      <c r="A1" s="1" t="s">
        <v>9</v>
      </c>
      <c r="C1" t="s">
        <v>97</v>
      </c>
      <c r="D1" t="s">
        <v>98</v>
      </c>
      <c r="E1" t="s">
        <v>99</v>
      </c>
      <c r="F1" t="s">
        <v>170</v>
      </c>
    </row>
    <row r="2" spans="1:6" x14ac:dyDescent="0.25">
      <c r="A2" s="3" t="s">
        <v>171</v>
      </c>
      <c r="B2" t="s">
        <v>108</v>
      </c>
      <c r="C2" s="39">
        <v>0</v>
      </c>
      <c r="D2" s="14">
        <v>4.99</v>
      </c>
      <c r="E2" s="14">
        <v>0.89319999999999999</v>
      </c>
      <c r="F2" s="14">
        <v>1.3260000000000001</v>
      </c>
    </row>
    <row r="3" spans="1:6" x14ac:dyDescent="0.25">
      <c r="A3" s="3" t="s">
        <v>172</v>
      </c>
      <c r="B3" t="s">
        <v>108</v>
      </c>
      <c r="C3" s="39">
        <v>8.8599999999999998E-2</v>
      </c>
      <c r="D3" s="14">
        <v>4.66</v>
      </c>
      <c r="E3" s="14">
        <v>2.9600000000000001E-2</v>
      </c>
      <c r="F3" s="38">
        <v>1.4E-2</v>
      </c>
    </row>
    <row r="4" spans="1:6" x14ac:dyDescent="0.25">
      <c r="A4" s="3" t="s">
        <v>127</v>
      </c>
      <c r="B4" t="s">
        <v>105</v>
      </c>
      <c r="C4" s="39">
        <v>0</v>
      </c>
      <c r="D4" s="14">
        <v>4.8499999999999996</v>
      </c>
      <c r="E4" s="14">
        <v>12.29</v>
      </c>
      <c r="F4" s="14">
        <v>8.2140000000000004</v>
      </c>
    </row>
    <row r="5" spans="1:6" x14ac:dyDescent="0.25">
      <c r="A5" s="3" t="s">
        <v>128</v>
      </c>
      <c r="B5" t="s">
        <v>105</v>
      </c>
      <c r="C5" s="39">
        <v>0.36859999999999998</v>
      </c>
      <c r="D5" s="14">
        <v>1.1409</v>
      </c>
      <c r="E5" s="14">
        <v>1.3779999999999999</v>
      </c>
      <c r="F5" s="14">
        <v>1.175</v>
      </c>
    </row>
    <row r="6" spans="1:6" x14ac:dyDescent="0.25">
      <c r="A6" s="3" t="s">
        <v>129</v>
      </c>
      <c r="B6" t="s">
        <v>105</v>
      </c>
      <c r="C6" s="39">
        <v>2.61</v>
      </c>
      <c r="D6" s="14">
        <v>0.51666666666666661</v>
      </c>
      <c r="E6" s="14">
        <v>0</v>
      </c>
      <c r="F6" s="14">
        <v>0</v>
      </c>
    </row>
    <row r="7" spans="1:6" x14ac:dyDescent="0.25">
      <c r="A7" s="3" t="s">
        <v>175</v>
      </c>
      <c r="B7" t="s">
        <v>107</v>
      </c>
      <c r="C7" s="39">
        <v>0</v>
      </c>
      <c r="D7" s="14">
        <v>0</v>
      </c>
      <c r="E7" s="14">
        <v>2.8071000000000002</v>
      </c>
      <c r="F7" s="14">
        <v>3.1520000000000001</v>
      </c>
    </row>
    <row r="8" spans="1:6" x14ac:dyDescent="0.25">
      <c r="A8" s="3" t="s">
        <v>173</v>
      </c>
      <c r="B8" t="s">
        <v>107</v>
      </c>
      <c r="C8" s="39">
        <v>0.21</v>
      </c>
      <c r="D8" s="14">
        <v>0.03</v>
      </c>
      <c r="E8" s="14">
        <v>1.2338</v>
      </c>
      <c r="F8" s="38">
        <v>0.05</v>
      </c>
    </row>
    <row r="9" spans="1:6" x14ac:dyDescent="0.25">
      <c r="A9" s="3" t="s">
        <v>126</v>
      </c>
      <c r="B9" t="s">
        <v>106</v>
      </c>
      <c r="C9" s="39">
        <v>0.51</v>
      </c>
      <c r="D9" s="14">
        <v>2.63</v>
      </c>
      <c r="E9" s="14">
        <v>1.3816999999999999</v>
      </c>
      <c r="F9" s="14">
        <v>3.585</v>
      </c>
    </row>
    <row r="10" spans="1:6" x14ac:dyDescent="0.25">
      <c r="A10" s="3" t="s">
        <v>60</v>
      </c>
      <c r="B10" t="s">
        <v>106</v>
      </c>
      <c r="C10" s="39">
        <v>0</v>
      </c>
      <c r="D10" s="14">
        <v>1.37E-2</v>
      </c>
      <c r="E10" s="14">
        <v>4.0599999999999996</v>
      </c>
      <c r="F10" s="14">
        <v>4.617</v>
      </c>
    </row>
    <row r="11" spans="1:6" x14ac:dyDescent="0.25">
      <c r="A11" s="3" t="s">
        <v>66</v>
      </c>
      <c r="B11" t="s">
        <v>106</v>
      </c>
      <c r="C11" s="39">
        <v>0</v>
      </c>
      <c r="D11" s="14">
        <v>0</v>
      </c>
      <c r="E11" s="14">
        <v>0.193</v>
      </c>
      <c r="F11" s="14">
        <v>0.83099999999999996</v>
      </c>
    </row>
    <row r="12" spans="1:6" x14ac:dyDescent="0.25">
      <c r="A12" s="3" t="s">
        <v>62</v>
      </c>
      <c r="C12" s="39">
        <v>0.49</v>
      </c>
      <c r="D12" s="14">
        <v>0.75</v>
      </c>
      <c r="E12" s="14">
        <v>0.3</v>
      </c>
      <c r="F12" s="14">
        <v>2.2999999999999998</v>
      </c>
    </row>
    <row r="13" spans="1:6" x14ac:dyDescent="0.25">
      <c r="A13" s="1" t="s">
        <v>121</v>
      </c>
    </row>
    <row r="14" spans="1:6" x14ac:dyDescent="0.25">
      <c r="A14" t="s">
        <v>83</v>
      </c>
      <c r="B14" t="s">
        <v>108</v>
      </c>
      <c r="C14" s="39">
        <v>1</v>
      </c>
      <c r="D14" s="39">
        <v>3</v>
      </c>
      <c r="E14" s="39">
        <v>0</v>
      </c>
      <c r="F14" s="39">
        <v>3</v>
      </c>
    </row>
    <row r="15" spans="1:6" x14ac:dyDescent="0.25">
      <c r="A15" t="s">
        <v>80</v>
      </c>
      <c r="B15" t="s">
        <v>107</v>
      </c>
      <c r="C15" s="11">
        <v>2.67</v>
      </c>
      <c r="D15" s="39">
        <v>1</v>
      </c>
      <c r="E15" s="39">
        <v>0</v>
      </c>
      <c r="F15" s="39">
        <v>0</v>
      </c>
    </row>
    <row r="16" spans="1:6" x14ac:dyDescent="0.25">
      <c r="A16" t="s">
        <v>218</v>
      </c>
      <c r="B16" t="s">
        <v>107</v>
      </c>
      <c r="C16" s="39">
        <v>0</v>
      </c>
      <c r="D16" s="39">
        <v>0</v>
      </c>
      <c r="E16" s="39">
        <v>1</v>
      </c>
      <c r="F16" s="39">
        <v>0.66700000000000004</v>
      </c>
    </row>
    <row r="17" spans="1:6" x14ac:dyDescent="0.25">
      <c r="A17" s="3" t="s">
        <v>178</v>
      </c>
      <c r="B17" t="s">
        <v>106</v>
      </c>
      <c r="C17" s="39">
        <v>0</v>
      </c>
      <c r="D17" s="39">
        <v>13.3</v>
      </c>
      <c r="E17" s="39">
        <v>0.66</v>
      </c>
      <c r="F17" s="39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4"/>
  <sheetViews>
    <sheetView topLeftCell="A32" workbookViewId="0">
      <selection activeCell="J57" sqref="J57:J58"/>
    </sheetView>
  </sheetViews>
  <sheetFormatPr defaultRowHeight="15" x14ac:dyDescent="0.25"/>
  <cols>
    <col min="1" max="1" width="13.5703125" customWidth="1"/>
  </cols>
  <sheetData>
    <row r="1" spans="1:5" x14ac:dyDescent="0.25">
      <c r="A1" s="1"/>
      <c r="B1" t="s">
        <v>97</v>
      </c>
      <c r="C1" t="s">
        <v>98</v>
      </c>
      <c r="D1" t="s">
        <v>99</v>
      </c>
      <c r="E1" t="s">
        <v>170</v>
      </c>
    </row>
    <row r="2" spans="1:5" x14ac:dyDescent="0.25">
      <c r="A2" t="s">
        <v>83</v>
      </c>
      <c r="B2" s="39">
        <v>1</v>
      </c>
      <c r="C2" s="39">
        <v>3</v>
      </c>
      <c r="D2" s="39">
        <v>0</v>
      </c>
      <c r="E2" s="39">
        <v>3</v>
      </c>
    </row>
    <row r="3" spans="1:5" x14ac:dyDescent="0.25">
      <c r="A3" t="s">
        <v>80</v>
      </c>
      <c r="B3" s="11">
        <v>2.67</v>
      </c>
      <c r="C3" s="39">
        <v>1</v>
      </c>
      <c r="D3" s="39">
        <v>0</v>
      </c>
      <c r="E3" s="39">
        <v>0</v>
      </c>
    </row>
    <row r="4" spans="1:5" x14ac:dyDescent="0.25">
      <c r="A4" t="s">
        <v>81</v>
      </c>
      <c r="B4" s="39">
        <v>0</v>
      </c>
      <c r="C4" s="39">
        <v>0</v>
      </c>
      <c r="D4" s="39">
        <v>1</v>
      </c>
      <c r="E4" s="39">
        <v>0.66700000000000004</v>
      </c>
    </row>
    <row r="5" spans="1:5" x14ac:dyDescent="0.25">
      <c r="A5" s="3" t="s">
        <v>178</v>
      </c>
      <c r="B5" s="39">
        <v>0</v>
      </c>
      <c r="C5" s="39">
        <v>13.3</v>
      </c>
      <c r="D5" s="39">
        <v>0.66</v>
      </c>
      <c r="E5" s="39">
        <v>1</v>
      </c>
    </row>
    <row r="6" spans="1:5" x14ac:dyDescent="0.25">
      <c r="A6" t="s">
        <v>181</v>
      </c>
      <c r="B6" s="39">
        <v>0</v>
      </c>
      <c r="C6" s="39">
        <v>0.67</v>
      </c>
      <c r="D6" s="39">
        <v>0</v>
      </c>
      <c r="E6" s="39">
        <v>0.67</v>
      </c>
    </row>
    <row r="7" spans="1:5" x14ac:dyDescent="0.25">
      <c r="A7" s="18" t="s">
        <v>148</v>
      </c>
      <c r="B7" s="39">
        <v>0</v>
      </c>
      <c r="C7" s="39">
        <v>0</v>
      </c>
      <c r="D7" s="39">
        <v>0</v>
      </c>
      <c r="E7" s="39">
        <v>0.33</v>
      </c>
    </row>
    <row r="8" spans="1:5" x14ac:dyDescent="0.25">
      <c r="A8" s="18" t="s">
        <v>47</v>
      </c>
      <c r="B8" s="39">
        <v>0</v>
      </c>
      <c r="C8" s="39">
        <v>0</v>
      </c>
      <c r="D8" s="39">
        <v>0.33</v>
      </c>
      <c r="E8" s="39">
        <v>0.33</v>
      </c>
    </row>
    <row r="9" spans="1:5" x14ac:dyDescent="0.25">
      <c r="A9" s="18" t="s">
        <v>43</v>
      </c>
      <c r="B9" s="39">
        <v>0</v>
      </c>
      <c r="C9" s="39">
        <v>0.33</v>
      </c>
      <c r="D9" s="39">
        <v>0</v>
      </c>
      <c r="E9" s="39">
        <v>0</v>
      </c>
    </row>
    <row r="15" spans="1:5" x14ac:dyDescent="0.25">
      <c r="A15" t="s">
        <v>180</v>
      </c>
    </row>
    <row r="16" spans="1:5" x14ac:dyDescent="0.25">
      <c r="B16" t="s">
        <v>97</v>
      </c>
      <c r="C16" t="s">
        <v>98</v>
      </c>
      <c r="D16" t="s">
        <v>99</v>
      </c>
      <c r="E16" t="s">
        <v>170</v>
      </c>
    </row>
    <row r="17" spans="1:16" x14ac:dyDescent="0.25">
      <c r="A17" t="s">
        <v>83</v>
      </c>
      <c r="B17">
        <v>1.33</v>
      </c>
      <c r="C17">
        <v>3</v>
      </c>
      <c r="D17">
        <v>0</v>
      </c>
      <c r="E17">
        <v>3</v>
      </c>
    </row>
    <row r="18" spans="1:16" x14ac:dyDescent="0.25">
      <c r="A18" t="s">
        <v>80</v>
      </c>
      <c r="B18">
        <v>3.3</v>
      </c>
      <c r="C18">
        <v>1</v>
      </c>
      <c r="D18">
        <v>0</v>
      </c>
      <c r="E18">
        <v>0</v>
      </c>
    </row>
    <row r="19" spans="1:16" x14ac:dyDescent="0.25">
      <c r="A19" t="s">
        <v>81</v>
      </c>
      <c r="B19">
        <v>0</v>
      </c>
      <c r="C19">
        <v>0</v>
      </c>
      <c r="D19">
        <v>1</v>
      </c>
      <c r="E19">
        <v>1.67</v>
      </c>
    </row>
    <row r="20" spans="1:16" x14ac:dyDescent="0.25">
      <c r="A20" t="s">
        <v>220</v>
      </c>
      <c r="B20">
        <v>0</v>
      </c>
      <c r="C20">
        <v>13.3</v>
      </c>
      <c r="D20">
        <v>0.66</v>
      </c>
      <c r="E20">
        <v>1</v>
      </c>
      <c r="P20" t="s">
        <v>180</v>
      </c>
    </row>
    <row r="21" spans="1:16" x14ac:dyDescent="0.25">
      <c r="A21" t="s">
        <v>181</v>
      </c>
      <c r="B21">
        <v>0</v>
      </c>
      <c r="C21">
        <v>0.67</v>
      </c>
      <c r="D21">
        <v>0</v>
      </c>
      <c r="E21">
        <v>5.67</v>
      </c>
    </row>
    <row r="22" spans="1:16" x14ac:dyDescent="0.25">
      <c r="A22" t="s">
        <v>148</v>
      </c>
      <c r="B22">
        <v>0</v>
      </c>
      <c r="C22">
        <v>0</v>
      </c>
      <c r="D22">
        <v>0</v>
      </c>
      <c r="E22">
        <v>0.33</v>
      </c>
    </row>
    <row r="23" spans="1:16" x14ac:dyDescent="0.25">
      <c r="A23" t="s">
        <v>47</v>
      </c>
      <c r="B23">
        <v>1</v>
      </c>
      <c r="C23">
        <v>0</v>
      </c>
      <c r="D23">
        <v>0.33</v>
      </c>
      <c r="E23">
        <v>0.33</v>
      </c>
    </row>
    <row r="24" spans="1:16" x14ac:dyDescent="0.25">
      <c r="A24" t="s">
        <v>43</v>
      </c>
      <c r="B24">
        <v>0</v>
      </c>
      <c r="C24">
        <v>0.33</v>
      </c>
      <c r="D24">
        <v>0</v>
      </c>
      <c r="E24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W28" sqref="V28:W28"/>
    </sheetView>
  </sheetViews>
  <sheetFormatPr defaultRowHeight="15" x14ac:dyDescent="0.25"/>
  <sheetData>
    <row r="1" spans="1:14" x14ac:dyDescent="0.25">
      <c r="A1" s="41" t="s">
        <v>179</v>
      </c>
      <c r="B1" t="s">
        <v>97</v>
      </c>
      <c r="C1" t="s">
        <v>98</v>
      </c>
      <c r="D1" t="s">
        <v>99</v>
      </c>
      <c r="E1" t="s">
        <v>170</v>
      </c>
      <c r="G1" s="41" t="s">
        <v>179</v>
      </c>
      <c r="H1" t="s">
        <v>97</v>
      </c>
      <c r="I1" t="s">
        <v>98</v>
      </c>
      <c r="J1" t="s">
        <v>99</v>
      </c>
      <c r="K1" t="s">
        <v>170</v>
      </c>
      <c r="N1" t="s">
        <v>140</v>
      </c>
    </row>
    <row r="2" spans="1:14" x14ac:dyDescent="0.25">
      <c r="A2" s="18" t="s">
        <v>108</v>
      </c>
      <c r="B2" s="39">
        <v>8.8599999999999998E-2</v>
      </c>
      <c r="C2" s="14">
        <v>4.6647666666666669</v>
      </c>
      <c r="D2" s="14">
        <v>2.9600000000000001E-2</v>
      </c>
      <c r="E2" s="14">
        <v>1.4066666666666667E-2</v>
      </c>
      <c r="G2" s="18" t="s">
        <v>108</v>
      </c>
      <c r="H2" s="39">
        <f>SUM(B2:B3)</f>
        <v>8.8599999999999998E-2</v>
      </c>
      <c r="I2" s="39">
        <f>SUM(C2:C3)</f>
        <v>9.6562666666666672</v>
      </c>
      <c r="J2" s="39">
        <f>SUM(D2:D3)</f>
        <v>0.92276666666666662</v>
      </c>
      <c r="K2" s="39">
        <f>SUM(E2:E3)</f>
        <v>1.3395999999999999</v>
      </c>
    </row>
    <row r="3" spans="1:14" x14ac:dyDescent="0.25">
      <c r="A3" s="18" t="s">
        <v>108</v>
      </c>
      <c r="B3" s="39">
        <v>0</v>
      </c>
      <c r="C3">
        <v>4.9914999999999994</v>
      </c>
      <c r="D3">
        <v>0.89316666666666666</v>
      </c>
      <c r="E3">
        <v>1.3255333333333332</v>
      </c>
      <c r="G3" s="18" t="s">
        <v>184</v>
      </c>
      <c r="H3" s="39">
        <f>SUM(B11:B12)</f>
        <v>0.21183333333333332</v>
      </c>
      <c r="I3" s="39">
        <f t="shared" ref="I3:K3" si="0">SUM(C11:C12)</f>
        <v>3.4366666666666663E-2</v>
      </c>
      <c r="J3" s="39">
        <f t="shared" si="0"/>
        <v>4.0408666666666671</v>
      </c>
      <c r="K3" s="39">
        <f t="shared" si="0"/>
        <v>3.1572666666666662</v>
      </c>
    </row>
    <row r="4" spans="1:14" x14ac:dyDescent="0.25">
      <c r="A4" s="18" t="s">
        <v>105</v>
      </c>
      <c r="B4" s="39">
        <v>0.36859999999999998</v>
      </c>
      <c r="C4" s="14">
        <v>1.1409333333333334</v>
      </c>
      <c r="D4" s="14">
        <v>1.3781666666666668</v>
      </c>
      <c r="E4" s="14">
        <v>1.1746000000000001</v>
      </c>
      <c r="G4" s="18" t="s">
        <v>105</v>
      </c>
      <c r="H4" s="39">
        <f>SUM(B4:B6)</f>
        <v>2.9808666666666666</v>
      </c>
      <c r="I4" s="39">
        <f t="shared" ref="I4:K4" si="1">SUM(C4:C6)</f>
        <v>6.5119666666666678</v>
      </c>
      <c r="J4" s="39">
        <f t="shared" si="1"/>
        <v>13.668433333333335</v>
      </c>
      <c r="K4" s="39">
        <f t="shared" si="1"/>
        <v>9.3887</v>
      </c>
    </row>
    <row r="5" spans="1:14" x14ac:dyDescent="0.25">
      <c r="A5" s="18" t="s">
        <v>105</v>
      </c>
      <c r="B5" s="39">
        <v>2.6122666666666667</v>
      </c>
      <c r="C5" s="14">
        <v>0.52060000000000006</v>
      </c>
      <c r="D5" s="14">
        <v>0</v>
      </c>
      <c r="E5" s="40">
        <v>0</v>
      </c>
      <c r="G5" s="18" t="s">
        <v>113</v>
      </c>
      <c r="H5">
        <v>0.37646666666666667</v>
      </c>
      <c r="I5">
        <v>0</v>
      </c>
      <c r="J5">
        <v>0</v>
      </c>
      <c r="K5">
        <v>0</v>
      </c>
    </row>
    <row r="6" spans="1:14" x14ac:dyDescent="0.25">
      <c r="A6" s="18" t="s">
        <v>105</v>
      </c>
      <c r="B6" s="39">
        <v>0</v>
      </c>
      <c r="C6" s="14">
        <v>4.850433333333334</v>
      </c>
      <c r="D6" s="14">
        <v>12.290266666666668</v>
      </c>
      <c r="E6" s="14">
        <v>8.2141000000000002</v>
      </c>
      <c r="G6" s="18" t="s">
        <v>112</v>
      </c>
      <c r="H6" s="39">
        <v>0</v>
      </c>
      <c r="I6">
        <v>4.0633333333333334E-2</v>
      </c>
      <c r="J6">
        <v>3.567E-2</v>
      </c>
      <c r="K6">
        <v>0.24486666666666668</v>
      </c>
    </row>
    <row r="7" spans="1:14" x14ac:dyDescent="0.25">
      <c r="A7" s="18" t="s">
        <v>113</v>
      </c>
      <c r="B7">
        <v>0.37646666666666667</v>
      </c>
      <c r="C7">
        <v>0</v>
      </c>
      <c r="D7">
        <v>0</v>
      </c>
      <c r="E7">
        <v>0</v>
      </c>
      <c r="G7" s="18" t="s">
        <v>109</v>
      </c>
      <c r="H7" s="39">
        <f>SUM(B9:B10)</f>
        <v>4.6733333333333328E-2</v>
      </c>
      <c r="I7" s="39">
        <f t="shared" ref="I7:K7" si="2">SUM(C9:C10)</f>
        <v>0.60693333333333332</v>
      </c>
      <c r="J7" s="39">
        <f t="shared" si="2"/>
        <v>9.8133333333333336E-2</v>
      </c>
      <c r="K7" s="39">
        <f t="shared" si="2"/>
        <v>1.6171390466666666</v>
      </c>
    </row>
    <row r="8" spans="1:14" x14ac:dyDescent="0.25">
      <c r="A8" s="18" t="s">
        <v>112</v>
      </c>
      <c r="B8" s="39">
        <v>0</v>
      </c>
      <c r="C8">
        <v>4.0633333333333334E-2</v>
      </c>
      <c r="D8">
        <v>3.567E-2</v>
      </c>
      <c r="E8">
        <v>0.24486666666666668</v>
      </c>
      <c r="G8" s="18" t="s">
        <v>106</v>
      </c>
      <c r="H8" s="39">
        <f>SUM(B13:B18)</f>
        <v>0.5228666666666667</v>
      </c>
      <c r="I8" s="39">
        <f>SUM(C13:C18)</f>
        <v>2.7227666666666668</v>
      </c>
      <c r="J8" s="39">
        <f>SUM(D13:D18)</f>
        <v>5.8064000000000009</v>
      </c>
      <c r="K8" s="39">
        <f>SUM(E13:E18)</f>
        <v>9.1103666666666658</v>
      </c>
    </row>
    <row r="9" spans="1:14" x14ac:dyDescent="0.25">
      <c r="A9" s="18" t="s">
        <v>109</v>
      </c>
      <c r="B9" s="39">
        <v>4.6733333333333328E-2</v>
      </c>
      <c r="C9" s="14">
        <v>0.60693333333333332</v>
      </c>
      <c r="D9" s="14">
        <v>0</v>
      </c>
      <c r="E9" s="40">
        <v>1.4119999999999999</v>
      </c>
      <c r="G9" s="18" t="s">
        <v>110</v>
      </c>
      <c r="H9" s="39">
        <f>SUM(B19:B20)</f>
        <v>0</v>
      </c>
      <c r="I9" s="14">
        <f>SUM(C19:C20)</f>
        <v>2.2466666666666666E-2</v>
      </c>
      <c r="J9" s="39">
        <f>SUM(D19:D20)</f>
        <v>0</v>
      </c>
      <c r="K9" s="39">
        <f>SUM(E19:E20)</f>
        <v>0.3826</v>
      </c>
    </row>
    <row r="10" spans="1:14" x14ac:dyDescent="0.25">
      <c r="A10" s="18" t="s">
        <v>109</v>
      </c>
      <c r="B10">
        <v>0</v>
      </c>
      <c r="C10">
        <v>0</v>
      </c>
      <c r="D10">
        <v>9.8133333333333336E-2</v>
      </c>
      <c r="E10">
        <v>0.20513904666666663</v>
      </c>
      <c r="G10" s="18"/>
    </row>
    <row r="11" spans="1:14" x14ac:dyDescent="0.25">
      <c r="A11" s="18" t="s">
        <v>107</v>
      </c>
      <c r="B11" s="39">
        <v>0</v>
      </c>
      <c r="C11" s="14">
        <v>0</v>
      </c>
      <c r="D11" s="14">
        <v>2.8071000000000002</v>
      </c>
      <c r="E11" s="14">
        <v>3.1515333333333331</v>
      </c>
      <c r="G11" s="18"/>
    </row>
    <row r="12" spans="1:14" x14ac:dyDescent="0.25">
      <c r="A12" s="18" t="s">
        <v>107</v>
      </c>
      <c r="B12">
        <v>0.21183333333333332</v>
      </c>
      <c r="C12">
        <v>3.4366666666666663E-2</v>
      </c>
      <c r="D12">
        <v>1.2337666666666667</v>
      </c>
      <c r="E12">
        <v>5.7333333333333333E-3</v>
      </c>
    </row>
    <row r="13" spans="1:14" x14ac:dyDescent="0.25">
      <c r="A13" s="18" t="s">
        <v>106</v>
      </c>
      <c r="B13" s="39">
        <v>0</v>
      </c>
      <c r="C13" s="14">
        <v>1.3699999999999999E-2</v>
      </c>
      <c r="D13" s="14">
        <v>4.0339</v>
      </c>
      <c r="E13" s="14">
        <v>4.6167333333333334</v>
      </c>
    </row>
    <row r="14" spans="1:14" x14ac:dyDescent="0.25">
      <c r="A14" s="18" t="s">
        <v>106</v>
      </c>
      <c r="B14" s="39">
        <v>0.51316666666666666</v>
      </c>
      <c r="C14" s="14">
        <v>2.6261000000000001</v>
      </c>
      <c r="D14" s="14">
        <v>1.3817000000000002</v>
      </c>
      <c r="E14" s="14">
        <v>3.5853999999999999</v>
      </c>
    </row>
    <row r="15" spans="1:14" x14ac:dyDescent="0.25">
      <c r="A15" s="18" t="s">
        <v>106</v>
      </c>
      <c r="B15" s="39">
        <v>0</v>
      </c>
      <c r="C15">
        <v>7.9333333333333339E-3</v>
      </c>
      <c r="D15">
        <v>5.7999999999999996E-3</v>
      </c>
      <c r="E15" s="14">
        <v>0</v>
      </c>
    </row>
    <row r="16" spans="1:14" x14ac:dyDescent="0.25">
      <c r="A16" s="18" t="s">
        <v>106</v>
      </c>
      <c r="B16" s="39">
        <v>0</v>
      </c>
      <c r="C16">
        <v>0</v>
      </c>
      <c r="D16">
        <v>0.19333333333333333</v>
      </c>
      <c r="E16">
        <v>0.8309333333333333</v>
      </c>
    </row>
    <row r="17" spans="1:5" x14ac:dyDescent="0.25">
      <c r="A17" s="18" t="s">
        <v>106</v>
      </c>
      <c r="B17">
        <v>9.7000000000000003E-3</v>
      </c>
      <c r="C17">
        <v>7.5033333333333341E-2</v>
      </c>
      <c r="D17">
        <v>0.1618</v>
      </c>
      <c r="E17">
        <v>7.7300000000000008E-2</v>
      </c>
    </row>
    <row r="18" spans="1:5" x14ac:dyDescent="0.25">
      <c r="A18" s="18" t="s">
        <v>106</v>
      </c>
      <c r="B18" s="39">
        <v>0</v>
      </c>
      <c r="C18">
        <v>0</v>
      </c>
      <c r="D18">
        <v>2.9866666666666666E-2</v>
      </c>
      <c r="E18">
        <v>0</v>
      </c>
    </row>
    <row r="19" spans="1:5" x14ac:dyDescent="0.25">
      <c r="A19" s="18" t="s">
        <v>110</v>
      </c>
      <c r="B19" s="39">
        <v>0</v>
      </c>
      <c r="C19" s="14">
        <v>0</v>
      </c>
      <c r="D19" s="14">
        <v>0</v>
      </c>
      <c r="E19" s="14">
        <v>0.26340000000000002</v>
      </c>
    </row>
    <row r="20" spans="1:5" x14ac:dyDescent="0.25">
      <c r="A20" s="18" t="s">
        <v>110</v>
      </c>
      <c r="B20" s="39">
        <v>0</v>
      </c>
      <c r="C20" s="14">
        <v>2.2466666666666666E-2</v>
      </c>
      <c r="D20" s="14">
        <v>0</v>
      </c>
      <c r="E20" s="14">
        <v>0.11919999999999999</v>
      </c>
    </row>
    <row r="21" spans="1:5" x14ac:dyDescent="0.25">
      <c r="A21" s="18"/>
      <c r="B21" s="39"/>
      <c r="C21" s="14"/>
      <c r="D21" s="14"/>
      <c r="E21" s="14"/>
    </row>
  </sheetData>
  <sortState xmlns:xlrd2="http://schemas.microsoft.com/office/spreadsheetml/2017/richdata2" ref="G2:K9">
    <sortCondition ref="G2:G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9"/>
  <sheetViews>
    <sheetView tabSelected="1" workbookViewId="0">
      <selection activeCell="V15" sqref="V15"/>
    </sheetView>
  </sheetViews>
  <sheetFormatPr defaultRowHeight="15" x14ac:dyDescent="0.25"/>
  <cols>
    <col min="1" max="1" width="21.140625" customWidth="1"/>
    <col min="2" max="2" width="14.140625" customWidth="1"/>
    <col min="3" max="10" width="8.28515625" style="5" customWidth="1"/>
    <col min="11" max="14" width="8.85546875" style="5"/>
    <col min="15" max="15" width="11" style="5" bestFit="1" customWidth="1"/>
    <col min="16" max="16" width="10" style="5" bestFit="1" customWidth="1"/>
    <col min="17" max="17" width="8.85546875" style="5"/>
    <col min="18" max="18" width="11" style="5" customWidth="1"/>
  </cols>
  <sheetData>
    <row r="1" spans="1:18" s="42" customFormat="1" ht="15.75" x14ac:dyDescent="0.25">
      <c r="C1" s="116" t="s">
        <v>97</v>
      </c>
      <c r="D1" s="117"/>
      <c r="E1" s="117"/>
      <c r="F1" s="118"/>
      <c r="G1" s="116" t="s">
        <v>98</v>
      </c>
      <c r="H1" s="117"/>
      <c r="I1" s="117"/>
      <c r="J1" s="118"/>
      <c r="K1" s="116" t="s">
        <v>99</v>
      </c>
      <c r="L1" s="117"/>
      <c r="M1" s="117"/>
      <c r="N1" s="118"/>
      <c r="O1" s="117" t="s">
        <v>207</v>
      </c>
      <c r="P1" s="117"/>
      <c r="Q1" s="117"/>
      <c r="R1" s="118"/>
    </row>
    <row r="2" spans="1:18" ht="16.149999999999999" customHeight="1" x14ac:dyDescent="0.25">
      <c r="A2" s="89" t="s">
        <v>205</v>
      </c>
      <c r="B2" s="90" t="s">
        <v>185</v>
      </c>
      <c r="C2" s="67" t="s">
        <v>208</v>
      </c>
      <c r="D2" s="68" t="s">
        <v>209</v>
      </c>
      <c r="E2" s="68" t="s">
        <v>210</v>
      </c>
      <c r="F2" s="34" t="s">
        <v>97</v>
      </c>
      <c r="G2" s="67" t="s">
        <v>208</v>
      </c>
      <c r="H2" s="68" t="s">
        <v>209</v>
      </c>
      <c r="I2" s="68" t="s">
        <v>210</v>
      </c>
      <c r="J2" s="34" t="s">
        <v>98</v>
      </c>
      <c r="K2" s="67" t="s">
        <v>208</v>
      </c>
      <c r="L2" s="68" t="s">
        <v>209</v>
      </c>
      <c r="M2" s="68" t="s">
        <v>210</v>
      </c>
      <c r="N2" s="34" t="s">
        <v>99</v>
      </c>
      <c r="O2" s="67" t="s">
        <v>208</v>
      </c>
      <c r="P2" s="68" t="s">
        <v>209</v>
      </c>
      <c r="Q2" s="68" t="s">
        <v>210</v>
      </c>
      <c r="R2" s="34" t="s">
        <v>100</v>
      </c>
    </row>
    <row r="3" spans="1:18" x14ac:dyDescent="0.25">
      <c r="A3" s="50" t="s">
        <v>186</v>
      </c>
      <c r="B3" s="73" t="s">
        <v>108</v>
      </c>
      <c r="C3" s="65">
        <v>0</v>
      </c>
      <c r="D3" s="66">
        <v>7.9799999999999996E-2</v>
      </c>
      <c r="E3" s="66">
        <v>0.186</v>
      </c>
      <c r="F3" s="23">
        <f>AVERAGE(C3:E3)</f>
        <v>8.8599999999999998E-2</v>
      </c>
      <c r="G3" s="66">
        <v>5.3407999999999998</v>
      </c>
      <c r="H3" s="66">
        <v>5.5765000000000002</v>
      </c>
      <c r="I3" s="66">
        <v>3.077</v>
      </c>
      <c r="J3" s="23">
        <f>AVERAGE(G3:I3)</f>
        <v>4.6647666666666669</v>
      </c>
      <c r="K3" s="66">
        <v>2.8199999999999999E-2</v>
      </c>
      <c r="L3" s="43">
        <v>0</v>
      </c>
      <c r="M3" s="66">
        <v>6.0600000000000001E-2</v>
      </c>
      <c r="N3" s="23">
        <f>AVERAGE(K3:M3)</f>
        <v>2.9600000000000001E-2</v>
      </c>
      <c r="O3" s="66">
        <v>4.2200000000000001E-2</v>
      </c>
      <c r="P3" s="43">
        <v>0</v>
      </c>
      <c r="Q3" s="43">
        <v>0</v>
      </c>
      <c r="R3" s="23">
        <f>AVERAGE(O3:Q3)</f>
        <v>1.4066666666666667E-2</v>
      </c>
    </row>
    <row r="4" spans="1:18" x14ac:dyDescent="0.25">
      <c r="A4" s="18" t="s">
        <v>187</v>
      </c>
      <c r="B4" s="74" t="s">
        <v>108</v>
      </c>
      <c r="C4" s="43"/>
      <c r="D4" s="43"/>
      <c r="E4" s="43"/>
      <c r="F4" s="20">
        <v>0</v>
      </c>
      <c r="G4" s="66">
        <v>7.4673999999999996</v>
      </c>
      <c r="H4" s="66">
        <v>0.19170000000000001</v>
      </c>
      <c r="I4" s="66">
        <v>7.3154000000000003</v>
      </c>
      <c r="J4" s="23">
        <f>AVERAGE(G4:I4)</f>
        <v>4.9914999999999994</v>
      </c>
      <c r="K4" s="66">
        <v>1.5047999999999999</v>
      </c>
      <c r="L4" s="66">
        <v>0.312</v>
      </c>
      <c r="M4" s="66">
        <v>0.86270000000000002</v>
      </c>
      <c r="N4" s="23">
        <f>AVERAGE(K4:M4)</f>
        <v>0.89316666666666666</v>
      </c>
      <c r="O4" s="66">
        <v>2.117</v>
      </c>
      <c r="P4" s="66">
        <v>1.8595999999999999</v>
      </c>
      <c r="Q4" s="43">
        <v>0</v>
      </c>
      <c r="R4" s="23">
        <f>AVERAGE(O4:Q4)</f>
        <v>1.3255333333333332</v>
      </c>
    </row>
    <row r="5" spans="1:18" x14ac:dyDescent="0.25">
      <c r="A5" s="18" t="s">
        <v>211</v>
      </c>
      <c r="B5" s="74" t="s">
        <v>184</v>
      </c>
      <c r="C5" s="43"/>
      <c r="D5" s="43"/>
      <c r="E5" s="43"/>
      <c r="F5" s="20">
        <v>0</v>
      </c>
      <c r="G5" s="43"/>
      <c r="H5" s="43"/>
      <c r="I5" s="43"/>
      <c r="J5" s="20">
        <v>0</v>
      </c>
      <c r="K5" s="66">
        <v>4.8139000000000003</v>
      </c>
      <c r="L5" s="66">
        <v>2.5590000000000002</v>
      </c>
      <c r="M5" s="66">
        <v>1.0484</v>
      </c>
      <c r="N5" s="23">
        <f>AVERAGE(K5:M5)</f>
        <v>2.8071000000000002</v>
      </c>
      <c r="O5" s="66">
        <v>2.1189</v>
      </c>
      <c r="P5" s="66">
        <v>5.7389000000000001</v>
      </c>
      <c r="Q5" s="66">
        <v>1.5968</v>
      </c>
      <c r="R5" s="23">
        <f>AVERAGE(O5:Q5)</f>
        <v>3.1515333333333331</v>
      </c>
    </row>
    <row r="6" spans="1:18" x14ac:dyDescent="0.25">
      <c r="A6" s="18" t="s">
        <v>189</v>
      </c>
      <c r="B6" s="74" t="s">
        <v>184</v>
      </c>
      <c r="C6" s="66">
        <v>0.48509999999999998</v>
      </c>
      <c r="D6" s="43">
        <v>0</v>
      </c>
      <c r="E6" s="66">
        <v>0.15040000000000001</v>
      </c>
      <c r="F6" s="23">
        <f>AVERAGE(C6:E6)</f>
        <v>0.21183333333333332</v>
      </c>
      <c r="G6" s="43">
        <v>0</v>
      </c>
      <c r="H6" s="66">
        <v>0.10009999999999999</v>
      </c>
      <c r="I6" s="66">
        <v>3.0000000000000001E-3</v>
      </c>
      <c r="J6" s="23">
        <f>AVERAGE(G6:I6)</f>
        <v>3.4366666666666663E-2</v>
      </c>
      <c r="K6" s="66">
        <v>9.2200000000000004E-2</v>
      </c>
      <c r="L6" s="66">
        <v>3.6091000000000002</v>
      </c>
      <c r="M6" s="43">
        <v>0</v>
      </c>
      <c r="N6" s="23">
        <f>AVERAGE(K6:M6)</f>
        <v>1.2337666666666667</v>
      </c>
      <c r="O6" s="66">
        <v>1.72E-2</v>
      </c>
      <c r="P6" s="43">
        <v>0</v>
      </c>
      <c r="Q6" s="43">
        <v>0</v>
      </c>
      <c r="R6" s="23">
        <f>AVERAGE(O6:Q6)</f>
        <v>5.7333333333333333E-3</v>
      </c>
    </row>
    <row r="7" spans="1:18" x14ac:dyDescent="0.25">
      <c r="A7" s="18" t="s">
        <v>190</v>
      </c>
      <c r="B7" s="74" t="s">
        <v>105</v>
      </c>
      <c r="C7" s="43">
        <v>0</v>
      </c>
      <c r="D7" s="66">
        <v>0.3125</v>
      </c>
      <c r="E7" s="66">
        <v>0.79330000000000001</v>
      </c>
      <c r="F7" s="23">
        <f>AVERAGE(C7:E7)</f>
        <v>0.36859999999999998</v>
      </c>
      <c r="G7" s="66">
        <v>1.4677</v>
      </c>
      <c r="H7" s="66">
        <v>0.63519999999999999</v>
      </c>
      <c r="I7" s="66">
        <v>1.3199000000000001</v>
      </c>
      <c r="J7" s="23">
        <f>AVERAGE(G7:I7)</f>
        <v>1.1409333333333334</v>
      </c>
      <c r="K7" s="66">
        <v>1.0918000000000001</v>
      </c>
      <c r="L7" s="66">
        <v>0.62619999999999998</v>
      </c>
      <c r="M7" s="66">
        <v>2.4165000000000001</v>
      </c>
      <c r="N7" s="23">
        <f>AVERAGE(K7:M7)</f>
        <v>1.3781666666666668</v>
      </c>
      <c r="O7" s="66">
        <v>2.1516000000000002</v>
      </c>
      <c r="P7" s="66">
        <v>1.0217000000000001</v>
      </c>
      <c r="Q7" s="66">
        <v>0.35049999999999998</v>
      </c>
      <c r="R7" s="23">
        <f>AVERAGE(O7:Q7)</f>
        <v>1.1746000000000001</v>
      </c>
    </row>
    <row r="8" spans="1:18" x14ac:dyDescent="0.25">
      <c r="A8" s="18" t="s">
        <v>191</v>
      </c>
      <c r="B8" s="74" t="s">
        <v>105</v>
      </c>
      <c r="C8" s="66">
        <v>1.5567</v>
      </c>
      <c r="D8" s="66">
        <v>3.0121000000000002</v>
      </c>
      <c r="E8" s="66">
        <v>3.2679999999999998</v>
      </c>
      <c r="F8" s="23">
        <f>AVERAGE(C8:E8)</f>
        <v>2.6122666666666667</v>
      </c>
      <c r="G8" s="66">
        <v>0.53480000000000005</v>
      </c>
      <c r="H8" s="66">
        <v>0.58650000000000002</v>
      </c>
      <c r="I8" s="66">
        <v>0.4405</v>
      </c>
      <c r="J8" s="23">
        <f>AVERAGE(G8:I8)</f>
        <v>0.52060000000000006</v>
      </c>
      <c r="K8" s="43"/>
      <c r="L8" s="43"/>
      <c r="M8" s="43"/>
      <c r="N8" s="20">
        <v>0</v>
      </c>
      <c r="O8" s="43"/>
      <c r="P8" s="43"/>
      <c r="Q8" s="43"/>
      <c r="R8" s="20">
        <v>0</v>
      </c>
    </row>
    <row r="9" spans="1:18" x14ac:dyDescent="0.25">
      <c r="A9" s="18" t="s">
        <v>192</v>
      </c>
      <c r="B9" s="74" t="s">
        <v>105</v>
      </c>
      <c r="C9" s="43"/>
      <c r="D9" s="43"/>
      <c r="E9" s="43"/>
      <c r="F9" s="20">
        <v>0</v>
      </c>
      <c r="G9" s="66">
        <v>1.2283999999999999</v>
      </c>
      <c r="H9" s="66">
        <v>6.9484000000000004</v>
      </c>
      <c r="I9" s="66">
        <v>6.3745000000000003</v>
      </c>
      <c r="J9" s="23">
        <f>AVERAGE(G9:I9)</f>
        <v>4.850433333333334</v>
      </c>
      <c r="K9" s="66">
        <v>11.2799</v>
      </c>
      <c r="L9" s="66">
        <v>13.7675</v>
      </c>
      <c r="M9" s="66">
        <v>11.823399999999999</v>
      </c>
      <c r="N9" s="23">
        <f>AVERAGE(K9:M9)</f>
        <v>12.290266666666668</v>
      </c>
      <c r="O9" s="66">
        <v>15.871600000000001</v>
      </c>
      <c r="P9" s="66">
        <v>3.3681000000000001</v>
      </c>
      <c r="Q9" s="66">
        <v>5.4025999999999996</v>
      </c>
      <c r="R9" s="23">
        <f>AVERAGE(O9:Q9)</f>
        <v>8.2141000000000002</v>
      </c>
    </row>
    <row r="10" spans="1:18" x14ac:dyDescent="0.25">
      <c r="A10" s="18" t="s">
        <v>193</v>
      </c>
      <c r="B10" s="74" t="s">
        <v>113</v>
      </c>
      <c r="C10" s="43">
        <v>0</v>
      </c>
      <c r="D10" s="66">
        <v>1.1294</v>
      </c>
      <c r="E10" s="43">
        <v>0</v>
      </c>
      <c r="F10" s="23">
        <f>AVERAGE(C10:E10)</f>
        <v>0.37646666666666667</v>
      </c>
      <c r="G10" s="43"/>
      <c r="H10" s="43"/>
      <c r="I10" s="43"/>
      <c r="J10" s="20">
        <v>0</v>
      </c>
      <c r="K10" s="43"/>
      <c r="L10" s="43"/>
      <c r="M10" s="43"/>
      <c r="N10" s="20">
        <v>0</v>
      </c>
      <c r="O10" s="43"/>
      <c r="P10" s="43"/>
      <c r="Q10" s="43"/>
      <c r="R10" s="20">
        <v>0</v>
      </c>
    </row>
    <row r="11" spans="1:18" x14ac:dyDescent="0.25">
      <c r="A11" s="18" t="s">
        <v>194</v>
      </c>
      <c r="B11" s="74" t="s">
        <v>112</v>
      </c>
      <c r="C11" s="43"/>
      <c r="D11" s="43"/>
      <c r="E11" s="43"/>
      <c r="F11" s="20">
        <v>0</v>
      </c>
      <c r="G11" s="66">
        <v>0.12189999999999999</v>
      </c>
      <c r="H11" s="43">
        <v>0</v>
      </c>
      <c r="I11" s="43">
        <v>0</v>
      </c>
      <c r="J11" s="23">
        <f>AVERAGE(G11:I11)</f>
        <v>4.0633333333333334E-2</v>
      </c>
      <c r="K11" s="66">
        <v>0.107</v>
      </c>
      <c r="L11" s="66">
        <v>1.0000000000000001E-5</v>
      </c>
      <c r="M11" s="43">
        <v>0</v>
      </c>
      <c r="N11" s="23">
        <f>AVERAGE(K11:M11)</f>
        <v>3.567E-2</v>
      </c>
      <c r="O11" s="66">
        <v>0.33200000000000002</v>
      </c>
      <c r="P11" s="66">
        <v>1.7999999999999999E-2</v>
      </c>
      <c r="Q11" s="66">
        <v>0.3846</v>
      </c>
      <c r="R11" s="23">
        <f>AVERAGE(O11:Q11)</f>
        <v>0.24486666666666668</v>
      </c>
    </row>
    <row r="12" spans="1:18" x14ac:dyDescent="0.25">
      <c r="A12" s="18" t="s">
        <v>195</v>
      </c>
      <c r="B12" s="74" t="s">
        <v>109</v>
      </c>
      <c r="C12" s="43">
        <v>0</v>
      </c>
      <c r="D12" s="43">
        <v>0</v>
      </c>
      <c r="E12" s="66">
        <v>0.14019999999999999</v>
      </c>
      <c r="F12" s="23">
        <f>AVERAGE(C12:E12)</f>
        <v>4.6733333333333328E-2</v>
      </c>
      <c r="G12" s="66">
        <v>1.8208</v>
      </c>
      <c r="H12" s="43">
        <v>0</v>
      </c>
      <c r="I12" s="43">
        <v>0</v>
      </c>
      <c r="J12" s="23">
        <f>AVERAGE(G12:I12)</f>
        <v>0.60693333333333332</v>
      </c>
      <c r="K12" s="43"/>
      <c r="L12" s="43"/>
      <c r="M12" s="43"/>
      <c r="N12" s="20">
        <v>0</v>
      </c>
      <c r="O12" s="66">
        <v>4.2359999999999998</v>
      </c>
      <c r="P12" s="43">
        <v>0</v>
      </c>
      <c r="Q12" s="43">
        <v>0</v>
      </c>
      <c r="R12" s="23">
        <f>AVERAGE(O12:Q12)</f>
        <v>1.4119999999999999</v>
      </c>
    </row>
    <row r="13" spans="1:18" x14ac:dyDescent="0.25">
      <c r="A13" s="18" t="s">
        <v>196</v>
      </c>
      <c r="B13" s="74" t="s">
        <v>109</v>
      </c>
      <c r="C13" s="43"/>
      <c r="D13" s="43"/>
      <c r="E13" s="43"/>
      <c r="F13" s="20">
        <v>0</v>
      </c>
      <c r="G13" s="43"/>
      <c r="H13" s="43"/>
      <c r="I13" s="43"/>
      <c r="J13" s="20">
        <v>0</v>
      </c>
      <c r="K13" s="43">
        <v>0</v>
      </c>
      <c r="L13" s="43">
        <v>0</v>
      </c>
      <c r="M13" s="66">
        <v>0.2944</v>
      </c>
      <c r="N13" s="23">
        <f t="shared" ref="N13:N19" si="0">AVERAGE(K13:M13)</f>
        <v>9.8133333333333336E-2</v>
      </c>
      <c r="O13" s="66">
        <v>2.6400000000000001E-6</v>
      </c>
      <c r="P13" s="66">
        <v>1.45E-5</v>
      </c>
      <c r="Q13" s="66">
        <v>0.61539999999999995</v>
      </c>
      <c r="R13" s="23">
        <f>AVERAGE(O13:Q13)</f>
        <v>0.20513904666666663</v>
      </c>
    </row>
    <row r="14" spans="1:18" x14ac:dyDescent="0.25">
      <c r="A14" s="18" t="s">
        <v>197</v>
      </c>
      <c r="B14" s="74" t="s">
        <v>106</v>
      </c>
      <c r="C14" s="43"/>
      <c r="D14" s="43"/>
      <c r="E14" s="43"/>
      <c r="F14" s="20">
        <v>0</v>
      </c>
      <c r="G14" s="43">
        <v>0</v>
      </c>
      <c r="H14" s="66">
        <v>3.2500000000000001E-2</v>
      </c>
      <c r="I14" s="66">
        <v>8.6E-3</v>
      </c>
      <c r="J14" s="23">
        <f>AVERAGE(G14:I14)</f>
        <v>1.3699999999999999E-2</v>
      </c>
      <c r="K14" s="66">
        <v>3.3936000000000002</v>
      </c>
      <c r="L14" s="66">
        <v>4.9535999999999998</v>
      </c>
      <c r="M14" s="66">
        <v>3.7545000000000002</v>
      </c>
      <c r="N14" s="23">
        <f t="shared" si="0"/>
        <v>4.0339</v>
      </c>
      <c r="O14" s="66">
        <v>2.1455000000000002</v>
      </c>
      <c r="P14" s="66">
        <v>9.5603999999999996</v>
      </c>
      <c r="Q14" s="66">
        <v>2.1442999999999999</v>
      </c>
      <c r="R14" s="23">
        <f>AVERAGE(O14:Q14)</f>
        <v>4.6167333333333334</v>
      </c>
    </row>
    <row r="15" spans="1:18" x14ac:dyDescent="0.25">
      <c r="A15" s="18" t="s">
        <v>212</v>
      </c>
      <c r="B15" s="74" t="s">
        <v>106</v>
      </c>
      <c r="C15" s="66">
        <v>0.2248</v>
      </c>
      <c r="D15" s="66">
        <v>1.1415</v>
      </c>
      <c r="E15" s="66">
        <v>0.17319999999999999</v>
      </c>
      <c r="F15" s="23">
        <f>AVERAGE(C15:E15)</f>
        <v>0.51316666666666666</v>
      </c>
      <c r="G15" s="66">
        <v>1.7532000000000001</v>
      </c>
      <c r="H15" s="66">
        <v>2.1743000000000001</v>
      </c>
      <c r="I15" s="66">
        <v>3.9508000000000001</v>
      </c>
      <c r="J15" s="23">
        <f>AVERAGE(G15:I15)</f>
        <v>2.6261000000000001</v>
      </c>
      <c r="K15" s="66">
        <v>1.5069999999999999</v>
      </c>
      <c r="L15" s="66">
        <v>0.65310000000000001</v>
      </c>
      <c r="M15" s="66">
        <v>1.9850000000000001</v>
      </c>
      <c r="N15" s="23">
        <f t="shared" si="0"/>
        <v>1.3817000000000002</v>
      </c>
      <c r="O15" s="66">
        <v>5.9070999999999998</v>
      </c>
      <c r="P15" s="66">
        <v>1.2168000000000001</v>
      </c>
      <c r="Q15" s="66">
        <v>3.6322999999999999</v>
      </c>
      <c r="R15" s="23">
        <f>AVERAGE(O15:Q15)</f>
        <v>3.5853999999999999</v>
      </c>
    </row>
    <row r="16" spans="1:18" x14ac:dyDescent="0.25">
      <c r="A16" s="18" t="s">
        <v>199</v>
      </c>
      <c r="B16" s="74" t="s">
        <v>106</v>
      </c>
      <c r="C16" s="43"/>
      <c r="D16" s="43"/>
      <c r="E16" s="43"/>
      <c r="F16" s="20">
        <v>0</v>
      </c>
      <c r="G16" s="66">
        <v>2.3800000000000002E-2</v>
      </c>
      <c r="H16" s="43">
        <v>0</v>
      </c>
      <c r="I16" s="66">
        <v>0</v>
      </c>
      <c r="J16" s="23">
        <f>AVERAGE(G16:I16)</f>
        <v>7.9333333333333339E-3</v>
      </c>
      <c r="K16" s="43">
        <v>0</v>
      </c>
      <c r="L16" s="43">
        <v>0</v>
      </c>
      <c r="M16" s="66">
        <v>1.7399999999999999E-2</v>
      </c>
      <c r="N16" s="23">
        <f t="shared" si="0"/>
        <v>5.7999999999999996E-3</v>
      </c>
      <c r="O16" s="43"/>
      <c r="P16" s="43"/>
      <c r="Q16" s="43"/>
      <c r="R16" s="20">
        <v>0</v>
      </c>
    </row>
    <row r="17" spans="1:18" x14ac:dyDescent="0.25">
      <c r="A17" s="18" t="s">
        <v>200</v>
      </c>
      <c r="B17" s="74" t="s">
        <v>106</v>
      </c>
      <c r="C17" s="43"/>
      <c r="D17" s="43"/>
      <c r="E17" s="43"/>
      <c r="F17" s="20">
        <v>0</v>
      </c>
      <c r="G17" s="43"/>
      <c r="H17" s="43"/>
      <c r="I17" s="43"/>
      <c r="J17" s="20">
        <v>0</v>
      </c>
      <c r="K17" s="66">
        <v>0.221</v>
      </c>
      <c r="L17" s="66">
        <v>0.33739999999999998</v>
      </c>
      <c r="M17" s="66">
        <v>2.1600000000000001E-2</v>
      </c>
      <c r="N17" s="23">
        <f t="shared" si="0"/>
        <v>0.19333333333333333</v>
      </c>
      <c r="O17" s="66">
        <v>1.4799</v>
      </c>
      <c r="P17" s="66">
        <v>1.0128999999999999</v>
      </c>
      <c r="Q17" s="43">
        <v>0</v>
      </c>
      <c r="R17" s="23">
        <f>AVERAGE(O17:Q17)</f>
        <v>0.8309333333333333</v>
      </c>
    </row>
    <row r="18" spans="1:18" x14ac:dyDescent="0.25">
      <c r="A18" s="18" t="s">
        <v>213</v>
      </c>
      <c r="B18" s="74" t="s">
        <v>106</v>
      </c>
      <c r="C18" s="66">
        <v>2.9100000000000001E-2</v>
      </c>
      <c r="D18" s="43">
        <v>0</v>
      </c>
      <c r="E18" s="43">
        <v>0</v>
      </c>
      <c r="F18" s="23">
        <f>AVERAGE(C18:E18)</f>
        <v>9.7000000000000003E-3</v>
      </c>
      <c r="G18" s="66">
        <v>0.1198</v>
      </c>
      <c r="H18" s="43">
        <v>0</v>
      </c>
      <c r="I18" s="66">
        <v>0.1053</v>
      </c>
      <c r="J18" s="23">
        <f>AVERAGE(G18:I18)</f>
        <v>7.5033333333333341E-2</v>
      </c>
      <c r="K18" s="66">
        <v>0.36149999999999999</v>
      </c>
      <c r="L18" s="43">
        <v>0</v>
      </c>
      <c r="M18" s="66">
        <v>0.1239</v>
      </c>
      <c r="N18" s="23">
        <f t="shared" si="0"/>
        <v>0.1618</v>
      </c>
      <c r="O18" s="66">
        <v>2.8400000000000002E-2</v>
      </c>
      <c r="P18" s="66">
        <v>0.15140000000000001</v>
      </c>
      <c r="Q18" s="66">
        <v>5.21E-2</v>
      </c>
      <c r="R18" s="23">
        <f>AVERAGE(O18:Q18)</f>
        <v>7.7300000000000008E-2</v>
      </c>
    </row>
    <row r="19" spans="1:18" x14ac:dyDescent="0.25">
      <c r="A19" s="18" t="s">
        <v>202</v>
      </c>
      <c r="B19" s="74" t="s">
        <v>106</v>
      </c>
      <c r="C19" s="43"/>
      <c r="D19" s="43"/>
      <c r="E19" s="43"/>
      <c r="F19" s="20">
        <v>0</v>
      </c>
      <c r="G19" s="43"/>
      <c r="H19" s="43"/>
      <c r="I19" s="43"/>
      <c r="J19" s="20">
        <v>0</v>
      </c>
      <c r="K19" s="43">
        <v>0</v>
      </c>
      <c r="L19" s="66">
        <v>8.9599999999999999E-2</v>
      </c>
      <c r="M19" s="43">
        <v>0</v>
      </c>
      <c r="N19" s="23">
        <f t="shared" si="0"/>
        <v>2.9866666666666666E-2</v>
      </c>
      <c r="O19" s="43"/>
      <c r="P19" s="43"/>
      <c r="Q19" s="43"/>
      <c r="R19" s="20">
        <v>0</v>
      </c>
    </row>
    <row r="20" spans="1:18" x14ac:dyDescent="0.25">
      <c r="A20" s="18" t="s">
        <v>203</v>
      </c>
      <c r="B20" s="74" t="s">
        <v>110</v>
      </c>
      <c r="C20" s="43"/>
      <c r="D20" s="43"/>
      <c r="E20" s="43"/>
      <c r="F20" s="20">
        <v>0</v>
      </c>
      <c r="G20" s="43"/>
      <c r="H20" s="43"/>
      <c r="I20" s="43"/>
      <c r="J20" s="20">
        <v>0</v>
      </c>
      <c r="K20" s="43"/>
      <c r="L20" s="43"/>
      <c r="M20" s="43"/>
      <c r="N20" s="20">
        <v>0</v>
      </c>
      <c r="O20" s="66">
        <v>8.8300000000000003E-2</v>
      </c>
      <c r="P20" s="66">
        <v>8.6499999999999994E-2</v>
      </c>
      <c r="Q20" s="66">
        <v>0.61539999999999995</v>
      </c>
      <c r="R20" s="23">
        <f>AVERAGE(O20:Q20)</f>
        <v>0.26340000000000002</v>
      </c>
    </row>
    <row r="21" spans="1:18" x14ac:dyDescent="0.25">
      <c r="A21" s="77" t="s">
        <v>204</v>
      </c>
      <c r="B21" s="78" t="s">
        <v>110</v>
      </c>
      <c r="C21" s="79"/>
      <c r="D21" s="79"/>
      <c r="E21" s="79"/>
      <c r="F21" s="80">
        <v>0</v>
      </c>
      <c r="G21" s="81">
        <v>6.7400000000000002E-2</v>
      </c>
      <c r="H21" s="79">
        <v>0</v>
      </c>
      <c r="I21" s="79">
        <v>0</v>
      </c>
      <c r="J21" s="82">
        <f>AVERAGE(G21:I21)</f>
        <v>2.2466666666666666E-2</v>
      </c>
      <c r="K21" s="79"/>
      <c r="L21" s="79"/>
      <c r="M21" s="79"/>
      <c r="N21" s="80">
        <v>0</v>
      </c>
      <c r="O21" s="79">
        <v>0</v>
      </c>
      <c r="P21" s="79">
        <v>0</v>
      </c>
      <c r="Q21" s="81">
        <v>0.35759999999999997</v>
      </c>
      <c r="R21" s="82">
        <f>AVERAGE(O21:Q21)</f>
        <v>0.11919999999999999</v>
      </c>
    </row>
    <row r="22" spans="1:18" ht="3.6" customHeight="1" x14ac:dyDescent="0.25">
      <c r="A22" s="91"/>
      <c r="B22" s="92"/>
      <c r="C22" s="95"/>
      <c r="D22" s="95"/>
      <c r="E22" s="95"/>
      <c r="F22" s="96"/>
      <c r="G22" s="95"/>
      <c r="H22" s="95"/>
      <c r="I22" s="95"/>
      <c r="J22" s="96"/>
      <c r="K22" s="95"/>
      <c r="L22" s="95"/>
      <c r="M22" s="95"/>
      <c r="N22" s="96"/>
      <c r="O22" s="95"/>
      <c r="P22" s="95"/>
      <c r="Q22" s="95"/>
      <c r="R22" s="97"/>
    </row>
    <row r="23" spans="1:18" ht="12.6" customHeight="1" x14ac:dyDescent="0.25">
      <c r="A23" s="93" t="s">
        <v>206</v>
      </c>
      <c r="B23" s="94"/>
      <c r="C23" s="98"/>
      <c r="D23" s="98"/>
      <c r="E23" s="99"/>
      <c r="F23" s="102"/>
      <c r="G23" s="98"/>
      <c r="H23" s="98"/>
      <c r="I23" s="99"/>
      <c r="J23" s="102"/>
      <c r="K23" s="98"/>
      <c r="L23" s="98"/>
      <c r="M23" s="99"/>
      <c r="N23" s="99"/>
      <c r="O23" s="98"/>
      <c r="P23" s="98"/>
      <c r="Q23" s="99"/>
      <c r="R23" s="99"/>
    </row>
    <row r="24" spans="1:18" x14ac:dyDescent="0.25">
      <c r="A24" s="50" t="s">
        <v>83</v>
      </c>
      <c r="B24" s="83" t="s">
        <v>108</v>
      </c>
      <c r="C24" s="49">
        <v>0</v>
      </c>
      <c r="D24" s="49">
        <v>2</v>
      </c>
      <c r="E24" s="49">
        <v>1</v>
      </c>
      <c r="F24" s="76">
        <f>AVERAGE(C24:E24)</f>
        <v>1</v>
      </c>
      <c r="G24" s="49">
        <v>4</v>
      </c>
      <c r="H24" s="49">
        <v>3</v>
      </c>
      <c r="I24" s="49">
        <v>2</v>
      </c>
      <c r="J24" s="76">
        <f>AVERAGE(G24:I24)</f>
        <v>3</v>
      </c>
      <c r="K24" s="49"/>
      <c r="L24" s="49"/>
      <c r="M24" s="49"/>
      <c r="N24" s="76">
        <v>0</v>
      </c>
      <c r="O24" s="49">
        <v>4</v>
      </c>
      <c r="P24" s="49">
        <v>5</v>
      </c>
      <c r="Q24" s="49">
        <v>0</v>
      </c>
      <c r="R24" s="84">
        <f>AVERAGE(O24:Q24)</f>
        <v>3</v>
      </c>
    </row>
    <row r="25" spans="1:18" x14ac:dyDescent="0.25">
      <c r="A25" s="18" t="s">
        <v>103</v>
      </c>
      <c r="B25" s="74" t="s">
        <v>184</v>
      </c>
      <c r="C25" s="43"/>
      <c r="D25" s="43"/>
      <c r="E25" s="43"/>
      <c r="F25" s="20">
        <v>0</v>
      </c>
      <c r="G25" s="43">
        <v>1</v>
      </c>
      <c r="H25" s="43">
        <v>1</v>
      </c>
      <c r="I25" s="43">
        <v>0</v>
      </c>
      <c r="J25" s="23">
        <f>AVERAGE(G25:I25)</f>
        <v>0.66666666666666663</v>
      </c>
      <c r="K25" s="43"/>
      <c r="L25" s="43"/>
      <c r="M25" s="43"/>
      <c r="N25" s="20">
        <v>0</v>
      </c>
      <c r="O25" s="43">
        <v>0</v>
      </c>
      <c r="P25" s="43">
        <v>2</v>
      </c>
      <c r="Q25" s="43">
        <v>0</v>
      </c>
      <c r="R25" s="23">
        <f>AVERAGE(O25:Q25)</f>
        <v>0.66666666666666663</v>
      </c>
    </row>
    <row r="26" spans="1:18" x14ac:dyDescent="0.25">
      <c r="A26" s="18" t="s">
        <v>80</v>
      </c>
      <c r="B26" s="74" t="s">
        <v>184</v>
      </c>
      <c r="C26" s="43">
        <v>3</v>
      </c>
      <c r="D26" s="43">
        <v>3</v>
      </c>
      <c r="E26" s="43">
        <v>2</v>
      </c>
      <c r="F26" s="23">
        <f>AVERAGE(C26:E26)</f>
        <v>2.6666666666666665</v>
      </c>
      <c r="G26" s="43">
        <v>1</v>
      </c>
      <c r="H26" s="43">
        <v>2</v>
      </c>
      <c r="I26" s="43">
        <v>0</v>
      </c>
      <c r="J26" s="20">
        <f>AVERAGE(G26:I26)</f>
        <v>1</v>
      </c>
      <c r="K26" s="43"/>
      <c r="L26" s="43"/>
      <c r="M26" s="43"/>
      <c r="N26" s="20">
        <v>0</v>
      </c>
      <c r="O26" s="43"/>
      <c r="P26" s="43"/>
      <c r="Q26" s="43"/>
      <c r="R26" s="20">
        <v>0</v>
      </c>
    </row>
    <row r="27" spans="1:18" x14ac:dyDescent="0.25">
      <c r="A27" s="18" t="s">
        <v>218</v>
      </c>
      <c r="B27" s="74" t="s">
        <v>184</v>
      </c>
      <c r="C27" s="43"/>
      <c r="D27" s="43"/>
      <c r="E27" s="43"/>
      <c r="F27" s="20">
        <v>0</v>
      </c>
      <c r="G27" s="43"/>
      <c r="H27" s="43"/>
      <c r="I27" s="43"/>
      <c r="J27" s="20">
        <v>0</v>
      </c>
      <c r="K27" s="43">
        <v>1</v>
      </c>
      <c r="L27" s="43">
        <v>1</v>
      </c>
      <c r="M27" s="43">
        <v>1</v>
      </c>
      <c r="N27" s="20">
        <f>AVERAGE(K27:M27)</f>
        <v>1</v>
      </c>
      <c r="O27" s="43">
        <v>0</v>
      </c>
      <c r="P27" s="43">
        <v>1</v>
      </c>
      <c r="Q27" s="43">
        <v>1</v>
      </c>
      <c r="R27" s="23">
        <f>AVERAGE(O27:Q27)</f>
        <v>0.66666666666666663</v>
      </c>
    </row>
    <row r="28" spans="1:18" x14ac:dyDescent="0.25">
      <c r="A28" s="18" t="s">
        <v>43</v>
      </c>
      <c r="B28" s="74" t="s">
        <v>111</v>
      </c>
      <c r="C28" s="43"/>
      <c r="D28" s="43"/>
      <c r="E28" s="43"/>
      <c r="F28" s="20">
        <v>0</v>
      </c>
      <c r="G28" s="43">
        <v>1</v>
      </c>
      <c r="H28" s="43">
        <v>0</v>
      </c>
      <c r="I28" s="43">
        <v>0</v>
      </c>
      <c r="J28" s="23">
        <f>AVERAGE(G28:I28)</f>
        <v>0.33333333333333331</v>
      </c>
      <c r="K28" s="43"/>
      <c r="L28" s="43"/>
      <c r="M28" s="43"/>
      <c r="N28" s="20">
        <v>0</v>
      </c>
      <c r="O28" s="43"/>
      <c r="P28" s="43"/>
      <c r="Q28" s="43"/>
      <c r="R28" s="20">
        <v>0</v>
      </c>
    </row>
    <row r="29" spans="1:18" x14ac:dyDescent="0.25">
      <c r="A29" s="18" t="s">
        <v>154</v>
      </c>
      <c r="B29" s="74" t="s">
        <v>106</v>
      </c>
      <c r="C29" s="43"/>
      <c r="D29" s="43"/>
      <c r="E29" s="43"/>
      <c r="F29" s="20">
        <v>0</v>
      </c>
      <c r="G29" s="43"/>
      <c r="H29" s="43"/>
      <c r="I29" s="43"/>
      <c r="J29" s="20">
        <v>0</v>
      </c>
      <c r="K29" s="43">
        <v>0</v>
      </c>
      <c r="L29" s="43">
        <v>1</v>
      </c>
      <c r="M29" s="43">
        <v>0</v>
      </c>
      <c r="N29" s="23">
        <f>AVERAGE(K29:M29)</f>
        <v>0.33333333333333331</v>
      </c>
      <c r="O29" s="43">
        <v>0</v>
      </c>
      <c r="P29" s="43">
        <v>1</v>
      </c>
      <c r="Q29" s="43">
        <v>0</v>
      </c>
      <c r="R29" s="23">
        <f>AVERAGE(O29:Q29)</f>
        <v>0.33333333333333331</v>
      </c>
    </row>
    <row r="30" spans="1:18" x14ac:dyDescent="0.25">
      <c r="A30" s="25" t="s">
        <v>101</v>
      </c>
      <c r="B30" s="74" t="s">
        <v>106</v>
      </c>
      <c r="C30" s="43"/>
      <c r="D30" s="43"/>
      <c r="E30" s="43"/>
      <c r="F30" s="20">
        <v>0</v>
      </c>
      <c r="G30" s="43">
        <v>18</v>
      </c>
      <c r="H30" s="43">
        <v>4</v>
      </c>
      <c r="I30" s="43">
        <v>18</v>
      </c>
      <c r="J30" s="23">
        <f>AVERAGE(G30:I30)</f>
        <v>13.333333333333334</v>
      </c>
      <c r="K30" s="43">
        <v>0</v>
      </c>
      <c r="L30" s="43">
        <v>1</v>
      </c>
      <c r="M30" s="43">
        <v>1</v>
      </c>
      <c r="N30" s="23">
        <f>AVERAGE(K30:M30)</f>
        <v>0.66666666666666663</v>
      </c>
      <c r="O30" s="43">
        <v>0</v>
      </c>
      <c r="P30" s="43">
        <v>1</v>
      </c>
      <c r="Q30" s="43">
        <v>2</v>
      </c>
      <c r="R30" s="23">
        <f>AVERAGE(O30:Q30)</f>
        <v>1</v>
      </c>
    </row>
    <row r="31" spans="1:18" x14ac:dyDescent="0.25">
      <c r="A31" s="113" t="s">
        <v>134</v>
      </c>
      <c r="B31" s="114" t="s">
        <v>219</v>
      </c>
      <c r="C31" s="115"/>
      <c r="D31" s="115"/>
      <c r="E31" s="115"/>
      <c r="F31" s="20">
        <v>0</v>
      </c>
      <c r="G31" s="115"/>
      <c r="H31" s="115"/>
      <c r="I31" s="115"/>
      <c r="J31" s="20">
        <v>0</v>
      </c>
      <c r="K31" s="115"/>
      <c r="L31" s="115"/>
      <c r="M31" s="115"/>
      <c r="N31" s="20">
        <v>0</v>
      </c>
      <c r="O31" s="115">
        <v>0</v>
      </c>
      <c r="P31" s="115">
        <v>2</v>
      </c>
      <c r="Q31" s="115">
        <v>0</v>
      </c>
      <c r="R31" s="23">
        <f>AVERAGE(O31:Q31)</f>
        <v>0.66666666666666663</v>
      </c>
    </row>
    <row r="32" spans="1:18" x14ac:dyDescent="0.25">
      <c r="A32" s="77" t="s">
        <v>148</v>
      </c>
      <c r="B32" s="78" t="s">
        <v>149</v>
      </c>
      <c r="C32" s="79"/>
      <c r="D32" s="79"/>
      <c r="E32" s="79"/>
      <c r="F32" s="80">
        <v>0</v>
      </c>
      <c r="G32" s="79"/>
      <c r="H32" s="79"/>
      <c r="I32" s="79"/>
      <c r="J32" s="80">
        <v>0</v>
      </c>
      <c r="K32" s="79"/>
      <c r="L32" s="79"/>
      <c r="M32" s="79"/>
      <c r="N32" s="80">
        <v>0</v>
      </c>
      <c r="O32" s="79">
        <v>0</v>
      </c>
      <c r="P32" s="79">
        <v>0</v>
      </c>
      <c r="Q32" s="79">
        <v>1</v>
      </c>
      <c r="R32" s="88">
        <f>AVERAGE(O32:Q32)</f>
        <v>0.33333333333333331</v>
      </c>
    </row>
    <row r="33" spans="1:18" ht="13.9" customHeight="1" x14ac:dyDescent="0.25">
      <c r="A33" s="112" t="s">
        <v>215</v>
      </c>
      <c r="B33" s="100"/>
      <c r="C33" s="64"/>
      <c r="D33" s="64"/>
      <c r="E33" s="64"/>
      <c r="F33" s="34"/>
      <c r="G33" s="64"/>
      <c r="H33" s="64"/>
      <c r="I33" s="64"/>
      <c r="J33" s="101"/>
      <c r="K33" s="64"/>
      <c r="L33" s="64"/>
      <c r="M33" s="64"/>
      <c r="N33" s="101"/>
      <c r="O33" s="64"/>
      <c r="P33" s="64"/>
      <c r="Q33" s="64"/>
      <c r="R33" s="101"/>
    </row>
    <row r="34" spans="1:18" ht="12" customHeight="1" x14ac:dyDescent="0.25">
      <c r="A34" s="108" t="s">
        <v>216</v>
      </c>
      <c r="B34" s="109"/>
      <c r="C34" s="110"/>
      <c r="D34" s="110"/>
      <c r="E34" s="110"/>
      <c r="F34" s="111">
        <v>0</v>
      </c>
      <c r="G34" s="110">
        <v>0</v>
      </c>
      <c r="H34" s="110">
        <v>7.0000000000000007E-2</v>
      </c>
      <c r="I34" s="110">
        <v>0.02</v>
      </c>
      <c r="J34" s="23">
        <f>AVERAGE(G34:I34)</f>
        <v>3.0000000000000002E-2</v>
      </c>
      <c r="K34" s="110">
        <v>0.06</v>
      </c>
      <c r="L34" s="110">
        <v>0.04</v>
      </c>
      <c r="M34" s="110">
        <v>0</v>
      </c>
      <c r="N34" s="23">
        <f>AVERAGE(K34:M34)</f>
        <v>3.3333333333333333E-2</v>
      </c>
      <c r="O34" s="110">
        <v>0.34</v>
      </c>
      <c r="P34" s="110">
        <v>0.01</v>
      </c>
      <c r="Q34" s="110">
        <v>1.85</v>
      </c>
      <c r="R34" s="82">
        <f>AVERAGE(O34:Q34)</f>
        <v>0.73333333333333339</v>
      </c>
    </row>
    <row r="35" spans="1:18" x14ac:dyDescent="0.25">
      <c r="A35" s="107" t="s">
        <v>214</v>
      </c>
      <c r="B35" s="46"/>
      <c r="C35" s="75">
        <v>59.252400000000002</v>
      </c>
      <c r="D35" s="75">
        <v>53.2286</v>
      </c>
      <c r="E35" s="75">
        <v>56.3857</v>
      </c>
      <c r="F35" s="86">
        <v>56.288899999999991</v>
      </c>
      <c r="G35" s="75">
        <v>48.1571</v>
      </c>
      <c r="H35" s="75">
        <v>51.666699999999999</v>
      </c>
      <c r="I35" s="75">
        <v>43.780999999999999</v>
      </c>
      <c r="J35" s="86">
        <v>47.868266666666671</v>
      </c>
      <c r="K35" s="75">
        <v>55.257100000000001</v>
      </c>
      <c r="L35" s="75">
        <v>64.071399999999997</v>
      </c>
      <c r="M35" s="75">
        <v>60.914299999999997</v>
      </c>
      <c r="N35" s="86">
        <v>60.080933333333327</v>
      </c>
      <c r="O35" s="75">
        <v>60.638100000000001</v>
      </c>
      <c r="P35" s="75">
        <v>74.332999999999998</v>
      </c>
      <c r="Q35" s="75">
        <v>68.357100000000003</v>
      </c>
      <c r="R35" s="86">
        <v>67.776066666666665</v>
      </c>
    </row>
    <row r="36" spans="1:18" ht="2.4500000000000002" customHeight="1" x14ac:dyDescent="0.25">
      <c r="A36" s="85"/>
      <c r="B36" s="47"/>
      <c r="C36" s="63"/>
      <c r="D36" s="63"/>
      <c r="E36" s="63"/>
      <c r="F36" s="87"/>
      <c r="G36" s="63"/>
      <c r="H36" s="63"/>
      <c r="I36" s="63"/>
      <c r="J36" s="88"/>
      <c r="K36" s="63"/>
      <c r="L36" s="63"/>
      <c r="M36" s="63"/>
      <c r="N36" s="88"/>
      <c r="O36" s="63"/>
      <c r="P36" s="63"/>
      <c r="Q36" s="63"/>
      <c r="R36" s="88"/>
    </row>
    <row r="37" spans="1:18" x14ac:dyDescent="0.25">
      <c r="A37" s="69"/>
      <c r="B37" s="44"/>
      <c r="C37" s="70"/>
      <c r="D37" s="70"/>
      <c r="E37" s="70"/>
      <c r="F37" s="71"/>
      <c r="G37" s="70"/>
      <c r="H37" s="70"/>
      <c r="I37" s="70"/>
      <c r="J37" s="72"/>
      <c r="K37" s="70"/>
      <c r="L37" s="70"/>
      <c r="M37" s="70"/>
      <c r="N37" s="72"/>
      <c r="O37" s="70"/>
      <c r="P37" s="70"/>
      <c r="Q37" s="70"/>
      <c r="R37" s="72"/>
    </row>
    <row r="38" spans="1:18" x14ac:dyDescent="0.25">
      <c r="A38" s="69"/>
      <c r="B38" s="44"/>
      <c r="C38" s="70"/>
      <c r="D38" s="70"/>
      <c r="E38" s="70"/>
      <c r="F38" s="71"/>
      <c r="G38" s="70"/>
      <c r="H38" s="70"/>
      <c r="I38" s="70"/>
      <c r="J38" s="72"/>
      <c r="K38" s="70"/>
      <c r="L38" s="70"/>
      <c r="M38" s="70"/>
      <c r="N38" s="72"/>
      <c r="O38" s="70"/>
      <c r="P38" s="70"/>
      <c r="Q38" s="70"/>
      <c r="R38" s="72"/>
    </row>
    <row r="39" spans="1:18" x14ac:dyDescent="0.25">
      <c r="A39" s="69"/>
      <c r="B39" s="44"/>
      <c r="C39" s="70"/>
      <c r="D39" s="70"/>
      <c r="E39" s="70"/>
      <c r="F39" s="71"/>
      <c r="G39" s="70"/>
      <c r="H39" s="70"/>
      <c r="I39" s="70"/>
      <c r="J39" s="72"/>
      <c r="K39" s="70"/>
      <c r="L39" s="70"/>
      <c r="M39" s="70"/>
      <c r="N39" s="72"/>
      <c r="O39" s="70"/>
      <c r="P39" s="70"/>
      <c r="Q39" s="70"/>
      <c r="R39" s="72"/>
    </row>
  </sheetData>
  <sortState xmlns:xlrd2="http://schemas.microsoft.com/office/spreadsheetml/2017/richdata2" ref="A24:R31">
    <sortCondition ref="B24:B31"/>
  </sortState>
  <mergeCells count="4">
    <mergeCell ref="C1:F1"/>
    <mergeCell ref="G1:J1"/>
    <mergeCell ref="K1:N1"/>
    <mergeCell ref="O1:R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2"/>
  <sheetViews>
    <sheetView workbookViewId="0">
      <pane ySplit="585" activePane="bottomLeft"/>
      <selection pane="bottomLeft" activeCell="H15" sqref="H15"/>
    </sheetView>
  </sheetViews>
  <sheetFormatPr defaultRowHeight="15" x14ac:dyDescent="0.25"/>
  <cols>
    <col min="1" max="1" width="24.7109375" customWidth="1"/>
    <col min="2" max="2" width="11.42578125" customWidth="1"/>
    <col min="3" max="3" width="10.42578125" style="5" customWidth="1"/>
    <col min="4" max="5" width="9.28515625" style="5" customWidth="1"/>
    <col min="6" max="6" width="9.7109375" style="5" customWidth="1"/>
    <col min="7" max="7" width="10.140625" style="5" customWidth="1"/>
    <col min="8" max="15" width="12.5703125" style="5" bestFit="1" customWidth="1"/>
    <col min="16" max="16" width="12" style="5" customWidth="1"/>
    <col min="17" max="17" width="8.7109375" style="5" customWidth="1"/>
    <col min="18" max="18" width="9.7109375" style="5" customWidth="1"/>
    <col min="19" max="19" width="9" style="5" customWidth="1"/>
    <col min="20" max="21" width="10" style="5" customWidth="1"/>
    <col min="22" max="22" width="9.28515625" style="5" customWidth="1"/>
    <col min="23" max="23" width="9.42578125" style="5" customWidth="1"/>
    <col min="24" max="24" width="10.7109375" style="5" customWidth="1"/>
    <col min="25" max="32" width="8.85546875" style="5"/>
  </cols>
  <sheetData>
    <row r="1" spans="1:32" s="1" customFormat="1" x14ac:dyDescent="0.25">
      <c r="A1" s="1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 t="s">
        <v>27</v>
      </c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1</v>
      </c>
      <c r="C2">
        <v>6111857</v>
      </c>
      <c r="D2">
        <v>6693483</v>
      </c>
      <c r="E2">
        <v>6629238</v>
      </c>
      <c r="F2">
        <v>6936277</v>
      </c>
      <c r="G2">
        <v>6728472</v>
      </c>
      <c r="H2">
        <v>7120246</v>
      </c>
      <c r="I2">
        <v>4396193</v>
      </c>
      <c r="J2">
        <v>6066841</v>
      </c>
      <c r="K2" s="5">
        <v>6569106</v>
      </c>
      <c r="L2" s="5">
        <v>8767480</v>
      </c>
      <c r="M2" s="5">
        <v>7569694</v>
      </c>
      <c r="N2" s="5">
        <v>7733474</v>
      </c>
      <c r="O2" s="5">
        <v>8356328</v>
      </c>
      <c r="P2" s="5">
        <v>6987874</v>
      </c>
      <c r="Q2" s="5">
        <v>6621627</v>
      </c>
      <c r="R2" s="5">
        <v>7545608</v>
      </c>
      <c r="S2" s="5">
        <v>9267471</v>
      </c>
      <c r="T2" s="5">
        <v>8350418</v>
      </c>
      <c r="U2" s="5">
        <v>8568624</v>
      </c>
      <c r="V2" s="5">
        <v>8829931</v>
      </c>
      <c r="W2">
        <v>7234630</v>
      </c>
      <c r="X2" s="5">
        <f>SUM(C2:W2)</f>
        <v>153084872</v>
      </c>
    </row>
    <row r="3" spans="1:32" x14ac:dyDescent="0.25">
      <c r="A3" t="s">
        <v>8</v>
      </c>
      <c r="C3" s="5">
        <v>5361005</v>
      </c>
      <c r="D3" s="5">
        <v>6359464</v>
      </c>
      <c r="E3" s="5">
        <v>6033728</v>
      </c>
      <c r="F3" s="5">
        <v>6422327</v>
      </c>
      <c r="G3" s="5">
        <v>6333323</v>
      </c>
      <c r="H3" s="5">
        <v>6458276</v>
      </c>
      <c r="I3" s="5">
        <v>3880493</v>
      </c>
      <c r="J3">
        <v>5883581</v>
      </c>
      <c r="K3" s="5">
        <v>6506278</v>
      </c>
      <c r="L3" s="5">
        <v>7702324</v>
      </c>
      <c r="M3" s="5">
        <v>6798194</v>
      </c>
      <c r="N3" s="5">
        <v>7022679</v>
      </c>
      <c r="O3" s="5">
        <v>7564451</v>
      </c>
      <c r="P3" s="5">
        <v>6188673</v>
      </c>
      <c r="Q3" s="5">
        <v>5996292</v>
      </c>
      <c r="R3" s="5">
        <v>6761190</v>
      </c>
      <c r="S3" s="5">
        <v>8142826</v>
      </c>
      <c r="T3" s="5">
        <v>7520711</v>
      </c>
      <c r="U3" s="5">
        <v>7555976</v>
      </c>
      <c r="V3" s="5">
        <v>7898607</v>
      </c>
      <c r="W3" s="5">
        <v>6406895</v>
      </c>
      <c r="X3" s="5">
        <f>SUM(C3:W3)/X$2*100</f>
        <v>90.666890324734368</v>
      </c>
    </row>
    <row r="4" spans="1:32" x14ac:dyDescent="0.25">
      <c r="A4" t="s">
        <v>57</v>
      </c>
      <c r="B4" t="s">
        <v>32</v>
      </c>
      <c r="C4">
        <v>14621</v>
      </c>
      <c r="D4">
        <v>17423</v>
      </c>
      <c r="E4">
        <v>43150</v>
      </c>
      <c r="F4">
        <v>39584</v>
      </c>
      <c r="G4">
        <v>35110</v>
      </c>
      <c r="H4">
        <v>41411</v>
      </c>
      <c r="I4">
        <v>16484</v>
      </c>
      <c r="J4">
        <v>25487</v>
      </c>
      <c r="K4" s="5">
        <v>35036</v>
      </c>
      <c r="L4" s="5">
        <v>135114</v>
      </c>
      <c r="M4" s="5">
        <v>130177</v>
      </c>
      <c r="O4" s="5">
        <v>23330</v>
      </c>
      <c r="P4" s="5">
        <v>32761</v>
      </c>
      <c r="S4" s="5">
        <v>32234</v>
      </c>
      <c r="T4" s="5">
        <v>137274</v>
      </c>
      <c r="U4" s="5">
        <v>69397</v>
      </c>
      <c r="V4" s="5">
        <v>23662</v>
      </c>
      <c r="X4" s="5">
        <f t="shared" ref="X4:X14" si="0">SUM(C4:W4)/X$2*100</f>
        <v>0.55672058830215432</v>
      </c>
      <c r="Y4"/>
      <c r="AA4"/>
      <c r="AB4"/>
      <c r="AC4"/>
      <c r="AD4"/>
      <c r="AE4"/>
      <c r="AF4"/>
    </row>
    <row r="5" spans="1:32" x14ac:dyDescent="0.25">
      <c r="A5" t="s">
        <v>33</v>
      </c>
      <c r="B5" t="s">
        <v>33</v>
      </c>
      <c r="C5">
        <v>68373</v>
      </c>
      <c r="D5">
        <v>202707</v>
      </c>
      <c r="E5">
        <v>62132</v>
      </c>
      <c r="F5">
        <v>50683</v>
      </c>
      <c r="G5">
        <v>864095</v>
      </c>
      <c r="H5">
        <v>51665</v>
      </c>
      <c r="I5">
        <v>26311</v>
      </c>
      <c r="J5">
        <v>62016</v>
      </c>
      <c r="K5" s="5">
        <v>49461</v>
      </c>
      <c r="L5" s="5">
        <v>62641</v>
      </c>
      <c r="N5" s="5">
        <v>139560</v>
      </c>
      <c r="O5" s="5">
        <v>289441</v>
      </c>
      <c r="P5" s="5">
        <v>215394</v>
      </c>
      <c r="X5" s="5">
        <f t="shared" si="0"/>
        <v>1.4008431871700555</v>
      </c>
      <c r="Y5"/>
      <c r="Z5"/>
      <c r="AA5"/>
      <c r="AB5"/>
      <c r="AC5"/>
      <c r="AD5"/>
      <c r="AE5"/>
      <c r="AF5"/>
    </row>
    <row r="6" spans="1:32" x14ac:dyDescent="0.25">
      <c r="A6" t="s">
        <v>34</v>
      </c>
      <c r="B6" t="s">
        <v>34</v>
      </c>
      <c r="C6">
        <v>100758</v>
      </c>
      <c r="D6">
        <v>96447</v>
      </c>
      <c r="E6">
        <v>269756</v>
      </c>
      <c r="F6">
        <v>277857</v>
      </c>
      <c r="G6">
        <v>111930</v>
      </c>
      <c r="H6">
        <v>117547</v>
      </c>
      <c r="I6">
        <v>138448</v>
      </c>
      <c r="K6" s="5">
        <v>88788</v>
      </c>
      <c r="L6" s="5">
        <v>41698</v>
      </c>
      <c r="M6" s="5">
        <v>87304</v>
      </c>
      <c r="P6" s="5">
        <v>37492</v>
      </c>
      <c r="S6" s="5">
        <v>106847</v>
      </c>
      <c r="T6" s="5">
        <v>63521</v>
      </c>
      <c r="U6" s="5">
        <v>145619</v>
      </c>
      <c r="W6">
        <v>75186</v>
      </c>
      <c r="X6" s="5">
        <f t="shared" si="0"/>
        <v>1.1491651506884364</v>
      </c>
      <c r="Y6"/>
      <c r="AA6"/>
      <c r="AB6"/>
      <c r="AC6"/>
      <c r="AD6"/>
      <c r="AE6"/>
      <c r="AF6"/>
    </row>
    <row r="7" spans="1:32" x14ac:dyDescent="0.25">
      <c r="A7" t="s">
        <v>36</v>
      </c>
      <c r="B7" t="s">
        <v>37</v>
      </c>
      <c r="C7">
        <v>86503</v>
      </c>
      <c r="X7" s="5">
        <f t="shared" si="0"/>
        <v>5.6506563235066101E-2</v>
      </c>
      <c r="AA7"/>
      <c r="AB7"/>
      <c r="AC7"/>
      <c r="AD7"/>
      <c r="AE7"/>
      <c r="AF7"/>
    </row>
    <row r="8" spans="1:32" x14ac:dyDescent="0.25">
      <c r="A8" s="2" t="s">
        <v>102</v>
      </c>
      <c r="B8" s="3" t="s">
        <v>15</v>
      </c>
      <c r="J8" s="5">
        <v>1</v>
      </c>
      <c r="X8" s="5">
        <f>SUM(C8:W8)</f>
        <v>1</v>
      </c>
      <c r="AA8"/>
      <c r="AB8"/>
      <c r="AC8"/>
      <c r="AD8"/>
      <c r="AE8"/>
      <c r="AF8"/>
    </row>
    <row r="9" spans="1:32" x14ac:dyDescent="0.25">
      <c r="A9" s="2" t="s">
        <v>5</v>
      </c>
      <c r="B9" s="3" t="s">
        <v>59</v>
      </c>
      <c r="C9">
        <v>162393</v>
      </c>
      <c r="E9">
        <v>2646</v>
      </c>
      <c r="G9">
        <v>272642</v>
      </c>
      <c r="H9">
        <v>331904</v>
      </c>
      <c r="I9">
        <v>464094</v>
      </c>
      <c r="J9" s="7"/>
      <c r="K9" s="5">
        <v>146599</v>
      </c>
      <c r="N9" s="5">
        <v>94700</v>
      </c>
      <c r="O9" s="5">
        <v>321683</v>
      </c>
      <c r="P9" s="5">
        <v>47799</v>
      </c>
      <c r="Q9" s="5">
        <v>50227</v>
      </c>
      <c r="R9" s="5">
        <v>206279</v>
      </c>
      <c r="S9" s="5">
        <v>68175</v>
      </c>
      <c r="T9" s="5">
        <v>126756</v>
      </c>
      <c r="V9" s="5">
        <v>98499</v>
      </c>
      <c r="X9" s="5">
        <f t="shared" si="0"/>
        <v>1.5640970715904572</v>
      </c>
      <c r="Z9"/>
      <c r="AA9"/>
      <c r="AB9"/>
      <c r="AC9"/>
      <c r="AD9"/>
      <c r="AE9"/>
      <c r="AF9"/>
    </row>
    <row r="10" spans="1:32" x14ac:dyDescent="0.25">
      <c r="A10" s="3" t="s">
        <v>10</v>
      </c>
      <c r="B10" s="3" t="s">
        <v>47</v>
      </c>
      <c r="E10">
        <v>7534</v>
      </c>
      <c r="L10" s="5">
        <v>60540</v>
      </c>
      <c r="N10" s="5">
        <v>68230</v>
      </c>
      <c r="S10" s="5">
        <v>17044</v>
      </c>
      <c r="T10" s="5">
        <v>25351</v>
      </c>
      <c r="W10" s="5">
        <v>24680</v>
      </c>
      <c r="X10" s="7">
        <f t="shared" si="0"/>
        <v>0.13285375448463646</v>
      </c>
      <c r="Z10"/>
      <c r="AA10"/>
      <c r="AB10"/>
      <c r="AC10"/>
      <c r="AD10"/>
      <c r="AE10"/>
      <c r="AF10"/>
    </row>
    <row r="11" spans="1:32" x14ac:dyDescent="0.25">
      <c r="A11" s="3" t="s">
        <v>38</v>
      </c>
      <c r="B11" s="3" t="s">
        <v>42</v>
      </c>
      <c r="C11" s="5">
        <v>1</v>
      </c>
      <c r="G11" s="5">
        <v>1</v>
      </c>
      <c r="M11" s="5">
        <v>1</v>
      </c>
      <c r="S11" s="5">
        <v>1</v>
      </c>
      <c r="X11" s="5">
        <f>SUM(C11:W11)</f>
        <v>4</v>
      </c>
      <c r="Z11"/>
      <c r="AA11"/>
      <c r="AB11"/>
      <c r="AC11"/>
      <c r="AD11"/>
      <c r="AE11"/>
      <c r="AF11"/>
    </row>
    <row r="12" spans="1:32" x14ac:dyDescent="0.25">
      <c r="A12" s="3" t="s">
        <v>39</v>
      </c>
      <c r="B12" s="3" t="s">
        <v>40</v>
      </c>
      <c r="C12">
        <v>478188</v>
      </c>
      <c r="D12">
        <v>387226</v>
      </c>
      <c r="E12">
        <v>350557</v>
      </c>
      <c r="F12">
        <v>61364</v>
      </c>
      <c r="G12">
        <v>211217</v>
      </c>
      <c r="H12">
        <v>520782</v>
      </c>
      <c r="I12">
        <v>109168</v>
      </c>
      <c r="J12">
        <v>793286</v>
      </c>
      <c r="K12" s="5">
        <v>904106</v>
      </c>
      <c r="L12" s="5">
        <v>769794</v>
      </c>
      <c r="M12" s="5">
        <v>130203</v>
      </c>
      <c r="N12" s="5">
        <v>469879</v>
      </c>
      <c r="O12" s="5">
        <v>382888</v>
      </c>
      <c r="P12" s="5">
        <v>987483</v>
      </c>
      <c r="Q12" s="5">
        <v>578992</v>
      </c>
      <c r="R12" s="5">
        <v>1006155</v>
      </c>
      <c r="S12" s="5">
        <v>899170</v>
      </c>
      <c r="T12" s="5">
        <v>647483</v>
      </c>
      <c r="U12" s="5">
        <v>366435</v>
      </c>
      <c r="V12" s="5">
        <v>713419</v>
      </c>
      <c r="W12">
        <v>729201</v>
      </c>
      <c r="X12" s="5">
        <f t="shared" si="0"/>
        <v>7.5102104145209072</v>
      </c>
      <c r="Z12"/>
      <c r="AA12"/>
      <c r="AB12"/>
      <c r="AC12"/>
      <c r="AD12"/>
      <c r="AE12"/>
      <c r="AF12"/>
    </row>
    <row r="13" spans="1:32" x14ac:dyDescent="0.25">
      <c r="A13" s="3" t="s">
        <v>12</v>
      </c>
      <c r="B13" s="3" t="s">
        <v>17</v>
      </c>
      <c r="X13" s="5">
        <f>SUM(C13:W13)</f>
        <v>0</v>
      </c>
      <c r="Z13"/>
      <c r="AA13"/>
      <c r="AB13"/>
      <c r="AC13"/>
      <c r="AD13"/>
      <c r="AE13"/>
      <c r="AF13"/>
    </row>
    <row r="14" spans="1:32" x14ac:dyDescent="0.25">
      <c r="A14" s="3" t="s">
        <v>35</v>
      </c>
      <c r="B14" s="3" t="s">
        <v>41</v>
      </c>
      <c r="C14">
        <v>582588</v>
      </c>
      <c r="D14">
        <v>588245</v>
      </c>
      <c r="E14">
        <v>462966</v>
      </c>
      <c r="F14">
        <v>331937</v>
      </c>
      <c r="G14">
        <v>797671</v>
      </c>
      <c r="H14">
        <v>570830</v>
      </c>
      <c r="I14">
        <v>376204</v>
      </c>
      <c r="J14">
        <v>519694</v>
      </c>
      <c r="K14" s="5">
        <v>477174</v>
      </c>
      <c r="L14" s="5">
        <v>232689</v>
      </c>
      <c r="M14" s="5">
        <v>133343</v>
      </c>
      <c r="N14" s="5">
        <v>276948</v>
      </c>
      <c r="O14" s="5">
        <v>329544</v>
      </c>
      <c r="P14" s="5">
        <v>290454</v>
      </c>
      <c r="Q14" s="5">
        <v>155674</v>
      </c>
      <c r="R14" s="5">
        <v>278694</v>
      </c>
      <c r="S14" s="5">
        <v>328029</v>
      </c>
      <c r="T14" s="5">
        <v>269860</v>
      </c>
      <c r="U14" s="5">
        <v>341421</v>
      </c>
      <c r="V14" s="5">
        <v>186699</v>
      </c>
      <c r="W14">
        <v>202294</v>
      </c>
      <c r="X14" s="5">
        <f t="shared" si="0"/>
        <v>5.0514187972799824</v>
      </c>
      <c r="Z14"/>
      <c r="AA14"/>
      <c r="AB14"/>
      <c r="AC14"/>
      <c r="AD14"/>
      <c r="AE14"/>
      <c r="AF14"/>
    </row>
    <row r="15" spans="1:32" x14ac:dyDescent="0.25">
      <c r="A15" s="3" t="s">
        <v>43</v>
      </c>
      <c r="B15" s="2" t="s">
        <v>46</v>
      </c>
      <c r="C15"/>
      <c r="D15"/>
      <c r="E15"/>
      <c r="F15"/>
      <c r="G15" s="5">
        <v>1</v>
      </c>
      <c r="H15" s="5" t="s">
        <v>217</v>
      </c>
      <c r="X15" s="5">
        <f>SUM(C15:W15)</f>
        <v>1</v>
      </c>
      <c r="Z15"/>
      <c r="AA15"/>
      <c r="AB15"/>
      <c r="AC15"/>
      <c r="AD15"/>
      <c r="AE15"/>
      <c r="AF15"/>
    </row>
    <row r="16" spans="1:32" x14ac:dyDescent="0.25">
      <c r="A16" s="3" t="s">
        <v>44</v>
      </c>
      <c r="B16" s="3" t="s">
        <v>45</v>
      </c>
      <c r="C16"/>
      <c r="D16"/>
      <c r="E16"/>
      <c r="F16"/>
      <c r="G16" s="5">
        <v>1</v>
      </c>
      <c r="X16" s="5">
        <f>SUM(C16:W16)</f>
        <v>1</v>
      </c>
      <c r="Z16"/>
      <c r="AA16"/>
      <c r="AB16" s="8"/>
      <c r="AC16"/>
      <c r="AD16"/>
      <c r="AE16"/>
      <c r="AF16"/>
    </row>
    <row r="17" spans="1:32" x14ac:dyDescent="0.25">
      <c r="A17" s="3" t="s">
        <v>48</v>
      </c>
      <c r="B17" s="3" t="s">
        <v>47</v>
      </c>
      <c r="C17"/>
      <c r="D17"/>
      <c r="E17"/>
      <c r="F17"/>
      <c r="H17" s="5">
        <v>1</v>
      </c>
      <c r="N17" s="5">
        <v>3</v>
      </c>
      <c r="O17" s="5">
        <v>3</v>
      </c>
      <c r="P17" s="5">
        <v>1</v>
      </c>
      <c r="R17" s="5">
        <v>2</v>
      </c>
      <c r="S17" s="5">
        <v>1</v>
      </c>
      <c r="T17" s="5">
        <v>2</v>
      </c>
      <c r="U17" s="5">
        <v>1</v>
      </c>
      <c r="V17" s="5">
        <v>1</v>
      </c>
      <c r="W17" s="5">
        <v>3</v>
      </c>
      <c r="X17" s="5">
        <f>SUM(C17:W17)</f>
        <v>18</v>
      </c>
      <c r="Z17"/>
      <c r="AA17"/>
      <c r="AB17"/>
      <c r="AC17"/>
      <c r="AD17"/>
      <c r="AE17"/>
      <c r="AF17"/>
    </row>
    <row r="18" spans="1:32" x14ac:dyDescent="0.25">
      <c r="A18" s="3" t="s">
        <v>49</v>
      </c>
      <c r="B18" s="3" t="s">
        <v>49</v>
      </c>
      <c r="C18"/>
      <c r="D18"/>
      <c r="E18"/>
      <c r="F18"/>
      <c r="J18" s="5">
        <v>1</v>
      </c>
      <c r="K18" s="5">
        <v>1</v>
      </c>
      <c r="L18" s="5">
        <v>1</v>
      </c>
      <c r="Q18" s="5">
        <v>1</v>
      </c>
      <c r="X18" s="5">
        <f>SUM(C18:W18)</f>
        <v>4</v>
      </c>
      <c r="Z18"/>
      <c r="AA18"/>
      <c r="AB18"/>
      <c r="AC18"/>
      <c r="AD18"/>
      <c r="AE18"/>
      <c r="AF18"/>
    </row>
    <row r="19" spans="1:32" x14ac:dyDescent="0.25">
      <c r="A19" s="3" t="s">
        <v>50</v>
      </c>
      <c r="B19" s="3" t="s">
        <v>47</v>
      </c>
      <c r="C19"/>
      <c r="D19"/>
      <c r="E19"/>
      <c r="F19"/>
      <c r="O19" s="5">
        <v>1</v>
      </c>
      <c r="X19" s="5">
        <f>SUM(C19:W19)</f>
        <v>1</v>
      </c>
      <c r="Z19"/>
      <c r="AA19"/>
      <c r="AB19"/>
      <c r="AC19"/>
      <c r="AD19"/>
      <c r="AE19"/>
      <c r="AF19"/>
    </row>
    <row r="20" spans="1:32" x14ac:dyDescent="0.25">
      <c r="A20" s="2" t="s">
        <v>51</v>
      </c>
      <c r="B20" s="3" t="s">
        <v>23</v>
      </c>
      <c r="C20"/>
      <c r="D20"/>
      <c r="E20"/>
      <c r="F20"/>
      <c r="Q20" s="5">
        <v>2531952</v>
      </c>
      <c r="X20" s="5">
        <f t="shared" ref="X20" si="1">SUM(C20:W20)/X$2*100</f>
        <v>1.6539531090962405</v>
      </c>
      <c r="Y20"/>
      <c r="Z20"/>
      <c r="AA20"/>
      <c r="AB20"/>
      <c r="AC20"/>
      <c r="AD20"/>
      <c r="AE20"/>
      <c r="AF20"/>
    </row>
    <row r="21" spans="1:32" x14ac:dyDescent="0.25">
      <c r="A21" t="s">
        <v>9</v>
      </c>
      <c r="C21" s="6">
        <f>C3/C2*100</f>
        <v>87.714830369885945</v>
      </c>
      <c r="D21" s="6">
        <f t="shared" ref="D21:L21" si="2">D3/D2*100</f>
        <v>95.009787878747133</v>
      </c>
      <c r="E21" s="6">
        <f t="shared" si="2"/>
        <v>91.016916273031683</v>
      </c>
      <c r="F21" s="6">
        <f t="shared" si="2"/>
        <v>92.590405486978099</v>
      </c>
      <c r="G21" s="6">
        <f t="shared" si="2"/>
        <v>94.127210457292534</v>
      </c>
      <c r="H21" s="6">
        <f t="shared" si="2"/>
        <v>90.702989756252805</v>
      </c>
      <c r="I21" s="6">
        <f t="shared" si="2"/>
        <v>88.269395815879776</v>
      </c>
      <c r="J21" s="6">
        <f t="shared" si="2"/>
        <v>96.979317572357672</v>
      </c>
      <c r="K21" s="6">
        <f t="shared" si="2"/>
        <v>99.043583708346304</v>
      </c>
      <c r="L21" s="6">
        <f t="shared" si="2"/>
        <v>87.85105868504975</v>
      </c>
      <c r="M21" s="6">
        <f t="shared" ref="M21:R21" si="3">M3/M2*100</f>
        <v>89.808042438703595</v>
      </c>
      <c r="N21" s="6">
        <f t="shared" si="3"/>
        <v>90.808852528630737</v>
      </c>
      <c r="O21" s="6">
        <f t="shared" si="3"/>
        <v>90.52362473086265</v>
      </c>
      <c r="P21" s="6">
        <f t="shared" si="3"/>
        <v>88.563030758711449</v>
      </c>
      <c r="Q21" s="6">
        <f t="shared" si="3"/>
        <v>90.556172976822765</v>
      </c>
      <c r="R21" s="6">
        <f t="shared" si="3"/>
        <v>89.60431021595609</v>
      </c>
      <c r="S21" s="6">
        <f t="shared" ref="S21:W21" si="4">S3/S2*100</f>
        <v>87.86459650103032</v>
      </c>
      <c r="T21" s="6">
        <f t="shared" si="4"/>
        <v>90.063886622202631</v>
      </c>
      <c r="U21" s="6">
        <f t="shared" si="4"/>
        <v>88.181906453124796</v>
      </c>
      <c r="V21" s="6">
        <f t="shared" si="4"/>
        <v>89.452646911963413</v>
      </c>
      <c r="W21" s="6">
        <f t="shared" si="4"/>
        <v>88.558709982404068</v>
      </c>
      <c r="X21" s="5">
        <f>SUM(C21:W21)/21</f>
        <v>90.823394101154022</v>
      </c>
      <c r="Y21"/>
      <c r="Z21"/>
      <c r="AA21"/>
      <c r="AB21"/>
      <c r="AC21"/>
      <c r="AD21"/>
      <c r="AE21"/>
      <c r="AF21"/>
    </row>
    <row r="22" spans="1:32" x14ac:dyDescent="0.25">
      <c r="A22" t="s">
        <v>136</v>
      </c>
      <c r="C22" s="6">
        <v>46</v>
      </c>
      <c r="D22" s="6">
        <v>42</v>
      </c>
      <c r="E22" s="6">
        <v>34.6</v>
      </c>
      <c r="F22" s="6">
        <v>48.6</v>
      </c>
      <c r="G22" s="6">
        <v>52.4</v>
      </c>
      <c r="H22" s="6">
        <v>49</v>
      </c>
      <c r="I22" s="6">
        <v>50</v>
      </c>
      <c r="J22" s="6">
        <v>48.8</v>
      </c>
      <c r="K22" s="6">
        <v>50.8</v>
      </c>
      <c r="L22" s="6">
        <v>46.3</v>
      </c>
      <c r="M22" s="6">
        <v>42</v>
      </c>
      <c r="N22" s="6">
        <v>48.6</v>
      </c>
      <c r="O22" s="6">
        <v>46</v>
      </c>
      <c r="P22" s="6">
        <v>44.8</v>
      </c>
      <c r="Q22" s="6">
        <v>64.8</v>
      </c>
      <c r="R22" s="6">
        <v>50</v>
      </c>
      <c r="S22" s="6">
        <v>50.4</v>
      </c>
      <c r="T22" s="6">
        <v>50.8</v>
      </c>
      <c r="U22" s="6">
        <v>48.6</v>
      </c>
      <c r="V22" s="6">
        <v>48.8</v>
      </c>
      <c r="W22" s="6">
        <v>48</v>
      </c>
      <c r="X22" s="5">
        <f t="shared" ref="X22:X31" si="5">SUM(C22:W22)/21</f>
        <v>48.157142857142851</v>
      </c>
      <c r="Y22"/>
      <c r="Z22"/>
      <c r="AA22"/>
      <c r="AB22"/>
      <c r="AC22"/>
      <c r="AD22"/>
      <c r="AE22"/>
      <c r="AF22"/>
    </row>
    <row r="23" spans="1:32" x14ac:dyDescent="0.25">
      <c r="A23" t="s">
        <v>7</v>
      </c>
      <c r="C23" s="6">
        <f t="shared" ref="C23:W23" si="6">C4/C2*100</f>
        <v>0.2392235289536388</v>
      </c>
      <c r="D23" s="6">
        <f t="shared" si="6"/>
        <v>0.2602979644528865</v>
      </c>
      <c r="E23" s="6">
        <f t="shared" si="6"/>
        <v>0.65090437241806676</v>
      </c>
      <c r="F23" s="6">
        <f t="shared" si="6"/>
        <v>0.57068078451884208</v>
      </c>
      <c r="G23" s="6">
        <f t="shared" si="6"/>
        <v>0.52181238177107669</v>
      </c>
      <c r="H23" s="6">
        <f t="shared" si="6"/>
        <v>0.58159507410277678</v>
      </c>
      <c r="I23" s="6">
        <f t="shared" si="6"/>
        <v>0.3749607899380214</v>
      </c>
      <c r="J23" s="6">
        <f t="shared" si="6"/>
        <v>0.42010331241580257</v>
      </c>
      <c r="K23" s="6">
        <f t="shared" si="6"/>
        <v>0.53334502442189236</v>
      </c>
      <c r="L23" s="6">
        <f t="shared" si="6"/>
        <v>1.5410813597521751</v>
      </c>
      <c r="M23" s="6">
        <f t="shared" si="6"/>
        <v>1.7197128444029572</v>
      </c>
      <c r="N23" s="6">
        <f t="shared" si="6"/>
        <v>0</v>
      </c>
      <c r="O23" s="6">
        <f t="shared" si="6"/>
        <v>0.27918961534300712</v>
      </c>
      <c r="P23" s="6">
        <f t="shared" si="6"/>
        <v>0.46882642703632033</v>
      </c>
      <c r="Q23" s="6">
        <f t="shared" si="6"/>
        <v>0</v>
      </c>
      <c r="R23" s="6">
        <f t="shared" si="6"/>
        <v>0</v>
      </c>
      <c r="S23" s="6">
        <f t="shared" si="6"/>
        <v>0.34781873069794339</v>
      </c>
      <c r="T23" s="6">
        <f t="shared" si="6"/>
        <v>1.6439177056765304</v>
      </c>
      <c r="U23" s="6">
        <f t="shared" si="6"/>
        <v>0.80989666485540746</v>
      </c>
      <c r="V23" s="6">
        <f t="shared" si="6"/>
        <v>0.2679749139602563</v>
      </c>
      <c r="W23" s="6">
        <f t="shared" si="6"/>
        <v>0</v>
      </c>
      <c r="X23" s="5">
        <f t="shared" si="5"/>
        <v>0.53482578546274295</v>
      </c>
      <c r="Y23"/>
      <c r="Z23"/>
      <c r="AA23"/>
      <c r="AB23"/>
      <c r="AC23"/>
      <c r="AD23"/>
      <c r="AE23"/>
      <c r="AF23"/>
    </row>
    <row r="24" spans="1:32" x14ac:dyDescent="0.25">
      <c r="A24" t="s">
        <v>28</v>
      </c>
      <c r="C24" s="5">
        <f t="shared" ref="C24:W24" si="7">C5/C2*100</f>
        <v>1.1186943673583987</v>
      </c>
      <c r="D24" s="5">
        <f t="shared" si="7"/>
        <v>3.0284233186220089</v>
      </c>
      <c r="E24" s="5">
        <f t="shared" si="7"/>
        <v>0.93724195752211636</v>
      </c>
      <c r="F24" s="5">
        <f t="shared" si="7"/>
        <v>0.73069457866229959</v>
      </c>
      <c r="G24" s="5">
        <f t="shared" si="7"/>
        <v>12.842365993348862</v>
      </c>
      <c r="H24" s="5">
        <f t="shared" si="7"/>
        <v>0.72560695234406225</v>
      </c>
      <c r="I24" s="5">
        <f t="shared" si="7"/>
        <v>0.59849510701645714</v>
      </c>
      <c r="J24" s="5">
        <f t="shared" si="7"/>
        <v>1.0222123836771064</v>
      </c>
      <c r="K24" s="5">
        <f t="shared" si="7"/>
        <v>0.75293350419372129</v>
      </c>
      <c r="L24" s="5">
        <f t="shared" si="7"/>
        <v>0.71446983625853722</v>
      </c>
      <c r="M24" s="5">
        <f t="shared" si="7"/>
        <v>0</v>
      </c>
      <c r="N24" s="5">
        <f t="shared" si="7"/>
        <v>1.8046223469555855</v>
      </c>
      <c r="O24" s="5">
        <f t="shared" si="7"/>
        <v>3.4637343100940985</v>
      </c>
      <c r="P24" s="5">
        <f t="shared" si="7"/>
        <v>3.0823967346864012</v>
      </c>
      <c r="Q24" s="5">
        <f t="shared" si="7"/>
        <v>0</v>
      </c>
      <c r="R24" s="5">
        <f t="shared" si="7"/>
        <v>0</v>
      </c>
      <c r="S24" s="5">
        <f t="shared" si="7"/>
        <v>0</v>
      </c>
      <c r="T24" s="5">
        <f t="shared" si="7"/>
        <v>0</v>
      </c>
      <c r="U24" s="5">
        <f t="shared" si="7"/>
        <v>0</v>
      </c>
      <c r="V24" s="5">
        <f t="shared" si="7"/>
        <v>0</v>
      </c>
      <c r="W24" s="5">
        <f t="shared" si="7"/>
        <v>0</v>
      </c>
      <c r="X24" s="5">
        <f t="shared" si="5"/>
        <v>1.4677091138447456</v>
      </c>
      <c r="Y24"/>
      <c r="Z24"/>
      <c r="AA24"/>
      <c r="AB24"/>
      <c r="AC24"/>
      <c r="AD24"/>
      <c r="AE24"/>
      <c r="AF24"/>
    </row>
    <row r="25" spans="1:32" x14ac:dyDescent="0.25">
      <c r="A25" t="s">
        <v>52</v>
      </c>
      <c r="C25" s="5">
        <f t="shared" ref="C25:W25" si="8">C6/C2*100</f>
        <v>1.6485660577464427</v>
      </c>
      <c r="D25" s="5">
        <f t="shared" si="8"/>
        <v>1.4409090155304793</v>
      </c>
      <c r="E25" s="5">
        <f t="shared" si="8"/>
        <v>4.0691856288762001</v>
      </c>
      <c r="F25" s="5">
        <f t="shared" si="8"/>
        <v>4.0058521307612134</v>
      </c>
      <c r="G25" s="5">
        <f t="shared" si="8"/>
        <v>1.6635277667797383</v>
      </c>
      <c r="H25" s="5">
        <f t="shared" si="8"/>
        <v>1.6508839722672501</v>
      </c>
      <c r="I25" s="5">
        <f t="shared" si="8"/>
        <v>3.1492702890887641</v>
      </c>
      <c r="J25" s="5">
        <f t="shared" si="8"/>
        <v>0</v>
      </c>
      <c r="K25" s="5">
        <f t="shared" si="8"/>
        <v>1.3515994413851748</v>
      </c>
      <c r="L25" s="5">
        <f t="shared" si="8"/>
        <v>0.47559846158759417</v>
      </c>
      <c r="M25" s="5">
        <f t="shared" si="8"/>
        <v>1.1533359208443565</v>
      </c>
      <c r="N25" s="5">
        <f t="shared" si="8"/>
        <v>0</v>
      </c>
      <c r="O25" s="5">
        <f t="shared" si="8"/>
        <v>0</v>
      </c>
      <c r="P25" s="5">
        <f t="shared" si="8"/>
        <v>0.53652942225346356</v>
      </c>
      <c r="Q25" s="5">
        <f t="shared" si="8"/>
        <v>0</v>
      </c>
      <c r="R25" s="5">
        <f t="shared" si="8"/>
        <v>0</v>
      </c>
      <c r="S25" s="5">
        <f t="shared" si="8"/>
        <v>1.152925107615659</v>
      </c>
      <c r="T25" s="5">
        <f t="shared" si="8"/>
        <v>0.76069245874877167</v>
      </c>
      <c r="U25" s="5">
        <f t="shared" si="8"/>
        <v>1.6994443915382444</v>
      </c>
      <c r="V25" s="5">
        <f t="shared" si="8"/>
        <v>0</v>
      </c>
      <c r="W25" s="5">
        <f t="shared" si="8"/>
        <v>1.0392514890187887</v>
      </c>
      <c r="X25" s="5">
        <f t="shared" si="5"/>
        <v>1.228455788287721</v>
      </c>
      <c r="Y25"/>
      <c r="Z25"/>
      <c r="AA25"/>
      <c r="AB25"/>
      <c r="AC25"/>
      <c r="AD25"/>
      <c r="AE25"/>
      <c r="AF25"/>
    </row>
    <row r="26" spans="1:32" x14ac:dyDescent="0.25">
      <c r="A26" t="s">
        <v>30</v>
      </c>
      <c r="C26" s="5">
        <f t="shared" ref="C26:W26" si="9">C9/C2*100</f>
        <v>2.6570156991565739</v>
      </c>
      <c r="D26" s="5">
        <f t="shared" si="9"/>
        <v>0</v>
      </c>
      <c r="E26" s="5">
        <f t="shared" si="9"/>
        <v>3.9914089673654798E-2</v>
      </c>
      <c r="F26" s="5">
        <f t="shared" si="9"/>
        <v>0</v>
      </c>
      <c r="G26" s="5">
        <f t="shared" si="9"/>
        <v>4.0520641239199628</v>
      </c>
      <c r="H26" s="5">
        <f t="shared" si="9"/>
        <v>4.6614119793052096</v>
      </c>
      <c r="I26" s="5">
        <f t="shared" si="9"/>
        <v>10.556724875363752</v>
      </c>
      <c r="J26" s="5">
        <f t="shared" si="9"/>
        <v>0</v>
      </c>
      <c r="K26" s="5">
        <f t="shared" si="9"/>
        <v>2.2316430881157956</v>
      </c>
      <c r="L26" s="5">
        <f t="shared" si="9"/>
        <v>0</v>
      </c>
      <c r="M26" s="5">
        <f t="shared" si="9"/>
        <v>0</v>
      </c>
      <c r="N26" s="5">
        <f t="shared" si="9"/>
        <v>1.2245466914351817</v>
      </c>
      <c r="O26" s="5">
        <f t="shared" si="9"/>
        <v>3.8495736404794068</v>
      </c>
      <c r="P26" s="5">
        <f t="shared" si="9"/>
        <v>0.68402778870941283</v>
      </c>
      <c r="Q26" s="5">
        <f t="shared" si="9"/>
        <v>0.75852958796984482</v>
      </c>
      <c r="R26" s="5">
        <f t="shared" si="9"/>
        <v>2.7337624748065363</v>
      </c>
      <c r="S26" s="5">
        <f t="shared" si="9"/>
        <v>0.73563758656487832</v>
      </c>
      <c r="T26" s="5">
        <f t="shared" si="9"/>
        <v>1.5179599392509453</v>
      </c>
      <c r="U26" s="5">
        <f t="shared" si="9"/>
        <v>0</v>
      </c>
      <c r="V26" s="5">
        <f t="shared" si="9"/>
        <v>1.1155126806766666</v>
      </c>
      <c r="W26" s="5">
        <f t="shared" si="9"/>
        <v>0</v>
      </c>
      <c r="X26" s="5">
        <f t="shared" si="5"/>
        <v>1.753253535496563</v>
      </c>
      <c r="Y26"/>
      <c r="Z26"/>
      <c r="AA26"/>
      <c r="AB26"/>
      <c r="AC26"/>
      <c r="AD26"/>
      <c r="AE26"/>
      <c r="AF26"/>
    </row>
    <row r="27" spans="1:32" x14ac:dyDescent="0.25">
      <c r="A27" t="s">
        <v>70</v>
      </c>
      <c r="C27" s="5">
        <f>C10/C2*100</f>
        <v>0</v>
      </c>
      <c r="D27" s="5">
        <f t="shared" ref="D27:W27" si="10">D10/D2*100</f>
        <v>0</v>
      </c>
      <c r="E27" s="5">
        <f t="shared" si="10"/>
        <v>0.1136480542710942</v>
      </c>
      <c r="F27" s="5">
        <f t="shared" si="10"/>
        <v>0</v>
      </c>
      <c r="G27" s="5">
        <f t="shared" si="10"/>
        <v>0</v>
      </c>
      <c r="H27" s="5">
        <f t="shared" si="10"/>
        <v>0</v>
      </c>
      <c r="I27" s="5">
        <f t="shared" si="10"/>
        <v>0</v>
      </c>
      <c r="J27" s="5">
        <f t="shared" si="10"/>
        <v>0</v>
      </c>
      <c r="K27" s="5">
        <f t="shared" si="10"/>
        <v>0</v>
      </c>
      <c r="L27" s="5">
        <f t="shared" si="10"/>
        <v>0.69050628002573144</v>
      </c>
      <c r="M27" s="5">
        <f t="shared" si="10"/>
        <v>0</v>
      </c>
      <c r="N27" s="5">
        <f t="shared" si="10"/>
        <v>0.88226843460002591</v>
      </c>
      <c r="O27" s="5">
        <f t="shared" si="10"/>
        <v>0</v>
      </c>
      <c r="P27" s="5">
        <f t="shared" si="10"/>
        <v>0</v>
      </c>
      <c r="Q27" s="5">
        <f t="shared" si="10"/>
        <v>0</v>
      </c>
      <c r="R27" s="5">
        <f t="shared" si="10"/>
        <v>0</v>
      </c>
      <c r="S27" s="5">
        <f t="shared" si="10"/>
        <v>0.18391209424879776</v>
      </c>
      <c r="T27" s="5">
        <f t="shared" si="10"/>
        <v>0.30358959276050612</v>
      </c>
      <c r="U27" s="5">
        <f t="shared" si="10"/>
        <v>0</v>
      </c>
      <c r="V27" s="5">
        <f t="shared" si="10"/>
        <v>0</v>
      </c>
      <c r="W27" s="5">
        <f t="shared" si="10"/>
        <v>0.34113700355097637</v>
      </c>
      <c r="X27" s="5">
        <f t="shared" si="5"/>
        <v>0.11976483140272054</v>
      </c>
      <c r="Y27"/>
      <c r="Z27"/>
      <c r="AA27"/>
      <c r="AB27"/>
      <c r="AC27"/>
      <c r="AD27"/>
      <c r="AE27"/>
      <c r="AF27"/>
    </row>
    <row r="28" spans="1:32" x14ac:dyDescent="0.25">
      <c r="A28" t="s">
        <v>53</v>
      </c>
      <c r="C28" s="6">
        <f>C7/C2*100</f>
        <v>1.4153308887953366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>
        <f t="shared" si="5"/>
        <v>6.7396708990254128E-2</v>
      </c>
    </row>
    <row r="29" spans="1:32" x14ac:dyDescent="0.25">
      <c r="A29" t="s">
        <v>54</v>
      </c>
      <c r="C29" s="6">
        <f t="shared" ref="C29:W29" si="11">C12/C2*100</f>
        <v>7.82393959806324</v>
      </c>
      <c r="D29" s="6">
        <f t="shared" si="11"/>
        <v>5.7851196454820304</v>
      </c>
      <c r="E29" s="6">
        <f t="shared" si="11"/>
        <v>5.2880436635402139</v>
      </c>
      <c r="F29" s="6">
        <f t="shared" si="11"/>
        <v>0.88468208521660829</v>
      </c>
      <c r="G29" s="6">
        <f t="shared" si="11"/>
        <v>3.1391525445896185</v>
      </c>
      <c r="H29" s="6">
        <f t="shared" si="11"/>
        <v>7.3141012262778569</v>
      </c>
      <c r="I29" s="6">
        <f t="shared" si="11"/>
        <v>2.4832394756099196</v>
      </c>
      <c r="J29" s="6">
        <f t="shared" si="11"/>
        <v>13.075767108450675</v>
      </c>
      <c r="K29" s="6">
        <f t="shared" si="11"/>
        <v>13.762999105205488</v>
      </c>
      <c r="L29" s="6">
        <f t="shared" si="11"/>
        <v>8.7801055719545413</v>
      </c>
      <c r="M29" s="6">
        <f t="shared" si="11"/>
        <v>1.7200563193175311</v>
      </c>
      <c r="N29" s="6">
        <f t="shared" si="11"/>
        <v>6.0759110329975892</v>
      </c>
      <c r="O29" s="6">
        <f t="shared" si="11"/>
        <v>4.5820125777733951</v>
      </c>
      <c r="P29" s="6">
        <f t="shared" si="11"/>
        <v>14.131379586981677</v>
      </c>
      <c r="Q29" s="6">
        <f t="shared" si="11"/>
        <v>8.7439537140947383</v>
      </c>
      <c r="R29" s="6">
        <f t="shared" si="11"/>
        <v>13.334313152763833</v>
      </c>
      <c r="S29" s="6">
        <f t="shared" si="11"/>
        <v>9.7024312242250339</v>
      </c>
      <c r="T29" s="6">
        <f t="shared" si="11"/>
        <v>7.7538992658810617</v>
      </c>
      <c r="U29" s="6">
        <f t="shared" si="11"/>
        <v>4.2764742623786507</v>
      </c>
      <c r="V29" s="6">
        <f t="shared" si="11"/>
        <v>8.0795535095347848</v>
      </c>
      <c r="W29" s="6">
        <f t="shared" si="11"/>
        <v>10.079312971084907</v>
      </c>
      <c r="X29" s="5">
        <f t="shared" si="5"/>
        <v>7.4674498876868283</v>
      </c>
    </row>
    <row r="30" spans="1:32" x14ac:dyDescent="0.25">
      <c r="A30" t="s">
        <v>55</v>
      </c>
      <c r="C30" s="6">
        <f t="shared" ref="C30:W30" si="12">C14/C2*100</f>
        <v>9.5320947463266883</v>
      </c>
      <c r="D30" s="6">
        <f t="shared" si="12"/>
        <v>8.7883244044991216</v>
      </c>
      <c r="E30" s="6">
        <f t="shared" si="12"/>
        <v>6.9836985789316959</v>
      </c>
      <c r="F30" s="6">
        <f t="shared" si="12"/>
        <v>4.7855211088023157</v>
      </c>
      <c r="G30" s="6">
        <f t="shared" si="12"/>
        <v>11.855158199365325</v>
      </c>
      <c r="H30" s="6">
        <f t="shared" si="12"/>
        <v>8.0169982891040554</v>
      </c>
      <c r="I30" s="6">
        <f t="shared" si="12"/>
        <v>8.5574950872266076</v>
      </c>
      <c r="J30" s="6">
        <f t="shared" si="12"/>
        <v>8.5661384565707266</v>
      </c>
      <c r="K30" s="6">
        <f t="shared" si="12"/>
        <v>7.2639107969942938</v>
      </c>
      <c r="L30" s="6">
        <f t="shared" si="12"/>
        <v>2.6540009215875031</v>
      </c>
      <c r="M30" s="6">
        <f t="shared" si="12"/>
        <v>1.7615375205391395</v>
      </c>
      <c r="N30" s="6">
        <f t="shared" si="12"/>
        <v>3.5811589978837453</v>
      </c>
      <c r="O30" s="6">
        <f t="shared" si="12"/>
        <v>3.9436460608056558</v>
      </c>
      <c r="P30" s="6">
        <f t="shared" si="12"/>
        <v>4.1565431775100699</v>
      </c>
      <c r="Q30" s="6">
        <f t="shared" si="12"/>
        <v>2.3509931924585907</v>
      </c>
      <c r="R30" s="6">
        <f t="shared" si="12"/>
        <v>3.6934598245760979</v>
      </c>
      <c r="S30" s="6">
        <f t="shared" si="12"/>
        <v>3.5395740650280971</v>
      </c>
      <c r="T30" s="6">
        <f t="shared" si="12"/>
        <v>3.2316945091850493</v>
      </c>
      <c r="U30" s="6">
        <f t="shared" si="12"/>
        <v>3.9845487443491514</v>
      </c>
      <c r="V30" s="6">
        <f t="shared" si="12"/>
        <v>2.1143879833262571</v>
      </c>
      <c r="W30" s="6">
        <f t="shared" si="12"/>
        <v>2.7961899917480229</v>
      </c>
      <c r="X30" s="5">
        <f t="shared" si="5"/>
        <v>5.3408130788961055</v>
      </c>
    </row>
    <row r="31" spans="1:32" x14ac:dyDescent="0.25">
      <c r="A31" t="s">
        <v>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>Q20/Q2*100</f>
        <v>38.237611390674829</v>
      </c>
      <c r="R31" s="6"/>
      <c r="S31" s="6"/>
      <c r="T31" s="6"/>
      <c r="U31" s="6"/>
      <c r="V31" s="6"/>
      <c r="W31" s="6"/>
      <c r="X31" s="5">
        <f t="shared" si="5"/>
        <v>1.8208386376511823</v>
      </c>
    </row>
    <row r="33" spans="1:32" x14ac:dyDescent="0.25">
      <c r="A33" s="1" t="s">
        <v>11</v>
      </c>
      <c r="B33" s="1"/>
    </row>
    <row r="34" spans="1:32" x14ac:dyDescent="0.25">
      <c r="A34" t="s">
        <v>1</v>
      </c>
      <c r="C34" s="5">
        <v>9890113</v>
      </c>
      <c r="D34" s="5">
        <v>9198952</v>
      </c>
      <c r="E34" s="5">
        <v>7955171</v>
      </c>
      <c r="F34" s="5">
        <v>8974676</v>
      </c>
      <c r="G34" s="5">
        <v>8155756</v>
      </c>
      <c r="H34" s="5">
        <v>8437259</v>
      </c>
      <c r="I34" s="5">
        <v>6892386</v>
      </c>
      <c r="J34" s="5">
        <v>8655253</v>
      </c>
      <c r="K34" s="5">
        <v>9018244</v>
      </c>
      <c r="L34" s="5">
        <v>8535080</v>
      </c>
      <c r="M34" s="5">
        <v>8504093</v>
      </c>
      <c r="N34" s="5">
        <v>8665757</v>
      </c>
      <c r="O34" s="5">
        <v>9029674</v>
      </c>
      <c r="P34" s="5">
        <v>6979088</v>
      </c>
      <c r="Q34" s="5">
        <v>8412464</v>
      </c>
      <c r="R34" s="5">
        <v>7639387</v>
      </c>
      <c r="S34" s="5">
        <v>7843715</v>
      </c>
      <c r="T34" s="5">
        <v>7447155</v>
      </c>
      <c r="U34" s="5">
        <v>7489235</v>
      </c>
      <c r="V34" s="5">
        <v>7282386</v>
      </c>
      <c r="W34" s="5">
        <v>5164203</v>
      </c>
      <c r="X34" s="5">
        <f>SUM(C34:W34)</f>
        <v>170170047</v>
      </c>
    </row>
    <row r="35" spans="1:32" x14ac:dyDescent="0.25">
      <c r="A35" t="s">
        <v>8</v>
      </c>
      <c r="C35" s="5">
        <v>8928732</v>
      </c>
      <c r="D35" s="5">
        <v>8226827</v>
      </c>
      <c r="E35" s="5">
        <v>7838556</v>
      </c>
      <c r="F35" s="5">
        <v>7909194</v>
      </c>
      <c r="G35" s="5">
        <v>7442572</v>
      </c>
      <c r="H35" s="5">
        <v>7498236</v>
      </c>
      <c r="I35" s="5">
        <v>6214305</v>
      </c>
      <c r="J35" s="5">
        <v>7904728</v>
      </c>
      <c r="K35" s="5">
        <v>8207635</v>
      </c>
      <c r="L35" s="5">
        <v>7723620</v>
      </c>
      <c r="M35" s="5">
        <v>7884581</v>
      </c>
      <c r="N35" s="5">
        <v>7783709</v>
      </c>
      <c r="O35" s="5">
        <v>8180257</v>
      </c>
      <c r="P35" s="5">
        <v>6055885</v>
      </c>
      <c r="Q35" s="5">
        <v>7582198</v>
      </c>
      <c r="R35" s="5">
        <v>6861485</v>
      </c>
      <c r="S35" s="5">
        <v>6885036</v>
      </c>
      <c r="T35" s="5">
        <v>6542819</v>
      </c>
      <c r="U35" s="5">
        <v>6613936</v>
      </c>
      <c r="V35" s="5">
        <v>6291391</v>
      </c>
      <c r="W35" s="5">
        <v>4380380</v>
      </c>
      <c r="X35" s="5">
        <f>SUM(C35:W35)/X$34*100</f>
        <v>89.884256775224372</v>
      </c>
    </row>
    <row r="36" spans="1:32" x14ac:dyDescent="0.25">
      <c r="A36" t="s">
        <v>3</v>
      </c>
      <c r="B36" t="s">
        <v>32</v>
      </c>
      <c r="C36" s="5">
        <v>14909</v>
      </c>
      <c r="D36" s="5">
        <v>29039</v>
      </c>
      <c r="E36" s="5">
        <v>51615</v>
      </c>
      <c r="G36" s="5">
        <v>59834</v>
      </c>
      <c r="H36" s="5">
        <v>34432</v>
      </c>
      <c r="I36" s="5">
        <v>18439</v>
      </c>
      <c r="K36" s="5">
        <v>41459</v>
      </c>
      <c r="L36" s="5">
        <v>47446</v>
      </c>
      <c r="M36" s="5">
        <v>37322</v>
      </c>
      <c r="N36" s="5">
        <v>44694</v>
      </c>
      <c r="O36" s="5">
        <v>53069</v>
      </c>
      <c r="Q36" s="5">
        <v>42023</v>
      </c>
      <c r="R36" s="5">
        <v>58257</v>
      </c>
      <c r="S36" s="5">
        <v>197271</v>
      </c>
      <c r="T36" s="5">
        <v>50875</v>
      </c>
      <c r="U36">
        <v>95752</v>
      </c>
      <c r="V36">
        <v>48558</v>
      </c>
      <c r="W36">
        <v>42823</v>
      </c>
      <c r="X36" s="5">
        <f>SUM(C36:W36)/X$34*100</f>
        <v>0.56873522518331321</v>
      </c>
    </row>
    <row r="37" spans="1:32" x14ac:dyDescent="0.25">
      <c r="A37" t="s">
        <v>20</v>
      </c>
      <c r="B37" t="s">
        <v>33</v>
      </c>
      <c r="C37" s="5">
        <v>187459</v>
      </c>
      <c r="D37" s="5">
        <v>28746</v>
      </c>
      <c r="E37" s="5">
        <v>27546</v>
      </c>
      <c r="I37" s="5">
        <v>43998</v>
      </c>
      <c r="J37" s="5">
        <v>97396</v>
      </c>
      <c r="K37" s="5">
        <v>115567</v>
      </c>
      <c r="L37" s="5">
        <v>182378</v>
      </c>
      <c r="M37" s="6">
        <v>32268</v>
      </c>
      <c r="O37" s="5">
        <v>92526</v>
      </c>
      <c r="P37" s="5">
        <v>55635</v>
      </c>
      <c r="Q37" s="5">
        <v>130962</v>
      </c>
      <c r="R37" s="5">
        <v>17897</v>
      </c>
      <c r="T37" s="5">
        <v>62062</v>
      </c>
      <c r="U37">
        <v>58303</v>
      </c>
      <c r="X37" s="5">
        <f>SUM(C37:W37)/X$34*100</f>
        <v>0.66565357415691373</v>
      </c>
      <c r="AB37"/>
      <c r="AC37"/>
      <c r="AD37"/>
      <c r="AE37"/>
      <c r="AF37"/>
    </row>
    <row r="38" spans="1:32" x14ac:dyDescent="0.25">
      <c r="A38" t="s">
        <v>14</v>
      </c>
      <c r="B38" t="s">
        <v>34</v>
      </c>
      <c r="C38" s="5">
        <v>1070071</v>
      </c>
      <c r="D38" s="5">
        <v>239280</v>
      </c>
      <c r="E38" s="5">
        <v>224615</v>
      </c>
      <c r="F38" s="5">
        <v>856338</v>
      </c>
      <c r="G38" s="5">
        <v>1007856</v>
      </c>
      <c r="H38" s="5">
        <v>919593</v>
      </c>
      <c r="I38" s="5">
        <v>59190</v>
      </c>
      <c r="J38" s="5">
        <v>805777</v>
      </c>
      <c r="K38" s="5">
        <v>818276</v>
      </c>
      <c r="L38" s="5">
        <v>364338</v>
      </c>
      <c r="M38" s="6">
        <v>210489</v>
      </c>
      <c r="N38" s="5">
        <v>522758</v>
      </c>
      <c r="O38" s="6">
        <v>377176</v>
      </c>
      <c r="P38" s="5">
        <v>1356757</v>
      </c>
      <c r="Q38" s="5">
        <v>950547</v>
      </c>
      <c r="R38" s="5">
        <v>504663</v>
      </c>
      <c r="S38" s="5">
        <v>205578</v>
      </c>
      <c r="T38" s="5">
        <v>604730</v>
      </c>
      <c r="U38">
        <v>380827</v>
      </c>
      <c r="V38" s="5">
        <v>363839</v>
      </c>
      <c r="W38">
        <v>129630</v>
      </c>
      <c r="X38" s="5">
        <f>SUM(C38:W38)/X$34*100</f>
        <v>7.0355084288129737</v>
      </c>
      <c r="AB38"/>
      <c r="AC38"/>
      <c r="AD38"/>
      <c r="AE38"/>
      <c r="AF38"/>
    </row>
    <row r="39" spans="1:32" x14ac:dyDescent="0.25">
      <c r="A39" t="s">
        <v>36</v>
      </c>
      <c r="B39" t="s">
        <v>37</v>
      </c>
      <c r="X39" s="5">
        <f t="shared" ref="X39:X40" si="13">SUM(C39:W39)</f>
        <v>0</v>
      </c>
      <c r="AB39"/>
      <c r="AC39"/>
      <c r="AD39"/>
      <c r="AE39"/>
      <c r="AF39"/>
    </row>
    <row r="40" spans="1:32" x14ac:dyDescent="0.25">
      <c r="A40" s="2" t="s">
        <v>102</v>
      </c>
      <c r="B40" s="3" t="s">
        <v>15</v>
      </c>
      <c r="R40" s="5">
        <v>1</v>
      </c>
      <c r="T40" s="5">
        <v>1</v>
      </c>
      <c r="X40" s="5">
        <f t="shared" si="13"/>
        <v>2</v>
      </c>
      <c r="Z40"/>
      <c r="AB40"/>
      <c r="AC40"/>
      <c r="AD40"/>
      <c r="AE40"/>
      <c r="AF40"/>
    </row>
    <row r="41" spans="1:32" x14ac:dyDescent="0.25">
      <c r="A41" s="2" t="s">
        <v>5</v>
      </c>
      <c r="B41" s="3" t="s">
        <v>59</v>
      </c>
      <c r="C41" s="5">
        <v>251549</v>
      </c>
      <c r="D41" s="5">
        <v>706947</v>
      </c>
      <c r="E41" s="5">
        <v>65487</v>
      </c>
      <c r="G41" s="5">
        <v>982776</v>
      </c>
      <c r="I41" s="5">
        <v>78067</v>
      </c>
      <c r="J41" s="5">
        <v>82726</v>
      </c>
      <c r="K41" s="5">
        <v>539044</v>
      </c>
      <c r="M41" s="5">
        <v>415698</v>
      </c>
      <c r="R41" s="5">
        <v>437108</v>
      </c>
      <c r="S41" s="5">
        <v>178263</v>
      </c>
      <c r="U41">
        <v>120563</v>
      </c>
      <c r="X41" s="5">
        <f>SUM(C41:W41)/X$34*100</f>
        <v>2.2672779775397256</v>
      </c>
      <c r="Z41"/>
      <c r="AA41"/>
      <c r="AB41"/>
      <c r="AC41"/>
      <c r="AD41"/>
      <c r="AE41"/>
      <c r="AF41"/>
    </row>
    <row r="42" spans="1:32" x14ac:dyDescent="0.25">
      <c r="A42" s="3" t="s">
        <v>10</v>
      </c>
      <c r="B42" s="3" t="s">
        <v>47</v>
      </c>
      <c r="X42" s="5">
        <f t="shared" ref="X42:X45" si="14">SUM(C42:W42)</f>
        <v>0</v>
      </c>
      <c r="Y42"/>
      <c r="Z42"/>
      <c r="AA42"/>
      <c r="AB42"/>
      <c r="AC42"/>
      <c r="AD42"/>
      <c r="AE42"/>
      <c r="AF42"/>
    </row>
    <row r="43" spans="1:32" x14ac:dyDescent="0.25">
      <c r="A43" s="3" t="s">
        <v>38</v>
      </c>
      <c r="B43" s="3" t="s">
        <v>42</v>
      </c>
      <c r="G43" s="5">
        <v>1</v>
      </c>
      <c r="K43" s="5">
        <v>1</v>
      </c>
      <c r="Q43" s="5">
        <v>1</v>
      </c>
      <c r="X43" s="5">
        <f t="shared" si="14"/>
        <v>3</v>
      </c>
      <c r="Y43"/>
      <c r="Z43"/>
      <c r="AA43"/>
      <c r="AB43"/>
      <c r="AC43"/>
      <c r="AD43"/>
      <c r="AE43"/>
      <c r="AF43"/>
    </row>
    <row r="44" spans="1:32" x14ac:dyDescent="0.25">
      <c r="A44" s="3" t="s">
        <v>39</v>
      </c>
      <c r="B44" s="3" t="s">
        <v>40</v>
      </c>
      <c r="D44" s="5">
        <v>179647</v>
      </c>
      <c r="E44" s="5">
        <v>30016</v>
      </c>
      <c r="F44" s="5">
        <v>122630</v>
      </c>
      <c r="S44" s="5">
        <v>25894</v>
      </c>
      <c r="X44" s="5">
        <f>SUM(C44:W44)/X$34*100</f>
        <v>0.21048768941105128</v>
      </c>
      <c r="Y44"/>
      <c r="Z44"/>
      <c r="AA44"/>
      <c r="AB44"/>
      <c r="AC44"/>
      <c r="AD44"/>
      <c r="AE44"/>
      <c r="AF44"/>
    </row>
    <row r="45" spans="1:32" x14ac:dyDescent="0.25">
      <c r="A45" s="3" t="s">
        <v>12</v>
      </c>
      <c r="B45" s="3" t="s">
        <v>17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Q45" s="6"/>
      <c r="R45" s="6"/>
      <c r="S45" s="6"/>
      <c r="T45" s="6"/>
      <c r="U45" s="6"/>
      <c r="V45" s="6"/>
      <c r="W45" s="6"/>
      <c r="X45" s="5">
        <f t="shared" si="14"/>
        <v>0</v>
      </c>
      <c r="Y45"/>
      <c r="Z45"/>
      <c r="AA45"/>
      <c r="AB45"/>
      <c r="AC45"/>
      <c r="AD45"/>
      <c r="AE45"/>
      <c r="AF45"/>
    </row>
    <row r="46" spans="1:32" x14ac:dyDescent="0.25">
      <c r="A46" s="3" t="s">
        <v>35</v>
      </c>
      <c r="B46" s="3" t="s">
        <v>41</v>
      </c>
      <c r="C46" s="5">
        <v>532516</v>
      </c>
      <c r="D46" s="5">
        <v>582387</v>
      </c>
      <c r="E46" s="5">
        <v>265999</v>
      </c>
      <c r="F46" s="5">
        <v>229237</v>
      </c>
      <c r="G46" s="7">
        <v>367806</v>
      </c>
      <c r="H46" s="5">
        <v>343770</v>
      </c>
      <c r="I46" s="5">
        <v>303884</v>
      </c>
      <c r="J46" s="5">
        <v>561878</v>
      </c>
      <c r="K46" s="5">
        <v>426878</v>
      </c>
      <c r="L46" s="5">
        <v>351414</v>
      </c>
      <c r="M46" s="5">
        <v>387458</v>
      </c>
      <c r="N46" s="5">
        <v>723780</v>
      </c>
      <c r="O46" s="5">
        <v>290816</v>
      </c>
      <c r="P46" s="5">
        <v>216781</v>
      </c>
      <c r="Q46" s="5">
        <v>557434</v>
      </c>
      <c r="R46" s="5">
        <v>844905</v>
      </c>
      <c r="S46" s="5">
        <v>692709</v>
      </c>
      <c r="T46" s="5">
        <v>422311</v>
      </c>
      <c r="U46">
        <v>662040</v>
      </c>
      <c r="V46">
        <v>454422</v>
      </c>
      <c r="W46">
        <v>240390</v>
      </c>
      <c r="X46" s="5">
        <f>SUM(C46:W46)/X$34*100</f>
        <v>5.5584488379438479</v>
      </c>
      <c r="Y46"/>
      <c r="Z46"/>
      <c r="AA46"/>
      <c r="AB46"/>
      <c r="AC46"/>
      <c r="AD46"/>
      <c r="AE46"/>
      <c r="AF46"/>
    </row>
    <row r="47" spans="1:32" x14ac:dyDescent="0.25">
      <c r="A47" s="3" t="s">
        <v>43</v>
      </c>
      <c r="B47" s="2" t="s">
        <v>46</v>
      </c>
      <c r="X47" s="5">
        <f t="shared" ref="X47:X52" si="15">SUM(C47:W47)</f>
        <v>0</v>
      </c>
      <c r="Y47"/>
      <c r="Z47"/>
      <c r="AA47"/>
      <c r="AB47"/>
      <c r="AC47"/>
      <c r="AD47"/>
      <c r="AE47"/>
      <c r="AF47"/>
    </row>
    <row r="48" spans="1:32" x14ac:dyDescent="0.25">
      <c r="A48" s="3" t="s">
        <v>44</v>
      </c>
      <c r="B48" s="3" t="s">
        <v>45</v>
      </c>
      <c r="X48" s="5">
        <f t="shared" si="15"/>
        <v>0</v>
      </c>
      <c r="Y48"/>
      <c r="Z48"/>
      <c r="AA48"/>
      <c r="AB48"/>
      <c r="AC48"/>
      <c r="AD48"/>
      <c r="AE48"/>
      <c r="AF48"/>
    </row>
    <row r="49" spans="1:32" x14ac:dyDescent="0.25">
      <c r="A49" s="3" t="s">
        <v>48</v>
      </c>
      <c r="B49" s="3" t="s">
        <v>47</v>
      </c>
      <c r="C49" s="5">
        <v>1</v>
      </c>
      <c r="D49" s="5">
        <v>1</v>
      </c>
      <c r="J49" s="5">
        <v>1</v>
      </c>
      <c r="U49" s="5">
        <v>1</v>
      </c>
      <c r="X49" s="5">
        <f t="shared" si="15"/>
        <v>4</v>
      </c>
      <c r="Y49"/>
      <c r="Z49"/>
      <c r="AA49"/>
      <c r="AB49"/>
      <c r="AC49"/>
      <c r="AD49"/>
      <c r="AE49"/>
      <c r="AF49"/>
    </row>
    <row r="50" spans="1:32" x14ac:dyDescent="0.25">
      <c r="A50" s="3" t="s">
        <v>49</v>
      </c>
      <c r="B50" s="3" t="s">
        <v>49</v>
      </c>
      <c r="R50" s="6"/>
      <c r="X50" s="5">
        <f t="shared" si="15"/>
        <v>0</v>
      </c>
    </row>
    <row r="51" spans="1:32" x14ac:dyDescent="0.25">
      <c r="A51" s="3" t="s">
        <v>50</v>
      </c>
      <c r="B51" s="3" t="s">
        <v>47</v>
      </c>
      <c r="R51" s="6"/>
      <c r="X51" s="5">
        <f t="shared" si="15"/>
        <v>0</v>
      </c>
    </row>
    <row r="52" spans="1:32" x14ac:dyDescent="0.25">
      <c r="A52" s="2" t="s">
        <v>51</v>
      </c>
      <c r="B52" s="3" t="s">
        <v>23</v>
      </c>
      <c r="Q52"/>
      <c r="R52"/>
      <c r="S52"/>
      <c r="T52"/>
      <c r="U52"/>
      <c r="V52"/>
      <c r="W52"/>
      <c r="X52" s="5">
        <f t="shared" si="15"/>
        <v>0</v>
      </c>
    </row>
    <row r="53" spans="1:32" x14ac:dyDescent="0.25">
      <c r="A53" s="3" t="s">
        <v>2</v>
      </c>
      <c r="B53" s="3" t="s">
        <v>13</v>
      </c>
      <c r="D53" s="5">
        <v>1</v>
      </c>
      <c r="E53" s="5">
        <v>2978</v>
      </c>
      <c r="G53" s="5">
        <v>9733</v>
      </c>
      <c r="H53" s="5">
        <v>13107</v>
      </c>
      <c r="I53" s="5">
        <v>1346</v>
      </c>
      <c r="Q53" s="5">
        <v>4890</v>
      </c>
      <c r="R53"/>
      <c r="S53" s="5">
        <v>21136</v>
      </c>
      <c r="T53"/>
      <c r="U53"/>
      <c r="V53">
        <v>12017</v>
      </c>
      <c r="W53">
        <v>11804</v>
      </c>
      <c r="X53" s="5">
        <f>SUM(C53:W53)/X$34*100</f>
        <v>4.5255908050610104E-2</v>
      </c>
    </row>
    <row r="54" spans="1:32" x14ac:dyDescent="0.25">
      <c r="A54" s="3" t="s">
        <v>60</v>
      </c>
      <c r="B54" s="3" t="s">
        <v>59</v>
      </c>
      <c r="H54" s="5">
        <v>2</v>
      </c>
      <c r="L54" s="5">
        <v>1</v>
      </c>
      <c r="Q54"/>
      <c r="R54"/>
      <c r="S54"/>
      <c r="T54"/>
      <c r="U54"/>
      <c r="V54"/>
      <c r="W54"/>
      <c r="X54" s="10"/>
    </row>
    <row r="55" spans="1:32" x14ac:dyDescent="0.25">
      <c r="A55" s="3" t="s">
        <v>61</v>
      </c>
      <c r="B55" s="3" t="s">
        <v>62</v>
      </c>
      <c r="O55" s="5">
        <v>113786</v>
      </c>
      <c r="Q55"/>
      <c r="R55"/>
      <c r="S55"/>
      <c r="T55"/>
      <c r="U55"/>
      <c r="V55"/>
      <c r="W55"/>
      <c r="X55" s="5">
        <f>SUM(C55:W55)/X$34*100</f>
        <v>6.6866056633339235E-2</v>
      </c>
    </row>
    <row r="56" spans="1:32" x14ac:dyDescent="0.25">
      <c r="A56" s="3" t="s">
        <v>65</v>
      </c>
      <c r="B56" s="3" t="s">
        <v>64</v>
      </c>
      <c r="Q56"/>
      <c r="R56"/>
      <c r="S56"/>
      <c r="T56"/>
      <c r="U56">
        <v>1</v>
      </c>
      <c r="V56"/>
      <c r="W56"/>
      <c r="X56" s="5">
        <f t="shared" ref="X56" si="16">SUM(C56:W56)</f>
        <v>1</v>
      </c>
    </row>
    <row r="57" spans="1:32" s="8" customFormat="1" x14ac:dyDescent="0.25">
      <c r="A57" t="s">
        <v>136</v>
      </c>
      <c r="B57"/>
      <c r="C57" s="7">
        <v>42</v>
      </c>
      <c r="D57" s="7">
        <v>44</v>
      </c>
      <c r="E57" s="7">
        <v>48.8</v>
      </c>
      <c r="F57" s="7">
        <v>50</v>
      </c>
      <c r="G57" s="7">
        <v>48</v>
      </c>
      <c r="H57" s="7">
        <v>50</v>
      </c>
      <c r="I57" s="7">
        <v>48</v>
      </c>
      <c r="J57" s="7">
        <v>46</v>
      </c>
      <c r="K57" s="7">
        <v>51</v>
      </c>
      <c r="L57" s="7">
        <v>50</v>
      </c>
      <c r="M57" s="7">
        <v>46</v>
      </c>
      <c r="N57" s="7">
        <v>52</v>
      </c>
      <c r="O57" s="7">
        <v>52</v>
      </c>
      <c r="P57" s="7">
        <v>56</v>
      </c>
      <c r="Q57" s="7">
        <v>60</v>
      </c>
      <c r="R57" s="7">
        <v>54.7</v>
      </c>
      <c r="S57" s="7">
        <v>70</v>
      </c>
      <c r="T57" s="7">
        <v>51.8</v>
      </c>
      <c r="U57" s="7">
        <v>52</v>
      </c>
      <c r="V57" s="7">
        <v>52</v>
      </c>
      <c r="W57" s="7">
        <v>60.7</v>
      </c>
      <c r="X57" s="5">
        <f>SUM(C57:W57)/21</f>
        <v>51.666666666666664</v>
      </c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t="s">
        <v>7</v>
      </c>
      <c r="C58" s="5">
        <f>C36/C34*100</f>
        <v>0.15074650815415355</v>
      </c>
      <c r="D58" s="5">
        <f t="shared" ref="D58:W58" si="17">D36/D34*100</f>
        <v>0.31567726410573727</v>
      </c>
      <c r="E58" s="5">
        <f t="shared" si="17"/>
        <v>0.64882326225294218</v>
      </c>
      <c r="F58" s="5">
        <f t="shared" si="17"/>
        <v>0</v>
      </c>
      <c r="G58" s="5">
        <f t="shared" si="17"/>
        <v>0.73364136935925994</v>
      </c>
      <c r="H58" s="5">
        <f t="shared" si="17"/>
        <v>0.40809461935446095</v>
      </c>
      <c r="I58" s="5">
        <f t="shared" si="17"/>
        <v>0.26752709439082489</v>
      </c>
      <c r="J58" s="5">
        <f t="shared" si="17"/>
        <v>0</v>
      </c>
      <c r="K58" s="5">
        <f t="shared" si="17"/>
        <v>0.45972364464745025</v>
      </c>
      <c r="L58" s="5">
        <f t="shared" si="17"/>
        <v>0.55589402794115583</v>
      </c>
      <c r="M58" s="5">
        <f t="shared" si="17"/>
        <v>0.43887102363532476</v>
      </c>
      <c r="N58" s="5">
        <f t="shared" si="17"/>
        <v>0.51575413434740902</v>
      </c>
      <c r="O58" s="5">
        <f t="shared" si="17"/>
        <v>0.58771778471736635</v>
      </c>
      <c r="P58" s="5">
        <f t="shared" si="17"/>
        <v>0</v>
      </c>
      <c r="Q58" s="5">
        <f t="shared" si="17"/>
        <v>0.49953259829700308</v>
      </c>
      <c r="R58" s="5">
        <f t="shared" si="17"/>
        <v>0.76258736466682464</v>
      </c>
      <c r="S58" s="5">
        <f t="shared" si="17"/>
        <v>2.5150199873401826</v>
      </c>
      <c r="T58" s="5">
        <f t="shared" si="17"/>
        <v>0.68314678558456221</v>
      </c>
      <c r="U58" s="5">
        <f t="shared" si="17"/>
        <v>1.2785284478321217</v>
      </c>
      <c r="V58" s="5">
        <f t="shared" si="17"/>
        <v>0.6667869569121988</v>
      </c>
      <c r="W58" s="5">
        <f t="shared" si="17"/>
        <v>0.82922766591475972</v>
      </c>
      <c r="X58" s="5">
        <f>SUM(C58:W58)/21</f>
        <v>0.58653812092636848</v>
      </c>
    </row>
    <row r="59" spans="1:32" x14ac:dyDescent="0.25">
      <c r="A59" t="s">
        <v>28</v>
      </c>
      <c r="C59" s="5">
        <f>C37/C34*100</f>
        <v>1.8954181817740605</v>
      </c>
      <c r="D59" s="5">
        <f t="shared" ref="D59:W59" si="18">D37/D34*100</f>
        <v>0.31249211866743082</v>
      </c>
      <c r="E59" s="5">
        <f t="shared" si="18"/>
        <v>0.34626534112214558</v>
      </c>
      <c r="F59" s="5">
        <f t="shared" si="18"/>
        <v>0</v>
      </c>
      <c r="G59" s="5">
        <f t="shared" si="18"/>
        <v>0</v>
      </c>
      <c r="H59" s="5">
        <f t="shared" si="18"/>
        <v>0</v>
      </c>
      <c r="I59" s="5">
        <f t="shared" si="18"/>
        <v>0.6383565865289611</v>
      </c>
      <c r="J59" s="5">
        <f t="shared" si="18"/>
        <v>1.1252819530520946</v>
      </c>
      <c r="K59" s="5">
        <f t="shared" si="18"/>
        <v>1.2814800752785132</v>
      </c>
      <c r="L59" s="5">
        <f t="shared" si="18"/>
        <v>2.1368048102653985</v>
      </c>
      <c r="M59" s="5">
        <f t="shared" si="18"/>
        <v>0.37944081749811531</v>
      </c>
      <c r="N59" s="5">
        <f t="shared" si="18"/>
        <v>0</v>
      </c>
      <c r="O59" s="5">
        <f t="shared" si="18"/>
        <v>1.0246881559622196</v>
      </c>
      <c r="P59" s="5">
        <f t="shared" si="18"/>
        <v>0.79716719433828609</v>
      </c>
      <c r="Q59" s="5">
        <f t="shared" si="18"/>
        <v>1.5567614910447165</v>
      </c>
      <c r="R59" s="5">
        <f t="shared" si="18"/>
        <v>0.23427272371461219</v>
      </c>
      <c r="S59" s="5">
        <f t="shared" si="18"/>
        <v>0</v>
      </c>
      <c r="T59" s="5">
        <f t="shared" si="18"/>
        <v>0.83336522470661611</v>
      </c>
      <c r="U59" s="5">
        <f t="shared" si="18"/>
        <v>0.77849072702352107</v>
      </c>
      <c r="V59" s="5">
        <f t="shared" si="18"/>
        <v>0</v>
      </c>
      <c r="W59" s="5">
        <f t="shared" si="18"/>
        <v>0</v>
      </c>
      <c r="X59" s="5">
        <f t="shared" ref="X59:X66" si="19">SUM(C59:W59)/21</f>
        <v>0.63525168576079494</v>
      </c>
    </row>
    <row r="60" spans="1:32" x14ac:dyDescent="0.25">
      <c r="A60" t="s">
        <v>52</v>
      </c>
      <c r="C60" s="5">
        <f>C38/C$34*100</f>
        <v>10.819603375613605</v>
      </c>
      <c r="D60" s="5">
        <f t="shared" ref="D60:W60" si="20">D38/D34*100</f>
        <v>2.6011658719384556</v>
      </c>
      <c r="E60" s="5">
        <f t="shared" si="20"/>
        <v>2.8235093877931727</v>
      </c>
      <c r="F60" s="5">
        <f t="shared" si="20"/>
        <v>9.5417149321045134</v>
      </c>
      <c r="G60" s="5">
        <f t="shared" si="20"/>
        <v>12.357603636008728</v>
      </c>
      <c r="H60" s="5">
        <f t="shared" si="20"/>
        <v>10.899191313197806</v>
      </c>
      <c r="I60" s="5">
        <f t="shared" si="20"/>
        <v>0.85877372509316796</v>
      </c>
      <c r="J60" s="5">
        <f t="shared" si="20"/>
        <v>9.3096874233485725</v>
      </c>
      <c r="K60" s="5">
        <f t="shared" si="20"/>
        <v>9.0735624363235239</v>
      </c>
      <c r="L60" s="5">
        <f t="shared" si="20"/>
        <v>4.268712185474536</v>
      </c>
      <c r="M60" s="5">
        <f t="shared" si="20"/>
        <v>2.4751493192748479</v>
      </c>
      <c r="N60" s="5">
        <f t="shared" si="20"/>
        <v>6.0324562528120742</v>
      </c>
      <c r="O60" s="5">
        <f t="shared" si="20"/>
        <v>4.177072173369714</v>
      </c>
      <c r="P60" s="5">
        <f t="shared" si="20"/>
        <v>19.440319422824302</v>
      </c>
      <c r="Q60" s="5">
        <f t="shared" si="20"/>
        <v>11.299269750218247</v>
      </c>
      <c r="R60" s="5">
        <f t="shared" si="20"/>
        <v>6.6060666909530834</v>
      </c>
      <c r="S60" s="5">
        <f t="shared" si="20"/>
        <v>2.6209264360064077</v>
      </c>
      <c r="T60" s="5">
        <f t="shared" si="20"/>
        <v>8.1202821748708054</v>
      </c>
      <c r="U60" s="5">
        <f t="shared" si="20"/>
        <v>5.0849919918389528</v>
      </c>
      <c r="V60" s="5">
        <f t="shared" si="20"/>
        <v>4.9961509867782343</v>
      </c>
      <c r="W60" s="5">
        <f t="shared" si="20"/>
        <v>2.5101646856252553</v>
      </c>
      <c r="X60" s="5">
        <f t="shared" si="19"/>
        <v>6.9483987700699057</v>
      </c>
    </row>
    <row r="61" spans="1:32" x14ac:dyDescent="0.25">
      <c r="A61" t="s">
        <v>30</v>
      </c>
      <c r="C61" s="5">
        <f>C41/C$34*100</f>
        <v>2.5434390891185976</v>
      </c>
      <c r="D61" s="5">
        <f t="shared" ref="D61:W61" si="21">D41/D$34*100</f>
        <v>7.6850819528137553</v>
      </c>
      <c r="E61" s="5">
        <f t="shared" si="21"/>
        <v>0.82320040637718539</v>
      </c>
      <c r="F61" s="5">
        <f t="shared" si="21"/>
        <v>0</v>
      </c>
      <c r="G61" s="5">
        <f t="shared" si="21"/>
        <v>12.050090757987366</v>
      </c>
      <c r="H61" s="5">
        <f t="shared" si="21"/>
        <v>0</v>
      </c>
      <c r="I61" s="5">
        <f t="shared" si="21"/>
        <v>1.1326556579970999</v>
      </c>
      <c r="J61" s="5">
        <f t="shared" si="21"/>
        <v>0.95578950725068346</v>
      </c>
      <c r="K61" s="5">
        <f t="shared" si="21"/>
        <v>5.9772612051747549</v>
      </c>
      <c r="L61" s="5">
        <f t="shared" si="21"/>
        <v>0</v>
      </c>
      <c r="M61" s="5">
        <f t="shared" si="21"/>
        <v>4.8882108885685982</v>
      </c>
      <c r="N61" s="5">
        <f t="shared" si="21"/>
        <v>0</v>
      </c>
      <c r="O61" s="5">
        <f t="shared" si="21"/>
        <v>0</v>
      </c>
      <c r="P61" s="5">
        <f t="shared" si="21"/>
        <v>0</v>
      </c>
      <c r="Q61" s="5">
        <f t="shared" si="21"/>
        <v>0</v>
      </c>
      <c r="R61" s="5">
        <f t="shared" si="21"/>
        <v>5.7217679900232836</v>
      </c>
      <c r="S61" s="5">
        <f t="shared" si="21"/>
        <v>2.2726858382794379</v>
      </c>
      <c r="T61" s="5">
        <f t="shared" si="21"/>
        <v>0</v>
      </c>
      <c r="U61" s="5">
        <f t="shared" si="21"/>
        <v>1.6098172910851374</v>
      </c>
      <c r="V61" s="5">
        <f t="shared" si="21"/>
        <v>0</v>
      </c>
      <c r="W61" s="5">
        <f t="shared" si="21"/>
        <v>0</v>
      </c>
      <c r="X61" s="5">
        <f t="shared" si="19"/>
        <v>2.1742857421274238</v>
      </c>
    </row>
    <row r="62" spans="1:32" x14ac:dyDescent="0.25">
      <c r="A62" t="s">
        <v>53</v>
      </c>
      <c r="C62" s="5">
        <f>C39/C$34*100</f>
        <v>0</v>
      </c>
      <c r="D62" s="5">
        <f t="shared" ref="D62:W62" si="22">D39/D$34*100</f>
        <v>0</v>
      </c>
      <c r="E62" s="5">
        <f t="shared" si="22"/>
        <v>0</v>
      </c>
      <c r="F62" s="5">
        <f t="shared" si="22"/>
        <v>0</v>
      </c>
      <c r="G62" s="5">
        <f t="shared" si="22"/>
        <v>0</v>
      </c>
      <c r="H62" s="5">
        <f t="shared" si="22"/>
        <v>0</v>
      </c>
      <c r="I62" s="5">
        <f t="shared" si="22"/>
        <v>0</v>
      </c>
      <c r="J62" s="5">
        <f t="shared" si="22"/>
        <v>0</v>
      </c>
      <c r="K62" s="5">
        <f t="shared" si="22"/>
        <v>0</v>
      </c>
      <c r="L62" s="5">
        <f t="shared" si="22"/>
        <v>0</v>
      </c>
      <c r="M62" s="5">
        <f t="shared" si="22"/>
        <v>0</v>
      </c>
      <c r="N62" s="5">
        <f t="shared" si="22"/>
        <v>0</v>
      </c>
      <c r="O62" s="5">
        <f t="shared" si="22"/>
        <v>0</v>
      </c>
      <c r="P62" s="5">
        <f t="shared" si="22"/>
        <v>0</v>
      </c>
      <c r="Q62" s="5">
        <f t="shared" si="22"/>
        <v>0</v>
      </c>
      <c r="R62" s="5">
        <f t="shared" si="22"/>
        <v>0</v>
      </c>
      <c r="S62" s="5">
        <f t="shared" si="22"/>
        <v>0</v>
      </c>
      <c r="T62" s="5">
        <f t="shared" si="22"/>
        <v>0</v>
      </c>
      <c r="U62" s="5">
        <f t="shared" si="22"/>
        <v>0</v>
      </c>
      <c r="V62" s="5">
        <f t="shared" si="22"/>
        <v>0</v>
      </c>
      <c r="W62" s="5">
        <f t="shared" si="22"/>
        <v>0</v>
      </c>
      <c r="X62" s="5">
        <f t="shared" si="19"/>
        <v>0</v>
      </c>
    </row>
    <row r="63" spans="1:32" x14ac:dyDescent="0.25">
      <c r="A63" t="s">
        <v>54</v>
      </c>
      <c r="C63" s="5">
        <f>C44/C$34*100</f>
        <v>0</v>
      </c>
      <c r="D63" s="5">
        <f t="shared" ref="D63:W63" si="23">D44/D$34*100</f>
        <v>1.952907244216515</v>
      </c>
      <c r="E63" s="5">
        <f t="shared" si="23"/>
        <v>0.37731432800124598</v>
      </c>
      <c r="F63" s="5">
        <f t="shared" si="23"/>
        <v>1.3664003023618903</v>
      </c>
      <c r="G63" s="5">
        <f t="shared" si="23"/>
        <v>0</v>
      </c>
      <c r="H63" s="5">
        <f t="shared" si="23"/>
        <v>0</v>
      </c>
      <c r="I63" s="5">
        <f t="shared" si="23"/>
        <v>0</v>
      </c>
      <c r="J63" s="5">
        <f t="shared" si="23"/>
        <v>0</v>
      </c>
      <c r="K63" s="5">
        <f t="shared" si="23"/>
        <v>0</v>
      </c>
      <c r="L63" s="5">
        <f t="shared" si="23"/>
        <v>0</v>
      </c>
      <c r="M63" s="5">
        <f t="shared" si="23"/>
        <v>0</v>
      </c>
      <c r="N63" s="5">
        <f t="shared" si="23"/>
        <v>0</v>
      </c>
      <c r="O63" s="5">
        <f t="shared" si="23"/>
        <v>0</v>
      </c>
      <c r="P63" s="5">
        <f t="shared" si="23"/>
        <v>0</v>
      </c>
      <c r="Q63" s="5">
        <f t="shared" si="23"/>
        <v>0</v>
      </c>
      <c r="R63" s="5">
        <f t="shared" si="23"/>
        <v>0</v>
      </c>
      <c r="S63" s="5">
        <f t="shared" si="23"/>
        <v>0.33012418222742668</v>
      </c>
      <c r="T63" s="5">
        <f t="shared" si="23"/>
        <v>0</v>
      </c>
      <c r="U63" s="5">
        <f t="shared" si="23"/>
        <v>0</v>
      </c>
      <c r="V63" s="5">
        <f t="shared" si="23"/>
        <v>0</v>
      </c>
      <c r="W63" s="5">
        <f t="shared" si="23"/>
        <v>0</v>
      </c>
      <c r="X63" s="5">
        <f t="shared" si="19"/>
        <v>0.19174981222890849</v>
      </c>
    </row>
    <row r="64" spans="1:32" x14ac:dyDescent="0.25">
      <c r="A64" t="s">
        <v>55</v>
      </c>
      <c r="C64" s="5">
        <f>C46/C$34*100</f>
        <v>5.3843267513728099</v>
      </c>
      <c r="D64" s="5">
        <f t="shared" ref="D64:W64" si="24">D46/D$34*100</f>
        <v>6.3310146634094844</v>
      </c>
      <c r="E64" s="5">
        <f t="shared" si="24"/>
        <v>3.3437244780784727</v>
      </c>
      <c r="F64" s="5">
        <f t="shared" si="24"/>
        <v>2.554264911624665</v>
      </c>
      <c r="G64" s="5">
        <f t="shared" si="24"/>
        <v>4.5097719941597072</v>
      </c>
      <c r="H64" s="5">
        <f t="shared" si="24"/>
        <v>4.07442748883257</v>
      </c>
      <c r="I64" s="5">
        <f t="shared" si="24"/>
        <v>4.4089811568881956</v>
      </c>
      <c r="J64" s="5">
        <f t="shared" si="24"/>
        <v>6.4917570867079224</v>
      </c>
      <c r="K64" s="5">
        <f t="shared" si="24"/>
        <v>4.733493571475778</v>
      </c>
      <c r="L64" s="5">
        <f t="shared" si="24"/>
        <v>4.1172900546919298</v>
      </c>
      <c r="M64" s="5">
        <f t="shared" si="24"/>
        <v>4.5561354985181843</v>
      </c>
      <c r="N64" s="5">
        <f t="shared" si="24"/>
        <v>8.3521843504266275</v>
      </c>
      <c r="O64" s="5">
        <f t="shared" si="24"/>
        <v>3.2206699821056666</v>
      </c>
      <c r="P64" s="5">
        <f t="shared" si="24"/>
        <v>3.1061508323150533</v>
      </c>
      <c r="Q64" s="5">
        <f t="shared" si="24"/>
        <v>6.626286900009319</v>
      </c>
      <c r="R64" s="5">
        <f t="shared" si="24"/>
        <v>11.059853362580007</v>
      </c>
      <c r="S64" s="5">
        <f t="shared" si="24"/>
        <v>8.8313892077924816</v>
      </c>
      <c r="T64" s="5">
        <f t="shared" si="24"/>
        <v>5.670769575764167</v>
      </c>
      <c r="U64" s="5">
        <f t="shared" si="24"/>
        <v>8.8398881861765588</v>
      </c>
      <c r="V64" s="5">
        <f t="shared" si="24"/>
        <v>6.2400152916914875</v>
      </c>
      <c r="W64" s="5">
        <f t="shared" si="24"/>
        <v>4.6549293279137167</v>
      </c>
      <c r="X64" s="5">
        <f t="shared" si="19"/>
        <v>5.5765392701207057</v>
      </c>
    </row>
    <row r="65" spans="1:32" x14ac:dyDescent="0.25">
      <c r="A65" t="s">
        <v>56</v>
      </c>
      <c r="C65" s="5">
        <f>C52/C$34*100</f>
        <v>0</v>
      </c>
      <c r="D65" s="5">
        <f t="shared" ref="D65:W66" si="25">D52/D$34*100</f>
        <v>0</v>
      </c>
      <c r="E65" s="5">
        <f t="shared" si="25"/>
        <v>0</v>
      </c>
      <c r="F65" s="5">
        <f t="shared" si="25"/>
        <v>0</v>
      </c>
      <c r="G65" s="5">
        <f t="shared" si="25"/>
        <v>0</v>
      </c>
      <c r="H65" s="5">
        <f t="shared" si="25"/>
        <v>0</v>
      </c>
      <c r="I65" s="5">
        <f t="shared" si="25"/>
        <v>0</v>
      </c>
      <c r="J65" s="5">
        <f t="shared" si="25"/>
        <v>0</v>
      </c>
      <c r="K65" s="5">
        <f t="shared" si="25"/>
        <v>0</v>
      </c>
      <c r="L65" s="5">
        <f t="shared" si="25"/>
        <v>0</v>
      </c>
      <c r="M65" s="5">
        <f t="shared" si="25"/>
        <v>0</v>
      </c>
      <c r="N65" s="5">
        <f t="shared" si="25"/>
        <v>0</v>
      </c>
      <c r="O65" s="5">
        <f t="shared" si="25"/>
        <v>0</v>
      </c>
      <c r="P65" s="5">
        <f t="shared" si="25"/>
        <v>0</v>
      </c>
      <c r="Q65" s="5">
        <f t="shared" si="25"/>
        <v>0</v>
      </c>
      <c r="R65" s="5">
        <f t="shared" si="25"/>
        <v>0</v>
      </c>
      <c r="S65" s="5">
        <f t="shared" si="25"/>
        <v>0</v>
      </c>
      <c r="T65" s="5">
        <f t="shared" si="25"/>
        <v>0</v>
      </c>
      <c r="U65" s="5">
        <f t="shared" si="25"/>
        <v>0</v>
      </c>
      <c r="V65" s="5">
        <f t="shared" si="25"/>
        <v>0</v>
      </c>
      <c r="W65" s="5">
        <f t="shared" si="25"/>
        <v>0</v>
      </c>
      <c r="X65" s="5">
        <f t="shared" si="19"/>
        <v>0</v>
      </c>
    </row>
    <row r="66" spans="1:32" x14ac:dyDescent="0.25">
      <c r="A66" t="s">
        <v>58</v>
      </c>
      <c r="C66" s="5">
        <f>C53/C$34*100</f>
        <v>0</v>
      </c>
      <c r="D66" s="5">
        <v>1.05</v>
      </c>
      <c r="E66" s="5">
        <f t="shared" si="25"/>
        <v>3.7434770415368822E-2</v>
      </c>
      <c r="F66" s="5">
        <f t="shared" si="25"/>
        <v>0</v>
      </c>
      <c r="G66" s="5">
        <f t="shared" si="25"/>
        <v>0.11933902877918369</v>
      </c>
      <c r="H66" s="5">
        <f t="shared" si="25"/>
        <v>0.1553466593831006</v>
      </c>
      <c r="I66" s="5">
        <f t="shared" si="25"/>
        <v>1.9528795978634977E-2</v>
      </c>
      <c r="J66" s="5">
        <f t="shared" si="25"/>
        <v>0</v>
      </c>
      <c r="K66" s="5">
        <f t="shared" si="25"/>
        <v>0</v>
      </c>
      <c r="L66" s="5">
        <f t="shared" si="25"/>
        <v>0</v>
      </c>
      <c r="M66" s="5">
        <f t="shared" si="25"/>
        <v>0</v>
      </c>
      <c r="N66" s="5">
        <f t="shared" si="25"/>
        <v>0</v>
      </c>
      <c r="O66" s="5">
        <f t="shared" si="25"/>
        <v>0</v>
      </c>
      <c r="P66" s="5">
        <f t="shared" si="25"/>
        <v>0</v>
      </c>
      <c r="Q66" s="5">
        <f t="shared" si="25"/>
        <v>5.8128034782674851E-2</v>
      </c>
      <c r="R66" s="5">
        <f t="shared" si="25"/>
        <v>0</v>
      </c>
      <c r="S66" s="5">
        <f t="shared" si="25"/>
        <v>0.26946415059700662</v>
      </c>
      <c r="T66" s="5">
        <f t="shared" si="25"/>
        <v>0</v>
      </c>
      <c r="U66" s="5">
        <f t="shared" si="25"/>
        <v>0</v>
      </c>
      <c r="V66" s="5">
        <f t="shared" si="25"/>
        <v>0.1650145982374458</v>
      </c>
      <c r="W66" s="5">
        <f t="shared" si="25"/>
        <v>0.22857350882604732</v>
      </c>
      <c r="X66" s="5">
        <f t="shared" si="19"/>
        <v>0.10013474033330776</v>
      </c>
    </row>
    <row r="67" spans="1:32" x14ac:dyDescent="0.25">
      <c r="A67" s="3"/>
      <c r="B67" s="3"/>
      <c r="S67"/>
    </row>
    <row r="68" spans="1:32" x14ac:dyDescent="0.25">
      <c r="A68" s="1" t="s">
        <v>22</v>
      </c>
      <c r="B68" s="1"/>
    </row>
    <row r="69" spans="1:32" x14ac:dyDescent="0.25">
      <c r="A69" t="s">
        <v>1</v>
      </c>
      <c r="C69" s="9">
        <v>5741089</v>
      </c>
      <c r="D69" s="9">
        <v>5567262</v>
      </c>
      <c r="E69" s="5">
        <v>4698105</v>
      </c>
      <c r="F69" s="5">
        <v>5867667</v>
      </c>
      <c r="G69" s="5">
        <v>6837394</v>
      </c>
      <c r="H69" s="5">
        <v>4582332</v>
      </c>
      <c r="I69" s="5">
        <v>4174052</v>
      </c>
      <c r="J69" s="5">
        <v>6955197</v>
      </c>
      <c r="K69" s="5">
        <v>9940735</v>
      </c>
      <c r="L69" s="5">
        <v>1305191</v>
      </c>
      <c r="M69" s="5">
        <v>4568909</v>
      </c>
      <c r="N69" s="5">
        <v>8334876</v>
      </c>
      <c r="O69" s="5">
        <v>5765654</v>
      </c>
      <c r="P69" s="9">
        <v>5749560</v>
      </c>
      <c r="Q69" s="5">
        <v>8022104</v>
      </c>
      <c r="R69" s="5">
        <v>6333748</v>
      </c>
      <c r="S69" s="5">
        <v>10014451</v>
      </c>
      <c r="T69" s="5">
        <v>6701959</v>
      </c>
      <c r="U69" s="5">
        <v>5211384</v>
      </c>
      <c r="V69" s="5">
        <v>9152223</v>
      </c>
      <c r="W69" s="5">
        <v>6130742</v>
      </c>
      <c r="X69" s="9">
        <f>SUM(C69:W69)</f>
        <v>131654634</v>
      </c>
    </row>
    <row r="70" spans="1:32" x14ac:dyDescent="0.25">
      <c r="A70" t="s">
        <v>8</v>
      </c>
      <c r="C70" s="5">
        <v>5053947</v>
      </c>
      <c r="D70" s="9">
        <v>5014021</v>
      </c>
      <c r="E70" s="5">
        <v>4223471</v>
      </c>
      <c r="F70" s="5">
        <v>5372475</v>
      </c>
      <c r="G70" s="5">
        <v>6285741</v>
      </c>
      <c r="H70" s="5">
        <v>4070755</v>
      </c>
      <c r="I70" s="5">
        <v>3790576</v>
      </c>
      <c r="J70" s="5">
        <v>6117577</v>
      </c>
      <c r="K70" s="5">
        <v>9297544</v>
      </c>
      <c r="L70" s="5">
        <v>1190325</v>
      </c>
      <c r="M70" s="5">
        <v>4005657</v>
      </c>
      <c r="N70" s="5">
        <v>7654492</v>
      </c>
      <c r="O70" s="5">
        <v>5101235</v>
      </c>
      <c r="P70" s="5">
        <v>5155109</v>
      </c>
      <c r="Q70" s="5">
        <v>7207434</v>
      </c>
      <c r="R70" s="5">
        <v>5548202</v>
      </c>
      <c r="S70" s="5">
        <v>8573214</v>
      </c>
      <c r="T70" s="5">
        <v>5546925</v>
      </c>
      <c r="U70" s="5">
        <v>4588810</v>
      </c>
      <c r="V70" s="5">
        <v>8263121</v>
      </c>
      <c r="W70" s="5">
        <v>5302645</v>
      </c>
      <c r="X70" s="9">
        <f>SUM(C70:W70)/X$69*100</f>
        <v>89.14481202385933</v>
      </c>
    </row>
    <row r="71" spans="1:32" x14ac:dyDescent="0.25">
      <c r="A71" t="s">
        <v>3</v>
      </c>
      <c r="B71" t="s">
        <v>32</v>
      </c>
      <c r="C71" s="5">
        <v>78846</v>
      </c>
      <c r="D71" s="5">
        <v>27722</v>
      </c>
      <c r="F71" s="5">
        <v>16160</v>
      </c>
      <c r="G71" s="5">
        <v>44186</v>
      </c>
      <c r="H71" s="9">
        <v>30059</v>
      </c>
      <c r="K71" s="6">
        <v>40473</v>
      </c>
      <c r="L71" s="6">
        <v>3939</v>
      </c>
      <c r="M71" s="5">
        <v>72297</v>
      </c>
      <c r="N71" s="6">
        <v>21814</v>
      </c>
      <c r="O71" s="5">
        <v>48991</v>
      </c>
      <c r="P71" s="5">
        <v>27835</v>
      </c>
      <c r="R71" s="6"/>
      <c r="S71" s="5">
        <v>4419</v>
      </c>
      <c r="U71" s="5">
        <v>11509</v>
      </c>
      <c r="V71" s="5">
        <v>77469</v>
      </c>
      <c r="W71" s="5">
        <v>49296</v>
      </c>
      <c r="X71" s="6">
        <f>SUM(C71:W71)/X$69*100</f>
        <v>0.42156890580851103</v>
      </c>
    </row>
    <row r="72" spans="1:32" x14ac:dyDescent="0.25">
      <c r="A72" t="s">
        <v>20</v>
      </c>
      <c r="B72" t="s">
        <v>33</v>
      </c>
      <c r="C72" s="5">
        <v>107250</v>
      </c>
      <c r="D72" s="5">
        <v>78740</v>
      </c>
      <c r="E72" s="5">
        <v>16535</v>
      </c>
      <c r="F72" s="5">
        <v>47331</v>
      </c>
      <c r="G72" s="9">
        <v>85210</v>
      </c>
      <c r="H72" s="5">
        <v>88061</v>
      </c>
      <c r="J72" s="6">
        <v>189985</v>
      </c>
      <c r="K72" s="5">
        <v>138586</v>
      </c>
      <c r="L72" s="5">
        <v>20396</v>
      </c>
      <c r="N72" s="5">
        <v>97241</v>
      </c>
      <c r="O72" s="5">
        <v>140751</v>
      </c>
      <c r="P72" s="5">
        <v>84328</v>
      </c>
      <c r="Q72" s="5">
        <v>71329</v>
      </c>
      <c r="R72" s="6">
        <v>187670</v>
      </c>
      <c r="S72" s="5">
        <v>240578</v>
      </c>
      <c r="T72" s="5">
        <v>93446</v>
      </c>
      <c r="U72" s="5">
        <v>14587</v>
      </c>
      <c r="V72" s="5">
        <v>129725</v>
      </c>
      <c r="X72" s="6">
        <f t="shared" ref="X72:X73" si="26">SUM(C72:W72)/X$69*100</f>
        <v>1.3913289220036114</v>
      </c>
      <c r="Y72"/>
      <c r="Z72"/>
      <c r="AB72"/>
      <c r="AC72"/>
      <c r="AD72"/>
      <c r="AE72"/>
      <c r="AF72"/>
    </row>
    <row r="73" spans="1:32" x14ac:dyDescent="0.25">
      <c r="A73" t="s">
        <v>14</v>
      </c>
      <c r="B73" t="s">
        <v>34</v>
      </c>
      <c r="C73" s="5">
        <v>697047</v>
      </c>
      <c r="D73" s="5">
        <v>460317</v>
      </c>
      <c r="E73" s="9">
        <v>783923</v>
      </c>
      <c r="F73" s="9">
        <v>364256</v>
      </c>
      <c r="G73" s="9">
        <v>547961</v>
      </c>
      <c r="H73" s="5">
        <v>540571</v>
      </c>
      <c r="I73" s="5">
        <v>664901</v>
      </c>
      <c r="J73" s="9">
        <v>239425</v>
      </c>
      <c r="K73" s="5">
        <v>670094</v>
      </c>
      <c r="L73" s="5">
        <v>67886</v>
      </c>
      <c r="M73" s="5">
        <v>94458</v>
      </c>
      <c r="N73" s="5">
        <v>182330</v>
      </c>
      <c r="O73" s="6">
        <v>163885</v>
      </c>
      <c r="P73" s="5">
        <v>280398</v>
      </c>
      <c r="Q73" s="9">
        <v>250285</v>
      </c>
      <c r="R73" s="6">
        <v>100447</v>
      </c>
      <c r="S73" s="5">
        <v>382789</v>
      </c>
      <c r="T73" s="5">
        <v>383412</v>
      </c>
      <c r="U73" s="5">
        <v>379093</v>
      </c>
      <c r="V73" s="5">
        <v>223343</v>
      </c>
      <c r="W73">
        <v>214472</v>
      </c>
      <c r="X73" s="6">
        <f t="shared" si="26"/>
        <v>5.8420222413135869</v>
      </c>
    </row>
    <row r="74" spans="1:32" x14ac:dyDescent="0.25">
      <c r="A74" t="s">
        <v>36</v>
      </c>
      <c r="B74" t="s">
        <v>37</v>
      </c>
      <c r="X74" s="11">
        <f t="shared" ref="X74:X75" si="27">SUM(C74:W74)</f>
        <v>0</v>
      </c>
    </row>
    <row r="75" spans="1:32" x14ac:dyDescent="0.25">
      <c r="A75" s="2" t="s">
        <v>102</v>
      </c>
      <c r="B75" s="3" t="s">
        <v>15</v>
      </c>
      <c r="P75" s="9"/>
      <c r="X75" s="11">
        <f t="shared" si="27"/>
        <v>0</v>
      </c>
    </row>
    <row r="76" spans="1:32" x14ac:dyDescent="0.25">
      <c r="A76" s="2" t="s">
        <v>5</v>
      </c>
      <c r="B76" s="3" t="s">
        <v>59</v>
      </c>
      <c r="C76" s="5">
        <v>418627</v>
      </c>
      <c r="D76" s="5">
        <v>172154</v>
      </c>
      <c r="E76" s="5">
        <v>15689</v>
      </c>
      <c r="F76" s="5">
        <v>444366</v>
      </c>
      <c r="G76" s="5">
        <v>373087</v>
      </c>
      <c r="H76" s="5">
        <v>123293</v>
      </c>
      <c r="K76" s="6">
        <v>338758</v>
      </c>
      <c r="N76" s="6">
        <v>878993</v>
      </c>
      <c r="O76" s="5">
        <v>1189616</v>
      </c>
      <c r="P76" s="5">
        <v>383472</v>
      </c>
      <c r="Q76" s="5">
        <v>433285</v>
      </c>
      <c r="R76" s="5">
        <v>383978</v>
      </c>
      <c r="T76" s="5">
        <v>62217</v>
      </c>
      <c r="V76" s="5">
        <v>133158</v>
      </c>
      <c r="W76" s="5">
        <v>87429</v>
      </c>
      <c r="X76" s="6">
        <f t="shared" ref="X76:X77" si="28">SUM(C76:W76)/X$69*100</f>
        <v>4.1305967247609381</v>
      </c>
    </row>
    <row r="77" spans="1:32" x14ac:dyDescent="0.25">
      <c r="A77" s="3" t="s">
        <v>10</v>
      </c>
      <c r="B77" s="3" t="s">
        <v>47</v>
      </c>
      <c r="G77" s="5">
        <v>38726</v>
      </c>
      <c r="L77" s="5">
        <v>4570</v>
      </c>
      <c r="N77" s="5">
        <v>40614</v>
      </c>
      <c r="O77" s="5">
        <v>21324</v>
      </c>
      <c r="R77" s="5">
        <v>13110</v>
      </c>
      <c r="V77" s="5">
        <v>21133</v>
      </c>
      <c r="X77" s="6">
        <f t="shared" si="28"/>
        <v>0.10594158045359801</v>
      </c>
    </row>
    <row r="78" spans="1:32" x14ac:dyDescent="0.25">
      <c r="A78" s="3" t="s">
        <v>38</v>
      </c>
      <c r="B78" s="3" t="s">
        <v>42</v>
      </c>
      <c r="P78" s="9"/>
      <c r="U78" s="5">
        <v>1</v>
      </c>
      <c r="V78" s="5">
        <v>1</v>
      </c>
      <c r="X78" s="11">
        <f>SUM(C78:W78)</f>
        <v>2</v>
      </c>
    </row>
    <row r="79" spans="1:32" x14ac:dyDescent="0.25">
      <c r="A79" s="3" t="s">
        <v>39</v>
      </c>
      <c r="B79" s="3" t="s">
        <v>40</v>
      </c>
      <c r="H79" s="5">
        <v>73854</v>
      </c>
      <c r="J79" s="5">
        <v>430168</v>
      </c>
      <c r="K79" s="5">
        <v>1135436</v>
      </c>
      <c r="L79" s="5">
        <v>213760</v>
      </c>
      <c r="N79" s="5">
        <v>696577</v>
      </c>
      <c r="O79" s="5">
        <v>505782</v>
      </c>
      <c r="P79" s="5">
        <v>941628</v>
      </c>
      <c r="Q79" s="5">
        <v>628467</v>
      </c>
      <c r="R79" s="5">
        <v>340947</v>
      </c>
      <c r="S79" s="5">
        <v>1081114</v>
      </c>
      <c r="T79" s="5">
        <v>417424</v>
      </c>
      <c r="U79" s="5">
        <v>345091</v>
      </c>
      <c r="V79" s="5">
        <v>2824981</v>
      </c>
      <c r="W79" s="5">
        <v>1029394</v>
      </c>
      <c r="X79" s="6">
        <f>SUM(C79:W79)/X$69*100</f>
        <v>8.1004539498396984</v>
      </c>
    </row>
    <row r="80" spans="1:32" x14ac:dyDescent="0.25">
      <c r="A80" s="3" t="s">
        <v>12</v>
      </c>
      <c r="B80" s="3" t="s">
        <v>17</v>
      </c>
      <c r="R80" s="9"/>
      <c r="W80" s="9"/>
      <c r="X80" s="11">
        <f t="shared" ref="X80:X81" si="29">SUM(C80:W80)/X$69*100</f>
        <v>0</v>
      </c>
    </row>
    <row r="81" spans="1:32" x14ac:dyDescent="0.25">
      <c r="A81" s="3" t="s">
        <v>35</v>
      </c>
      <c r="B81" s="3" t="s">
        <v>41</v>
      </c>
      <c r="C81" s="5">
        <v>241167</v>
      </c>
      <c r="D81" s="5">
        <v>294408</v>
      </c>
      <c r="E81" s="5">
        <v>380828</v>
      </c>
      <c r="F81" s="5">
        <v>297230</v>
      </c>
      <c r="G81" s="5">
        <v>342982</v>
      </c>
      <c r="H81" s="9">
        <v>167117</v>
      </c>
      <c r="I81" s="6">
        <v>104310</v>
      </c>
      <c r="J81" s="5">
        <v>226446</v>
      </c>
      <c r="K81" s="5">
        <v>220501</v>
      </c>
      <c r="L81" s="6">
        <v>35112</v>
      </c>
      <c r="M81" s="5">
        <v>138569</v>
      </c>
      <c r="N81" s="5">
        <v>340901</v>
      </c>
      <c r="O81" s="5">
        <v>83728</v>
      </c>
      <c r="P81" s="5">
        <v>104860</v>
      </c>
      <c r="Q81" s="5">
        <v>157938</v>
      </c>
      <c r="R81" s="5">
        <v>55820</v>
      </c>
      <c r="S81" s="5">
        <v>228110</v>
      </c>
      <c r="T81" s="5">
        <v>201672</v>
      </c>
      <c r="U81" s="5">
        <v>19753</v>
      </c>
      <c r="V81" s="5">
        <v>74826</v>
      </c>
      <c r="W81" s="5">
        <v>177704</v>
      </c>
      <c r="X81" s="6">
        <f t="shared" si="29"/>
        <v>2.9577249821681173</v>
      </c>
    </row>
    <row r="82" spans="1:32" x14ac:dyDescent="0.25">
      <c r="A82" s="3" t="s">
        <v>43</v>
      </c>
      <c r="B82" s="2" t="s">
        <v>46</v>
      </c>
      <c r="X82" s="11">
        <f t="shared" ref="X82:X87" si="30">SUM(C82:W82)</f>
        <v>0</v>
      </c>
    </row>
    <row r="83" spans="1:32" x14ac:dyDescent="0.25">
      <c r="A83" s="3" t="s">
        <v>44</v>
      </c>
      <c r="B83" s="3" t="s">
        <v>45</v>
      </c>
      <c r="X83" s="11">
        <f t="shared" si="30"/>
        <v>0</v>
      </c>
      <c r="Y83"/>
      <c r="Z83"/>
      <c r="AA83"/>
      <c r="AB83"/>
      <c r="AC83"/>
      <c r="AD83"/>
      <c r="AE83"/>
      <c r="AF83"/>
    </row>
    <row r="84" spans="1:32" x14ac:dyDescent="0.25">
      <c r="A84" s="3" t="s">
        <v>48</v>
      </c>
      <c r="B84" s="3" t="s">
        <v>47</v>
      </c>
      <c r="C84" s="5">
        <v>1</v>
      </c>
      <c r="F84" s="5">
        <v>1</v>
      </c>
      <c r="I84" s="5">
        <v>3</v>
      </c>
      <c r="K84" s="5">
        <v>1</v>
      </c>
      <c r="L84" s="5">
        <v>1</v>
      </c>
      <c r="M84" s="5">
        <v>1</v>
      </c>
      <c r="N84" s="5">
        <v>3</v>
      </c>
      <c r="O84" s="5">
        <v>1</v>
      </c>
      <c r="T84" s="5">
        <v>3</v>
      </c>
      <c r="U84" s="5">
        <v>1</v>
      </c>
      <c r="W84" s="5">
        <v>2</v>
      </c>
      <c r="X84" s="11">
        <f t="shared" si="30"/>
        <v>18</v>
      </c>
      <c r="Y84"/>
      <c r="Z84"/>
      <c r="AA84"/>
      <c r="AB84"/>
      <c r="AC84"/>
      <c r="AD84"/>
      <c r="AE84"/>
      <c r="AF84"/>
    </row>
    <row r="85" spans="1:32" x14ac:dyDescent="0.25">
      <c r="A85" s="3" t="s">
        <v>49</v>
      </c>
      <c r="B85" s="3" t="s">
        <v>49</v>
      </c>
      <c r="X85" s="11">
        <f t="shared" si="30"/>
        <v>0</v>
      </c>
      <c r="Y85"/>
      <c r="Z85"/>
      <c r="AA85"/>
      <c r="AB85"/>
      <c r="AC85"/>
      <c r="AD85"/>
      <c r="AE85"/>
      <c r="AF85"/>
    </row>
    <row r="86" spans="1:32" x14ac:dyDescent="0.25">
      <c r="A86" s="3" t="s">
        <v>50</v>
      </c>
      <c r="B86" s="3" t="s">
        <v>47</v>
      </c>
      <c r="X86" s="11">
        <f t="shared" si="30"/>
        <v>0</v>
      </c>
      <c r="Y86"/>
      <c r="Z86"/>
      <c r="AA86"/>
      <c r="AB86"/>
      <c r="AC86"/>
      <c r="AD86"/>
      <c r="AE86"/>
      <c r="AF86"/>
    </row>
    <row r="87" spans="1:32" x14ac:dyDescent="0.25">
      <c r="A87" s="2" t="s">
        <v>51</v>
      </c>
      <c r="B87" s="3" t="s">
        <v>23</v>
      </c>
      <c r="X87" s="9">
        <f t="shared" si="30"/>
        <v>0</v>
      </c>
      <c r="Y87"/>
      <c r="Z87"/>
      <c r="AA87"/>
      <c r="AB87"/>
      <c r="AC87"/>
      <c r="AD87"/>
      <c r="AE87"/>
      <c r="AF87"/>
    </row>
    <row r="88" spans="1:32" x14ac:dyDescent="0.25">
      <c r="A88" s="3" t="s">
        <v>2</v>
      </c>
      <c r="B88" s="3" t="s">
        <v>13</v>
      </c>
      <c r="P88" s="5">
        <v>1280</v>
      </c>
      <c r="W88" s="5">
        <v>2515</v>
      </c>
      <c r="X88" s="12">
        <f>SUM(C88:W88)/X$69*100</f>
        <v>2.8825419088552556E-3</v>
      </c>
      <c r="Y88"/>
      <c r="Z88"/>
      <c r="AA88"/>
      <c r="AB88"/>
      <c r="AC88"/>
      <c r="AD88"/>
      <c r="AE88"/>
      <c r="AF88"/>
    </row>
    <row r="89" spans="1:32" x14ac:dyDescent="0.25">
      <c r="A89" s="3" t="s">
        <v>60</v>
      </c>
      <c r="B89" s="3" t="s">
        <v>59</v>
      </c>
      <c r="C89" s="5">
        <v>1</v>
      </c>
      <c r="T89" s="5">
        <v>1</v>
      </c>
      <c r="U89" s="5">
        <v>1</v>
      </c>
      <c r="X89" s="13"/>
      <c r="Y89"/>
      <c r="Z89"/>
      <c r="AA89"/>
      <c r="AB89"/>
      <c r="AC89"/>
      <c r="AD89"/>
      <c r="AE89"/>
      <c r="AF89"/>
    </row>
    <row r="90" spans="1:32" x14ac:dyDescent="0.25">
      <c r="A90" s="3" t="s">
        <v>61</v>
      </c>
      <c r="B90" s="3" t="s">
        <v>62</v>
      </c>
      <c r="X90" s="9">
        <f t="shared" ref="X90" si="31">SUM(C90:W90)</f>
        <v>0</v>
      </c>
      <c r="Y90"/>
      <c r="Z90"/>
      <c r="AA90"/>
      <c r="AB90"/>
      <c r="AC90"/>
      <c r="AD90"/>
      <c r="AE90"/>
      <c r="AF90"/>
    </row>
    <row r="91" spans="1:32" x14ac:dyDescent="0.25">
      <c r="A91" s="3" t="s">
        <v>63</v>
      </c>
      <c r="B91" s="3"/>
      <c r="F91" s="6">
        <v>7314</v>
      </c>
      <c r="N91" s="5">
        <v>17928</v>
      </c>
      <c r="S91" s="5">
        <v>1</v>
      </c>
      <c r="W91" s="5">
        <v>1</v>
      </c>
      <c r="X91" s="6">
        <f t="shared" ref="X91" si="32">SUM(C91:W91)/X$69*100</f>
        <v>1.9174410526256142E-2</v>
      </c>
      <c r="Y91"/>
      <c r="Z91"/>
      <c r="AA91"/>
      <c r="AB91"/>
      <c r="AC91"/>
      <c r="AD91"/>
      <c r="AE91"/>
      <c r="AF91"/>
    </row>
    <row r="92" spans="1:32" x14ac:dyDescent="0.25">
      <c r="A92" t="s">
        <v>136</v>
      </c>
      <c r="C92" s="5">
        <v>48.2</v>
      </c>
      <c r="D92" s="5">
        <v>46</v>
      </c>
      <c r="E92" s="5">
        <v>48</v>
      </c>
      <c r="F92" s="5">
        <v>48.8</v>
      </c>
      <c r="G92" s="5">
        <v>44.2</v>
      </c>
      <c r="H92" s="5">
        <v>31.2</v>
      </c>
      <c r="I92" s="5">
        <v>32</v>
      </c>
      <c r="J92" s="5">
        <v>28</v>
      </c>
      <c r="K92" s="5">
        <v>48</v>
      </c>
      <c r="L92" s="5">
        <v>46</v>
      </c>
      <c r="M92" s="5">
        <v>32</v>
      </c>
      <c r="N92" s="5">
        <v>47.8</v>
      </c>
      <c r="O92" s="5">
        <v>48.8</v>
      </c>
      <c r="P92" s="5">
        <v>46.8</v>
      </c>
      <c r="Q92" s="5">
        <v>38</v>
      </c>
      <c r="R92" s="5">
        <v>40</v>
      </c>
      <c r="S92" s="5">
        <v>48</v>
      </c>
      <c r="T92" s="5">
        <v>44.6</v>
      </c>
      <c r="U92" s="5">
        <v>54.8</v>
      </c>
      <c r="V92" s="5">
        <v>40.200000000000003</v>
      </c>
      <c r="W92" s="5">
        <v>58</v>
      </c>
      <c r="X92" s="17">
        <f>SUM(C92:W92)/21</f>
        <v>43.780952380952378</v>
      </c>
      <c r="Y92"/>
      <c r="Z92"/>
      <c r="AA92"/>
      <c r="AB92"/>
      <c r="AC92"/>
      <c r="AD92"/>
      <c r="AE92"/>
      <c r="AF92"/>
    </row>
    <row r="93" spans="1:32" x14ac:dyDescent="0.25">
      <c r="A93" t="s">
        <v>7</v>
      </c>
      <c r="C93" s="5">
        <f>C71/C$69*100</f>
        <v>1.3733631372027153</v>
      </c>
      <c r="D93" s="5">
        <f t="shared" ref="D93:W95" si="33">D71/D$69*100</f>
        <v>0.49794674653357435</v>
      </c>
      <c r="E93" s="5">
        <f t="shared" si="33"/>
        <v>0</v>
      </c>
      <c r="F93" s="5">
        <f t="shared" si="33"/>
        <v>0.27540758533161475</v>
      </c>
      <c r="G93" s="5">
        <f t="shared" si="33"/>
        <v>0.64624036584698785</v>
      </c>
      <c r="H93" s="5">
        <f t="shared" si="33"/>
        <v>0.65597604014724387</v>
      </c>
      <c r="I93" s="5">
        <f t="shared" si="33"/>
        <v>0</v>
      </c>
      <c r="J93" s="5">
        <f t="shared" si="33"/>
        <v>0</v>
      </c>
      <c r="K93" s="5">
        <f t="shared" si="33"/>
        <v>0.40714293258999462</v>
      </c>
      <c r="L93" s="5">
        <f t="shared" si="33"/>
        <v>0.3017949097105328</v>
      </c>
      <c r="M93" s="5">
        <f t="shared" si="33"/>
        <v>1.5823690075683277</v>
      </c>
      <c r="N93" s="5">
        <f t="shared" si="33"/>
        <v>0.26171955047681578</v>
      </c>
      <c r="O93" s="5">
        <f t="shared" si="33"/>
        <v>0.84970412723344135</v>
      </c>
      <c r="P93" s="5">
        <f t="shared" si="33"/>
        <v>0.48412400253236776</v>
      </c>
      <c r="Q93" s="5">
        <f t="shared" si="33"/>
        <v>0</v>
      </c>
      <c r="R93" s="5">
        <f t="shared" si="33"/>
        <v>0</v>
      </c>
      <c r="S93" s="5">
        <f t="shared" si="33"/>
        <v>4.4126233180430963E-2</v>
      </c>
      <c r="T93" s="5">
        <f t="shared" si="33"/>
        <v>0</v>
      </c>
      <c r="U93" s="5">
        <f t="shared" si="33"/>
        <v>0.22084344581017248</v>
      </c>
      <c r="V93" s="5">
        <f t="shared" si="33"/>
        <v>0.84645009196126442</v>
      </c>
      <c r="W93" s="5">
        <f t="shared" si="33"/>
        <v>0.80407885375049226</v>
      </c>
      <c r="X93" s="17">
        <f t="shared" ref="X93:X102" si="34">SUM(C93:W93)/21</f>
        <v>0.44053747761314177</v>
      </c>
      <c r="Y93"/>
      <c r="Z93"/>
      <c r="AA93"/>
      <c r="AB93"/>
      <c r="AC93"/>
      <c r="AD93"/>
      <c r="AE93"/>
      <c r="AF93"/>
    </row>
    <row r="94" spans="1:32" x14ac:dyDescent="0.25">
      <c r="A94" t="s">
        <v>28</v>
      </c>
      <c r="C94" s="5">
        <f t="shared" ref="C94:R95" si="35">C72/C$69*100</f>
        <v>1.8681124783120415</v>
      </c>
      <c r="D94" s="5">
        <f t="shared" si="35"/>
        <v>1.4143397598316731</v>
      </c>
      <c r="E94" s="5">
        <f t="shared" si="35"/>
        <v>0.35195041404992011</v>
      </c>
      <c r="F94" s="5">
        <f t="shared" si="35"/>
        <v>0.80664086765660015</v>
      </c>
      <c r="G94" s="5">
        <f t="shared" si="35"/>
        <v>1.2462350421812756</v>
      </c>
      <c r="H94" s="5">
        <f t="shared" si="35"/>
        <v>1.9217507592204146</v>
      </c>
      <c r="I94" s="5">
        <f t="shared" si="35"/>
        <v>0</v>
      </c>
      <c r="J94" s="5">
        <f t="shared" si="35"/>
        <v>2.7315545483470851</v>
      </c>
      <c r="K94" s="5">
        <f t="shared" si="35"/>
        <v>1.3941222656071206</v>
      </c>
      <c r="L94" s="5">
        <f t="shared" si="35"/>
        <v>1.56268316284743</v>
      </c>
      <c r="M94" s="5">
        <f t="shared" si="35"/>
        <v>0</v>
      </c>
      <c r="N94" s="5">
        <f t="shared" si="35"/>
        <v>1.1666760249342643</v>
      </c>
      <c r="O94" s="5">
        <f t="shared" si="35"/>
        <v>2.4411974773373495</v>
      </c>
      <c r="P94" s="5">
        <f t="shared" si="35"/>
        <v>1.4666861464181606</v>
      </c>
      <c r="Q94" s="5">
        <f t="shared" si="35"/>
        <v>0.88915576262785923</v>
      </c>
      <c r="R94" s="5">
        <f t="shared" si="35"/>
        <v>2.9630165267074093</v>
      </c>
      <c r="S94" s="5">
        <f t="shared" si="33"/>
        <v>2.4023084240963386</v>
      </c>
      <c r="T94" s="5">
        <f t="shared" si="33"/>
        <v>1.3943087386837192</v>
      </c>
      <c r="U94" s="5">
        <f t="shared" si="33"/>
        <v>0.27990645095429545</v>
      </c>
      <c r="V94" s="5">
        <f t="shared" si="33"/>
        <v>1.4174152006567149</v>
      </c>
      <c r="W94" s="5">
        <f t="shared" si="33"/>
        <v>0</v>
      </c>
      <c r="X94" s="17">
        <f t="shared" si="34"/>
        <v>1.3199076214509371</v>
      </c>
      <c r="Y94"/>
      <c r="Z94"/>
      <c r="AA94"/>
      <c r="AB94"/>
      <c r="AC94"/>
      <c r="AD94"/>
      <c r="AE94"/>
      <c r="AF94"/>
    </row>
    <row r="95" spans="1:32" x14ac:dyDescent="0.25">
      <c r="A95" t="s">
        <v>52</v>
      </c>
      <c r="C95" s="5">
        <f t="shared" si="35"/>
        <v>12.141372481771317</v>
      </c>
      <c r="D95" s="5">
        <f t="shared" si="33"/>
        <v>8.268283403942549</v>
      </c>
      <c r="E95" s="5">
        <f t="shared" si="33"/>
        <v>16.685940395116756</v>
      </c>
      <c r="F95" s="5">
        <f t="shared" si="33"/>
        <v>6.2078505818411305</v>
      </c>
      <c r="G95" s="5">
        <f t="shared" si="33"/>
        <v>8.0141790863595102</v>
      </c>
      <c r="H95" s="5">
        <f t="shared" si="33"/>
        <v>11.796853654427483</v>
      </c>
      <c r="I95" s="5">
        <f t="shared" si="33"/>
        <v>15.929389475742036</v>
      </c>
      <c r="J95" s="5">
        <f t="shared" si="33"/>
        <v>3.4423899136142371</v>
      </c>
      <c r="K95" s="5">
        <f t="shared" si="33"/>
        <v>6.7408898838969149</v>
      </c>
      <c r="L95" s="5">
        <f t="shared" si="33"/>
        <v>5.201231084186146</v>
      </c>
      <c r="M95" s="5">
        <f t="shared" si="33"/>
        <v>2.0674082149589759</v>
      </c>
      <c r="N95" s="5">
        <f t="shared" si="33"/>
        <v>2.1875550398110302</v>
      </c>
      <c r="O95" s="5">
        <f t="shared" si="33"/>
        <v>2.8424355675869553</v>
      </c>
      <c r="P95" s="5">
        <f t="shared" si="33"/>
        <v>4.8768601423413269</v>
      </c>
      <c r="Q95" s="5">
        <f t="shared" si="33"/>
        <v>3.1199420999777612</v>
      </c>
      <c r="R95" s="5">
        <f t="shared" si="33"/>
        <v>1.5859014283485862</v>
      </c>
      <c r="S95" s="5">
        <f t="shared" si="33"/>
        <v>3.8223662984620925</v>
      </c>
      <c r="T95" s="5">
        <f t="shared" si="33"/>
        <v>5.7208944429531723</v>
      </c>
      <c r="U95" s="5">
        <f t="shared" si="33"/>
        <v>7.274324824269331</v>
      </c>
      <c r="V95" s="5">
        <f t="shared" si="33"/>
        <v>2.4403142274833121</v>
      </c>
      <c r="W95" s="5">
        <f t="shared" si="33"/>
        <v>3.4983041204474112</v>
      </c>
      <c r="X95" s="17">
        <f t="shared" si="34"/>
        <v>6.3745088746446683</v>
      </c>
      <c r="Y95"/>
      <c r="Z95"/>
      <c r="AA95"/>
      <c r="AB95"/>
      <c r="AC95"/>
      <c r="AD95"/>
      <c r="AE95"/>
      <c r="AF95"/>
    </row>
    <row r="96" spans="1:32" x14ac:dyDescent="0.25">
      <c r="A96" t="s">
        <v>30</v>
      </c>
      <c r="C96" s="5">
        <f>C76/C$69*100</f>
        <v>7.2917699063714219</v>
      </c>
      <c r="D96" s="5">
        <f t="shared" ref="D96:W96" si="36">D76/D$69*100</f>
        <v>3.0922561215908284</v>
      </c>
      <c r="E96" s="5">
        <f t="shared" si="36"/>
        <v>0.33394315367579053</v>
      </c>
      <c r="F96" s="5">
        <f t="shared" si="36"/>
        <v>7.573129149967099</v>
      </c>
      <c r="G96" s="5">
        <f t="shared" si="36"/>
        <v>5.4565672242962746</v>
      </c>
      <c r="H96" s="5">
        <f t="shared" si="36"/>
        <v>2.6906169173250651</v>
      </c>
      <c r="I96" s="5">
        <f t="shared" si="36"/>
        <v>0</v>
      </c>
      <c r="J96" s="5">
        <f t="shared" si="36"/>
        <v>0</v>
      </c>
      <c r="K96" s="5">
        <f t="shared" si="36"/>
        <v>3.4077761855637432</v>
      </c>
      <c r="L96" s="5">
        <f t="shared" si="36"/>
        <v>0</v>
      </c>
      <c r="M96" s="5">
        <f t="shared" si="36"/>
        <v>0</v>
      </c>
      <c r="N96" s="5">
        <f t="shared" si="36"/>
        <v>10.545963731194082</v>
      </c>
      <c r="O96" s="5">
        <f t="shared" si="36"/>
        <v>20.632802453980066</v>
      </c>
      <c r="P96" s="5">
        <f t="shared" si="36"/>
        <v>6.6695886293907716</v>
      </c>
      <c r="Q96" s="5">
        <f t="shared" si="36"/>
        <v>5.4011391525215826</v>
      </c>
      <c r="R96" s="5">
        <f t="shared" si="36"/>
        <v>6.0624135977623359</v>
      </c>
      <c r="S96" s="5">
        <f t="shared" si="36"/>
        <v>0</v>
      </c>
      <c r="T96" s="5">
        <f t="shared" si="36"/>
        <v>0.92834050461961937</v>
      </c>
      <c r="U96" s="5">
        <f t="shared" si="36"/>
        <v>0</v>
      </c>
      <c r="V96" s="5">
        <f t="shared" si="36"/>
        <v>1.454925213251469</v>
      </c>
      <c r="W96" s="5">
        <f t="shared" si="36"/>
        <v>1.4260753429193398</v>
      </c>
      <c r="X96" s="17">
        <f t="shared" si="34"/>
        <v>3.9508241564014037</v>
      </c>
      <c r="Y96"/>
      <c r="Z96"/>
      <c r="AA96"/>
      <c r="AB96"/>
      <c r="AC96"/>
      <c r="AD96"/>
      <c r="AE96"/>
      <c r="AF96"/>
    </row>
    <row r="97" spans="1:32" x14ac:dyDescent="0.25">
      <c r="A97" t="s">
        <v>70</v>
      </c>
      <c r="C97" s="5">
        <f>C77/C$69*100</f>
        <v>0</v>
      </c>
      <c r="D97" s="5">
        <f t="shared" ref="D97:W97" si="37">D77/D$69*100</f>
        <v>0</v>
      </c>
      <c r="E97" s="5">
        <f t="shared" si="37"/>
        <v>0</v>
      </c>
      <c r="F97" s="5">
        <f t="shared" si="37"/>
        <v>0</v>
      </c>
      <c r="G97" s="5">
        <f t="shared" si="37"/>
        <v>0.56638538016092099</v>
      </c>
      <c r="H97" s="5">
        <f t="shared" si="37"/>
        <v>0</v>
      </c>
      <c r="I97" s="5">
        <f t="shared" si="37"/>
        <v>0</v>
      </c>
      <c r="J97" s="5">
        <f t="shared" si="37"/>
        <v>0</v>
      </c>
      <c r="K97" s="5">
        <f t="shared" si="37"/>
        <v>0</v>
      </c>
      <c r="L97" s="5">
        <f t="shared" si="37"/>
        <v>0.35014032428970165</v>
      </c>
      <c r="M97" s="5">
        <f t="shared" si="37"/>
        <v>0</v>
      </c>
      <c r="N97" s="5">
        <f t="shared" si="37"/>
        <v>0.48727779513456471</v>
      </c>
      <c r="O97" s="5">
        <f t="shared" si="37"/>
        <v>0.36984529421987516</v>
      </c>
      <c r="P97" s="5">
        <f t="shared" si="37"/>
        <v>0</v>
      </c>
      <c r="Q97" s="5">
        <f t="shared" si="37"/>
        <v>0</v>
      </c>
      <c r="R97" s="5">
        <f t="shared" si="37"/>
        <v>0.20698644783467859</v>
      </c>
      <c r="S97" s="5">
        <f t="shared" si="37"/>
        <v>0</v>
      </c>
      <c r="T97" s="5">
        <f t="shared" si="37"/>
        <v>0</v>
      </c>
      <c r="U97" s="5">
        <f t="shared" si="37"/>
        <v>0</v>
      </c>
      <c r="V97" s="5">
        <f t="shared" si="37"/>
        <v>0.23090564991696552</v>
      </c>
      <c r="W97" s="5">
        <f t="shared" si="37"/>
        <v>0</v>
      </c>
      <c r="X97" s="17">
        <f t="shared" si="34"/>
        <v>0.10531147102650984</v>
      </c>
      <c r="Y97"/>
      <c r="Z97"/>
      <c r="AA97"/>
      <c r="AB97"/>
      <c r="AC97"/>
      <c r="AD97"/>
      <c r="AE97"/>
      <c r="AF97"/>
    </row>
    <row r="98" spans="1:32" x14ac:dyDescent="0.25">
      <c r="A98" t="s">
        <v>53</v>
      </c>
      <c r="C98" s="5">
        <f>C74/C$69*100</f>
        <v>0</v>
      </c>
      <c r="D98" s="5">
        <f t="shared" ref="D98:W98" si="38">D74/D$69*100</f>
        <v>0</v>
      </c>
      <c r="E98" s="5">
        <f t="shared" si="38"/>
        <v>0</v>
      </c>
      <c r="F98" s="5">
        <f t="shared" si="38"/>
        <v>0</v>
      </c>
      <c r="G98" s="5">
        <f t="shared" si="38"/>
        <v>0</v>
      </c>
      <c r="H98" s="5">
        <f t="shared" si="38"/>
        <v>0</v>
      </c>
      <c r="I98" s="5">
        <f t="shared" si="38"/>
        <v>0</v>
      </c>
      <c r="J98" s="5">
        <f t="shared" si="38"/>
        <v>0</v>
      </c>
      <c r="K98" s="5">
        <f t="shared" si="38"/>
        <v>0</v>
      </c>
      <c r="L98" s="5">
        <f t="shared" si="38"/>
        <v>0</v>
      </c>
      <c r="M98" s="5">
        <f t="shared" si="38"/>
        <v>0</v>
      </c>
      <c r="N98" s="5">
        <f t="shared" si="38"/>
        <v>0</v>
      </c>
      <c r="O98" s="5">
        <f t="shared" si="38"/>
        <v>0</v>
      </c>
      <c r="P98" s="5">
        <f t="shared" si="38"/>
        <v>0</v>
      </c>
      <c r="Q98" s="5">
        <f t="shared" si="38"/>
        <v>0</v>
      </c>
      <c r="R98" s="5">
        <f t="shared" si="38"/>
        <v>0</v>
      </c>
      <c r="S98" s="5">
        <f t="shared" si="38"/>
        <v>0</v>
      </c>
      <c r="T98" s="5">
        <f t="shared" si="38"/>
        <v>0</v>
      </c>
      <c r="U98" s="5">
        <f t="shared" si="38"/>
        <v>0</v>
      </c>
      <c r="V98" s="5">
        <f t="shared" si="38"/>
        <v>0</v>
      </c>
      <c r="W98" s="5">
        <f t="shared" si="38"/>
        <v>0</v>
      </c>
      <c r="X98" s="17">
        <f t="shared" si="34"/>
        <v>0</v>
      </c>
      <c r="Y98"/>
      <c r="Z98"/>
      <c r="AA98"/>
      <c r="AB98"/>
      <c r="AC98"/>
      <c r="AD98"/>
      <c r="AE98"/>
      <c r="AF98"/>
    </row>
    <row r="99" spans="1:32" x14ac:dyDescent="0.25">
      <c r="A99" t="s">
        <v>54</v>
      </c>
      <c r="C99" s="5">
        <f>C79/C$69*100</f>
        <v>0</v>
      </c>
      <c r="D99" s="5">
        <f t="shared" ref="D99:W99" si="39">D79/D$69*100</f>
        <v>0</v>
      </c>
      <c r="E99" s="5">
        <f t="shared" si="39"/>
        <v>0</v>
      </c>
      <c r="F99" s="5">
        <f t="shared" si="39"/>
        <v>0</v>
      </c>
      <c r="G99" s="5">
        <f t="shared" si="39"/>
        <v>0</v>
      </c>
      <c r="H99" s="5">
        <f t="shared" si="39"/>
        <v>1.6117121151413734</v>
      </c>
      <c r="I99" s="5">
        <f t="shared" si="39"/>
        <v>0</v>
      </c>
      <c r="J99" s="5">
        <f t="shared" si="39"/>
        <v>6.1848427873430474</v>
      </c>
      <c r="K99" s="5">
        <f t="shared" si="39"/>
        <v>11.422052795894871</v>
      </c>
      <c r="L99" s="5">
        <f t="shared" si="39"/>
        <v>16.377679588657905</v>
      </c>
      <c r="M99" s="5">
        <f t="shared" si="39"/>
        <v>0</v>
      </c>
      <c r="N99" s="5">
        <f t="shared" si="39"/>
        <v>8.3573768823915309</v>
      </c>
      <c r="O99" s="5">
        <f t="shared" si="39"/>
        <v>8.7723266085686031</v>
      </c>
      <c r="P99" s="5">
        <f t="shared" si="39"/>
        <v>16.377392356980362</v>
      </c>
      <c r="Q99" s="5">
        <f t="shared" si="39"/>
        <v>7.8341916285303705</v>
      </c>
      <c r="R99" s="5">
        <f t="shared" si="39"/>
        <v>5.3830212379778928</v>
      </c>
      <c r="S99" s="5">
        <f t="shared" si="39"/>
        <v>10.795539366062105</v>
      </c>
      <c r="T99" s="5">
        <f t="shared" si="39"/>
        <v>6.2283878489856477</v>
      </c>
      <c r="U99" s="5">
        <f t="shared" si="39"/>
        <v>6.6218685861567677</v>
      </c>
      <c r="V99" s="5">
        <f t="shared" si="39"/>
        <v>30.866610221363704</v>
      </c>
      <c r="W99" s="5">
        <f t="shared" si="39"/>
        <v>16.790691893411925</v>
      </c>
      <c r="X99" s="17">
        <f t="shared" si="34"/>
        <v>7.3154139960698146</v>
      </c>
      <c r="Y99"/>
      <c r="Z99"/>
      <c r="AA99"/>
      <c r="AB99"/>
      <c r="AC99"/>
      <c r="AD99"/>
      <c r="AE99"/>
      <c r="AF99"/>
    </row>
    <row r="100" spans="1:32" x14ac:dyDescent="0.25">
      <c r="A100" t="s">
        <v>55</v>
      </c>
      <c r="C100" s="5">
        <f>C81/C$69*100</f>
        <v>4.2007187138189286</v>
      </c>
      <c r="D100" s="5">
        <f t="shared" ref="D100:W100" si="40">D81/D$69*100</f>
        <v>5.2882009145608739</v>
      </c>
      <c r="E100" s="5">
        <f t="shared" si="40"/>
        <v>8.1059916711099476</v>
      </c>
      <c r="F100" s="5">
        <f t="shared" si="40"/>
        <v>5.0655567195616253</v>
      </c>
      <c r="G100" s="5">
        <f t="shared" si="40"/>
        <v>5.016267893878867</v>
      </c>
      <c r="H100" s="5">
        <f t="shared" si="40"/>
        <v>3.6469858578557819</v>
      </c>
      <c r="I100" s="5">
        <f t="shared" si="40"/>
        <v>2.4990105537736471</v>
      </c>
      <c r="J100" s="5">
        <f t="shared" si="40"/>
        <v>3.2557812524936391</v>
      </c>
      <c r="K100" s="5">
        <f t="shared" si="40"/>
        <v>2.2181559009469622</v>
      </c>
      <c r="L100" s="5">
        <f t="shared" si="40"/>
        <v>2.6901809773435459</v>
      </c>
      <c r="M100" s="5">
        <f t="shared" si="40"/>
        <v>3.03286845940683</v>
      </c>
      <c r="N100" s="5">
        <f t="shared" si="40"/>
        <v>4.0900548490463446</v>
      </c>
      <c r="O100" s="5">
        <f t="shared" si="40"/>
        <v>1.4521856497112038</v>
      </c>
      <c r="P100" s="5">
        <f t="shared" si="40"/>
        <v>1.8237917336283125</v>
      </c>
      <c r="Q100" s="5">
        <f t="shared" si="40"/>
        <v>1.9687852463642956</v>
      </c>
      <c r="R100" s="5">
        <f t="shared" si="40"/>
        <v>0.88131071839296415</v>
      </c>
      <c r="S100" s="5">
        <f t="shared" si="40"/>
        <v>2.2778083391690669</v>
      </c>
      <c r="T100" s="5">
        <f t="shared" si="40"/>
        <v>3.0091500112131393</v>
      </c>
      <c r="U100" s="5">
        <f t="shared" si="40"/>
        <v>0.37903558824296962</v>
      </c>
      <c r="V100" s="5">
        <f t="shared" si="40"/>
        <v>0.81757186204925292</v>
      </c>
      <c r="W100" s="5">
        <f t="shared" si="40"/>
        <v>2.8985724729567806</v>
      </c>
      <c r="X100" s="17">
        <f t="shared" si="34"/>
        <v>3.0770469231202378</v>
      </c>
      <c r="Y100"/>
      <c r="Z100"/>
      <c r="AA100"/>
      <c r="AB100"/>
      <c r="AC100"/>
      <c r="AD100"/>
      <c r="AE100"/>
      <c r="AF100"/>
    </row>
    <row r="101" spans="1:32" x14ac:dyDescent="0.25">
      <c r="A101" t="s">
        <v>56</v>
      </c>
      <c r="C101" s="5">
        <f>C87/C$69*100</f>
        <v>0</v>
      </c>
      <c r="D101" s="5">
        <f t="shared" ref="D101:W101" si="41">D87/D$69*100</f>
        <v>0</v>
      </c>
      <c r="E101" s="5">
        <f t="shared" si="41"/>
        <v>0</v>
      </c>
      <c r="F101" s="5">
        <f t="shared" si="41"/>
        <v>0</v>
      </c>
      <c r="G101" s="5">
        <f t="shared" si="41"/>
        <v>0</v>
      </c>
      <c r="H101" s="5">
        <f t="shared" si="41"/>
        <v>0</v>
      </c>
      <c r="I101" s="5">
        <f t="shared" si="41"/>
        <v>0</v>
      </c>
      <c r="J101" s="5">
        <f t="shared" si="41"/>
        <v>0</v>
      </c>
      <c r="K101" s="5">
        <f t="shared" si="41"/>
        <v>0</v>
      </c>
      <c r="L101" s="5">
        <f t="shared" si="41"/>
        <v>0</v>
      </c>
      <c r="M101" s="5">
        <f t="shared" si="41"/>
        <v>0</v>
      </c>
      <c r="N101" s="5">
        <f t="shared" si="41"/>
        <v>0</v>
      </c>
      <c r="O101" s="5">
        <f t="shared" si="41"/>
        <v>0</v>
      </c>
      <c r="P101" s="5">
        <f t="shared" si="41"/>
        <v>0</v>
      </c>
      <c r="Q101" s="5">
        <f t="shared" si="41"/>
        <v>0</v>
      </c>
      <c r="R101" s="5">
        <f t="shared" si="41"/>
        <v>0</v>
      </c>
      <c r="S101" s="5">
        <f t="shared" si="41"/>
        <v>0</v>
      </c>
      <c r="T101" s="5">
        <f t="shared" si="41"/>
        <v>0</v>
      </c>
      <c r="U101" s="5">
        <f t="shared" si="41"/>
        <v>0</v>
      </c>
      <c r="V101" s="5">
        <f t="shared" si="41"/>
        <v>0</v>
      </c>
      <c r="W101" s="5">
        <f t="shared" si="41"/>
        <v>0</v>
      </c>
      <c r="X101" s="17">
        <f t="shared" si="34"/>
        <v>0</v>
      </c>
      <c r="Y101"/>
      <c r="Z101"/>
      <c r="AA101"/>
      <c r="AB101"/>
      <c r="AC101"/>
      <c r="AD101"/>
      <c r="AE101"/>
      <c r="AF101"/>
    </row>
    <row r="102" spans="1:32" x14ac:dyDescent="0.25">
      <c r="A102" t="s">
        <v>58</v>
      </c>
      <c r="C102" s="5">
        <f>C88/C$69*100</f>
        <v>0</v>
      </c>
      <c r="D102" s="5">
        <f t="shared" ref="D102:W102" si="42">D88/D$69*100</f>
        <v>0</v>
      </c>
      <c r="E102" s="5">
        <f t="shared" si="42"/>
        <v>0</v>
      </c>
      <c r="F102" s="5">
        <f t="shared" si="42"/>
        <v>0</v>
      </c>
      <c r="G102" s="5">
        <f t="shared" si="42"/>
        <v>0</v>
      </c>
      <c r="H102" s="5">
        <f t="shared" si="42"/>
        <v>0</v>
      </c>
      <c r="I102" s="5">
        <f t="shared" si="42"/>
        <v>0</v>
      </c>
      <c r="J102" s="5">
        <f t="shared" si="42"/>
        <v>0</v>
      </c>
      <c r="K102" s="5">
        <f t="shared" si="42"/>
        <v>0</v>
      </c>
      <c r="L102" s="5">
        <f t="shared" si="42"/>
        <v>0</v>
      </c>
      <c r="M102" s="5">
        <f t="shared" si="42"/>
        <v>0</v>
      </c>
      <c r="N102" s="5">
        <f t="shared" si="42"/>
        <v>0</v>
      </c>
      <c r="O102" s="5">
        <f t="shared" si="42"/>
        <v>0</v>
      </c>
      <c r="P102" s="5">
        <f t="shared" si="42"/>
        <v>2.2262573136031277E-2</v>
      </c>
      <c r="Q102" s="5">
        <f t="shared" si="42"/>
        <v>0</v>
      </c>
      <c r="R102" s="5">
        <f t="shared" si="42"/>
        <v>0</v>
      </c>
      <c r="S102" s="5">
        <f t="shared" si="42"/>
        <v>0</v>
      </c>
      <c r="T102" s="5">
        <f t="shared" si="42"/>
        <v>0</v>
      </c>
      <c r="U102" s="5">
        <f t="shared" si="42"/>
        <v>0</v>
      </c>
      <c r="V102" s="5">
        <f t="shared" si="42"/>
        <v>0</v>
      </c>
      <c r="W102" s="5">
        <f t="shared" si="42"/>
        <v>4.1022766901624631E-2</v>
      </c>
      <c r="X102" s="17">
        <f t="shared" si="34"/>
        <v>3.0135876208407571E-3</v>
      </c>
      <c r="Y102"/>
      <c r="Z102"/>
      <c r="AA102"/>
      <c r="AB102"/>
      <c r="AC102"/>
      <c r="AD102"/>
      <c r="AE102"/>
      <c r="AF10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28"/>
  <sheetViews>
    <sheetView workbookViewId="0">
      <pane ySplit="540" topLeftCell="A12" activePane="bottomLeft"/>
      <selection pane="bottomLeft" activeCell="X13" sqref="X13"/>
    </sheetView>
  </sheetViews>
  <sheetFormatPr defaultRowHeight="15" x14ac:dyDescent="0.25"/>
  <cols>
    <col min="1" max="1" width="17.85546875" customWidth="1"/>
    <col min="2" max="2" width="16.28515625" customWidth="1"/>
    <col min="3" max="3" width="10.42578125" style="5" customWidth="1"/>
    <col min="4" max="5" width="9.28515625" style="5" customWidth="1"/>
    <col min="6" max="6" width="9.7109375" style="5" customWidth="1"/>
    <col min="7" max="7" width="10.140625" style="5" customWidth="1"/>
    <col min="8" max="8" width="9.42578125" style="5" customWidth="1"/>
    <col min="9" max="9" width="9.140625" style="5" customWidth="1"/>
    <col min="10" max="10" width="9.42578125" style="5" customWidth="1"/>
    <col min="11" max="11" width="9.7109375" style="5" customWidth="1"/>
    <col min="12" max="12" width="9.140625" style="5" customWidth="1"/>
    <col min="13" max="13" width="10" style="5" customWidth="1"/>
    <col min="14" max="14" width="8.28515625" style="5" customWidth="1"/>
    <col min="15" max="15" width="10.28515625" style="5" customWidth="1"/>
    <col min="16" max="16" width="9.5703125" style="5" customWidth="1"/>
    <col min="17" max="17" width="8.28515625" style="5" customWidth="1"/>
    <col min="18" max="18" width="9" style="5" customWidth="1"/>
    <col min="19" max="19" width="8" style="5" customWidth="1"/>
    <col min="20" max="20" width="10" style="5" customWidth="1"/>
    <col min="21" max="21" width="8" style="5" customWidth="1"/>
    <col min="22" max="22" width="8.7109375" style="5" customWidth="1"/>
    <col min="23" max="23" width="7.85546875" style="5" customWidth="1"/>
    <col min="24" max="24" width="10.7109375" style="5" customWidth="1"/>
    <col min="25" max="32" width="8.85546875" style="5"/>
  </cols>
  <sheetData>
    <row r="1" spans="1:32" s="1" customFormat="1" x14ac:dyDescent="0.25">
      <c r="A1" s="1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 t="s">
        <v>27</v>
      </c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1</v>
      </c>
      <c r="C2">
        <v>9463753</v>
      </c>
      <c r="D2">
        <v>8156058</v>
      </c>
      <c r="E2">
        <v>8695932</v>
      </c>
      <c r="F2">
        <v>6826018</v>
      </c>
      <c r="G2" s="5">
        <v>6858567</v>
      </c>
      <c r="H2" s="5">
        <v>7587516</v>
      </c>
      <c r="I2" s="5">
        <v>4847939</v>
      </c>
      <c r="J2" s="5">
        <v>8462344</v>
      </c>
      <c r="K2" s="5">
        <v>9441033</v>
      </c>
      <c r="L2" s="5">
        <v>9012273</v>
      </c>
      <c r="M2" s="5">
        <v>6892931</v>
      </c>
      <c r="N2" s="5">
        <v>9908880</v>
      </c>
      <c r="O2" s="5">
        <v>10847101</v>
      </c>
      <c r="P2" s="5">
        <v>5816855</v>
      </c>
      <c r="Q2" s="5">
        <v>8987405</v>
      </c>
      <c r="R2" s="5">
        <v>9037394</v>
      </c>
      <c r="S2" s="5">
        <v>9621273</v>
      </c>
      <c r="T2" s="5">
        <v>9546414</v>
      </c>
      <c r="U2" s="5">
        <v>9487566</v>
      </c>
      <c r="V2">
        <v>10190968</v>
      </c>
      <c r="W2">
        <v>4440170</v>
      </c>
      <c r="X2" s="5">
        <f>SUM(C2:W2)</f>
        <v>174128390</v>
      </c>
    </row>
    <row r="3" spans="1:32" x14ac:dyDescent="0.25">
      <c r="A3" t="s">
        <v>8</v>
      </c>
      <c r="C3" s="5">
        <v>9232648</v>
      </c>
      <c r="D3" s="5">
        <v>8056651</v>
      </c>
      <c r="E3" s="5">
        <v>8364650</v>
      </c>
      <c r="F3" s="5">
        <v>6169821</v>
      </c>
      <c r="G3" s="5">
        <v>6582156</v>
      </c>
      <c r="H3" s="5">
        <v>7273129</v>
      </c>
      <c r="I3" s="5">
        <v>4618969</v>
      </c>
      <c r="J3">
        <v>7695064</v>
      </c>
      <c r="K3" s="5">
        <v>8597076</v>
      </c>
      <c r="L3" s="5">
        <v>8319365</v>
      </c>
      <c r="M3" s="5">
        <v>6212407</v>
      </c>
      <c r="N3" s="5">
        <v>9081006</v>
      </c>
      <c r="O3" s="5">
        <v>10059650</v>
      </c>
      <c r="P3" s="5">
        <v>5381629</v>
      </c>
      <c r="Q3" s="5">
        <v>8112992</v>
      </c>
      <c r="R3" s="5">
        <v>8212131</v>
      </c>
      <c r="S3" s="5">
        <v>9491480</v>
      </c>
      <c r="T3" s="5">
        <v>8607866</v>
      </c>
      <c r="U3" s="5">
        <v>8461178</v>
      </c>
      <c r="V3" s="5">
        <v>9507215</v>
      </c>
      <c r="W3" s="5">
        <v>4015627</v>
      </c>
      <c r="X3" s="5">
        <f>SUM(C3:W3)/X$2*100</f>
        <v>93.065071123669156</v>
      </c>
    </row>
    <row r="4" spans="1:32" x14ac:dyDescent="0.25">
      <c r="A4" t="s">
        <v>57</v>
      </c>
      <c r="B4" t="s">
        <v>32</v>
      </c>
      <c r="C4"/>
      <c r="D4"/>
      <c r="E4"/>
      <c r="F4"/>
      <c r="G4"/>
      <c r="H4"/>
      <c r="I4"/>
      <c r="J4"/>
      <c r="Y4"/>
      <c r="AA4"/>
      <c r="AB4"/>
      <c r="AC4"/>
      <c r="AD4"/>
      <c r="AE4"/>
      <c r="AF4"/>
    </row>
    <row r="5" spans="1:32" x14ac:dyDescent="0.25">
      <c r="A5" t="s">
        <v>33</v>
      </c>
      <c r="B5" t="s">
        <v>33</v>
      </c>
      <c r="C5" s="5">
        <v>54684</v>
      </c>
      <c r="D5">
        <v>145362</v>
      </c>
      <c r="E5">
        <v>219738</v>
      </c>
      <c r="F5" s="5">
        <v>43815</v>
      </c>
      <c r="G5" s="5">
        <v>105291</v>
      </c>
      <c r="H5" s="5">
        <v>136782</v>
      </c>
      <c r="I5" s="5">
        <v>22698</v>
      </c>
      <c r="J5" s="5">
        <v>183634</v>
      </c>
      <c r="K5" s="5">
        <v>84630</v>
      </c>
      <c r="L5" s="5">
        <v>268250</v>
      </c>
      <c r="N5" s="5">
        <v>115064</v>
      </c>
      <c r="O5" s="5">
        <v>93195</v>
      </c>
      <c r="P5" s="5">
        <v>102106</v>
      </c>
      <c r="R5" s="5">
        <v>48815</v>
      </c>
      <c r="S5" s="5">
        <v>39338</v>
      </c>
      <c r="T5" s="5">
        <v>13516</v>
      </c>
      <c r="U5" s="5">
        <v>55435</v>
      </c>
      <c r="V5" s="5">
        <v>105726</v>
      </c>
      <c r="W5" s="5">
        <v>47164</v>
      </c>
      <c r="X5" s="5">
        <f t="shared" ref="X5:X6" si="0">SUM(C5:W5)/X$2*100</f>
        <v>1.0826741119009946</v>
      </c>
      <c r="AA5"/>
      <c r="AB5"/>
      <c r="AC5"/>
      <c r="AD5"/>
      <c r="AE5"/>
      <c r="AF5"/>
    </row>
    <row r="6" spans="1:32" x14ac:dyDescent="0.25">
      <c r="A6" t="s">
        <v>34</v>
      </c>
      <c r="B6" t="s">
        <v>34</v>
      </c>
      <c r="C6" s="5">
        <v>759511</v>
      </c>
      <c r="D6" s="5">
        <v>1218474</v>
      </c>
      <c r="E6" s="5">
        <v>771709</v>
      </c>
      <c r="F6" s="5">
        <v>216549</v>
      </c>
      <c r="G6" s="5">
        <v>380456</v>
      </c>
      <c r="H6" s="5">
        <v>411888</v>
      </c>
      <c r="I6" s="5">
        <v>438653</v>
      </c>
      <c r="J6" s="5">
        <v>880070</v>
      </c>
      <c r="K6" s="5">
        <v>538200</v>
      </c>
      <c r="L6" s="5">
        <v>1040078</v>
      </c>
      <c r="M6" s="5">
        <v>390016</v>
      </c>
      <c r="N6" s="5">
        <v>915852</v>
      </c>
      <c r="O6" s="5">
        <v>1813780</v>
      </c>
      <c r="P6" s="5">
        <v>326346</v>
      </c>
      <c r="Q6" s="5">
        <v>459988</v>
      </c>
      <c r="R6" s="5">
        <v>1395493</v>
      </c>
      <c r="S6">
        <v>2353062</v>
      </c>
      <c r="T6" s="5">
        <v>2154941</v>
      </c>
      <c r="U6" s="5">
        <v>1727188</v>
      </c>
      <c r="V6" s="5">
        <v>1612510</v>
      </c>
      <c r="W6" s="5">
        <v>681574</v>
      </c>
      <c r="X6" s="5">
        <f t="shared" si="0"/>
        <v>11.765076332469391</v>
      </c>
      <c r="Y6"/>
      <c r="AA6"/>
      <c r="AB6"/>
      <c r="AC6"/>
      <c r="AD6"/>
      <c r="AE6"/>
      <c r="AF6"/>
    </row>
    <row r="7" spans="1:32" x14ac:dyDescent="0.25">
      <c r="A7" t="s">
        <v>36</v>
      </c>
      <c r="B7" t="s">
        <v>37</v>
      </c>
      <c r="C7"/>
      <c r="AA7"/>
      <c r="AB7"/>
      <c r="AC7"/>
      <c r="AD7"/>
      <c r="AE7"/>
      <c r="AF7"/>
    </row>
    <row r="8" spans="1:32" x14ac:dyDescent="0.25">
      <c r="A8" s="2" t="s">
        <v>102</v>
      </c>
      <c r="B8" s="3" t="s">
        <v>15</v>
      </c>
      <c r="AA8"/>
      <c r="AB8"/>
      <c r="AC8"/>
      <c r="AD8"/>
      <c r="AE8"/>
      <c r="AF8"/>
    </row>
    <row r="9" spans="1:32" x14ac:dyDescent="0.25">
      <c r="A9" s="2" t="s">
        <v>5</v>
      </c>
      <c r="B9" s="3" t="s">
        <v>59</v>
      </c>
      <c r="C9">
        <v>12861</v>
      </c>
      <c r="D9" s="5">
        <v>15384</v>
      </c>
      <c r="E9"/>
      <c r="G9" s="5">
        <v>316278</v>
      </c>
      <c r="I9" s="5">
        <v>84865</v>
      </c>
      <c r="J9" s="7">
        <v>12059</v>
      </c>
      <c r="L9" s="5">
        <v>20758</v>
      </c>
      <c r="M9" s="5">
        <v>53651</v>
      </c>
      <c r="N9" s="5">
        <v>245163</v>
      </c>
      <c r="O9" s="5">
        <v>1128772</v>
      </c>
      <c r="P9" s="5">
        <v>127223</v>
      </c>
      <c r="Q9" s="5">
        <v>106319</v>
      </c>
      <c r="R9" s="5">
        <v>108108</v>
      </c>
      <c r="T9" s="5">
        <v>287200</v>
      </c>
      <c r="U9" s="5">
        <v>219323</v>
      </c>
      <c r="V9" s="5">
        <v>106137</v>
      </c>
      <c r="X9" s="5">
        <f>SUM(C9:W9)/X$2*100</f>
        <v>1.6333356094316385</v>
      </c>
      <c r="AA9"/>
      <c r="AB9"/>
      <c r="AC9"/>
      <c r="AD9"/>
      <c r="AE9"/>
      <c r="AF9"/>
    </row>
    <row r="10" spans="1:32" x14ac:dyDescent="0.25">
      <c r="A10" s="3" t="s">
        <v>10</v>
      </c>
      <c r="B10" s="3" t="s">
        <v>47</v>
      </c>
      <c r="D10" s="5">
        <v>15384</v>
      </c>
      <c r="E10" s="5">
        <v>16338</v>
      </c>
      <c r="G10" s="5">
        <v>28563</v>
      </c>
      <c r="K10" s="5">
        <v>75290</v>
      </c>
      <c r="N10" s="5">
        <v>163590</v>
      </c>
      <c r="O10" s="5">
        <v>99228</v>
      </c>
      <c r="R10" s="5">
        <v>169481</v>
      </c>
      <c r="S10" s="5">
        <v>121453</v>
      </c>
      <c r="W10">
        <v>13187</v>
      </c>
      <c r="X10" s="5">
        <f>SUM(C10:W10)/X$2*100</f>
        <v>0.40344598603363868</v>
      </c>
      <c r="AA10"/>
      <c r="AB10"/>
      <c r="AC10"/>
      <c r="AD10"/>
      <c r="AE10"/>
      <c r="AF10"/>
    </row>
    <row r="11" spans="1:32" x14ac:dyDescent="0.25">
      <c r="A11" s="3" t="s">
        <v>38</v>
      </c>
      <c r="B11" s="3" t="s">
        <v>42</v>
      </c>
      <c r="AA11"/>
      <c r="AB11"/>
      <c r="AC11"/>
      <c r="AD11"/>
      <c r="AE11"/>
      <c r="AF11"/>
    </row>
    <row r="12" spans="1:32" x14ac:dyDescent="0.25">
      <c r="A12" s="3" t="s">
        <v>39</v>
      </c>
      <c r="B12" s="3" t="s">
        <v>40</v>
      </c>
      <c r="C12">
        <v>291405</v>
      </c>
      <c r="D12">
        <v>213195</v>
      </c>
      <c r="E12" s="5">
        <v>160455</v>
      </c>
      <c r="F12" s="5">
        <v>157758</v>
      </c>
      <c r="G12" s="5">
        <v>106198</v>
      </c>
      <c r="H12" s="5">
        <v>337390</v>
      </c>
      <c r="J12"/>
      <c r="K12" s="5">
        <v>243025</v>
      </c>
      <c r="L12" s="5">
        <v>270195</v>
      </c>
      <c r="M12" s="5">
        <v>425454</v>
      </c>
      <c r="N12" s="5">
        <v>305481</v>
      </c>
      <c r="U12" s="5">
        <v>88161</v>
      </c>
      <c r="W12"/>
      <c r="X12" s="5">
        <f>SUM(C12:W12)/X$2*100</f>
        <v>1.4924143041809552</v>
      </c>
      <c r="AA12"/>
      <c r="AB12"/>
      <c r="AC12"/>
      <c r="AD12"/>
      <c r="AE12"/>
      <c r="AF12"/>
    </row>
    <row r="13" spans="1:32" x14ac:dyDescent="0.25">
      <c r="A13" s="3" t="s">
        <v>12</v>
      </c>
      <c r="B13" s="3" t="s">
        <v>17</v>
      </c>
      <c r="W13">
        <v>20800</v>
      </c>
      <c r="X13" s="10">
        <f t="shared" ref="X13:X24" si="1">SUM(C13:W13)</f>
        <v>20800</v>
      </c>
      <c r="AA13"/>
      <c r="AB13"/>
      <c r="AC13"/>
      <c r="AD13"/>
      <c r="AE13"/>
      <c r="AF13"/>
    </row>
    <row r="14" spans="1:32" x14ac:dyDescent="0.25">
      <c r="A14" s="3" t="s">
        <v>35</v>
      </c>
      <c r="B14" s="3" t="s">
        <v>41</v>
      </c>
      <c r="C14"/>
      <c r="D14"/>
      <c r="E14"/>
      <c r="F14"/>
      <c r="J14"/>
      <c r="S14" s="5">
        <v>25935</v>
      </c>
      <c r="T14" s="5">
        <v>30723</v>
      </c>
      <c r="W14"/>
      <c r="X14" s="5">
        <f>SUM(C14:W14)/X$2*100</f>
        <v>3.2538059991251284E-2</v>
      </c>
      <c r="Z14"/>
      <c r="AA14"/>
      <c r="AB14"/>
      <c r="AC14"/>
      <c r="AD14"/>
      <c r="AE14"/>
      <c r="AF14"/>
    </row>
    <row r="15" spans="1:32" x14ac:dyDescent="0.25">
      <c r="A15" s="3" t="s">
        <v>43</v>
      </c>
      <c r="B15" s="2" t="s">
        <v>46</v>
      </c>
      <c r="C15"/>
      <c r="D15"/>
      <c r="E15"/>
      <c r="F15"/>
      <c r="Z15"/>
      <c r="AA15"/>
      <c r="AB15"/>
      <c r="AC15"/>
      <c r="AD15"/>
      <c r="AE15"/>
      <c r="AF15"/>
    </row>
    <row r="16" spans="1:32" x14ac:dyDescent="0.25">
      <c r="A16" s="3" t="s">
        <v>44</v>
      </c>
      <c r="B16" s="3" t="s">
        <v>45</v>
      </c>
      <c r="C16" s="5">
        <v>226831</v>
      </c>
      <c r="D16" s="5">
        <v>199296</v>
      </c>
      <c r="E16">
        <v>33954</v>
      </c>
      <c r="F16" s="5">
        <v>707741</v>
      </c>
      <c r="G16" s="5">
        <v>190482</v>
      </c>
      <c r="H16" s="5">
        <v>90640</v>
      </c>
      <c r="I16" s="5">
        <v>926068</v>
      </c>
      <c r="J16" s="5">
        <v>290550</v>
      </c>
      <c r="K16" s="5">
        <v>1232439</v>
      </c>
      <c r="L16" s="5">
        <v>292500</v>
      </c>
      <c r="N16" s="5">
        <v>165039</v>
      </c>
      <c r="O16" s="5">
        <v>579776</v>
      </c>
      <c r="P16" s="5">
        <v>729807</v>
      </c>
      <c r="Q16" s="5">
        <v>476884</v>
      </c>
      <c r="R16" s="5">
        <v>319790</v>
      </c>
      <c r="S16" s="5">
        <v>242827</v>
      </c>
      <c r="T16" s="5">
        <v>414345</v>
      </c>
      <c r="V16" s="5">
        <v>218537</v>
      </c>
      <c r="W16">
        <v>234232</v>
      </c>
      <c r="X16" s="5">
        <f>SUM(C16:W16)/X$2*100</f>
        <v>4.3483650196271846</v>
      </c>
      <c r="Z16"/>
      <c r="AA16"/>
      <c r="AB16"/>
      <c r="AC16"/>
      <c r="AD16"/>
      <c r="AE16"/>
      <c r="AF16"/>
    </row>
    <row r="17" spans="1:32" x14ac:dyDescent="0.25">
      <c r="A17" s="3" t="s">
        <v>48</v>
      </c>
      <c r="B17" s="3" t="s">
        <v>47</v>
      </c>
      <c r="C17"/>
      <c r="D17"/>
      <c r="E17"/>
      <c r="F17"/>
      <c r="Z17"/>
      <c r="AA17"/>
      <c r="AB17"/>
      <c r="AC17"/>
      <c r="AD17"/>
      <c r="AE17"/>
      <c r="AF17"/>
    </row>
    <row r="18" spans="1:32" x14ac:dyDescent="0.25">
      <c r="A18" s="3" t="s">
        <v>49</v>
      </c>
      <c r="B18" s="3" t="s">
        <v>49</v>
      </c>
      <c r="C18">
        <v>17282</v>
      </c>
      <c r="D18">
        <v>12868</v>
      </c>
      <c r="E18"/>
      <c r="F18"/>
      <c r="G18" s="5">
        <v>44349</v>
      </c>
      <c r="H18" s="5">
        <v>42609</v>
      </c>
      <c r="L18" s="5">
        <v>25601</v>
      </c>
      <c r="Q18" s="5">
        <v>37254</v>
      </c>
      <c r="X18" s="5">
        <f t="shared" si="1"/>
        <v>179963</v>
      </c>
      <c r="Y18" s="5">
        <v>6</v>
      </c>
      <c r="Z18"/>
      <c r="AA18"/>
      <c r="AB18"/>
      <c r="AC18"/>
      <c r="AD18"/>
      <c r="AE18"/>
      <c r="AF18"/>
    </row>
    <row r="19" spans="1:32" x14ac:dyDescent="0.25">
      <c r="A19" s="3" t="s">
        <v>65</v>
      </c>
      <c r="B19" s="3" t="s">
        <v>45</v>
      </c>
      <c r="C19" s="5" t="s">
        <v>68</v>
      </c>
      <c r="D19"/>
      <c r="E19"/>
      <c r="F19"/>
      <c r="Z19"/>
      <c r="AA19"/>
      <c r="AB19"/>
      <c r="AC19"/>
      <c r="AD19"/>
      <c r="AE19"/>
      <c r="AF19"/>
    </row>
    <row r="20" spans="1:32" x14ac:dyDescent="0.25">
      <c r="A20" s="3" t="s">
        <v>60</v>
      </c>
      <c r="B20" s="3" t="s">
        <v>59</v>
      </c>
      <c r="C20">
        <v>261696</v>
      </c>
      <c r="D20" s="5">
        <v>147281</v>
      </c>
      <c r="E20" s="5">
        <v>134292</v>
      </c>
      <c r="F20" s="5">
        <v>542992</v>
      </c>
      <c r="G20" s="5">
        <v>802097</v>
      </c>
      <c r="H20" s="5">
        <v>389004</v>
      </c>
      <c r="I20" s="5">
        <v>81092</v>
      </c>
      <c r="J20" s="5">
        <v>52248</v>
      </c>
      <c r="K20" s="5">
        <v>410383</v>
      </c>
      <c r="L20" s="5">
        <v>190182</v>
      </c>
      <c r="M20" s="5">
        <v>831958</v>
      </c>
      <c r="N20" s="5">
        <v>629129</v>
      </c>
      <c r="O20" s="5">
        <v>243760</v>
      </c>
      <c r="P20" s="5">
        <v>58406</v>
      </c>
      <c r="Q20" s="5">
        <v>220870</v>
      </c>
      <c r="R20" s="5">
        <v>110447</v>
      </c>
      <c r="S20" s="5">
        <v>155248</v>
      </c>
      <c r="U20" s="5">
        <v>35214</v>
      </c>
      <c r="V20" s="5">
        <v>239669</v>
      </c>
      <c r="W20">
        <v>86150</v>
      </c>
      <c r="X20" s="5">
        <f t="shared" ref="X20:X22" si="2">SUM(C20:W20)/X$2*100</f>
        <v>3.2287199117846317</v>
      </c>
      <c r="Z20"/>
      <c r="AA20"/>
      <c r="AB20"/>
      <c r="AC20"/>
      <c r="AD20"/>
      <c r="AE20"/>
      <c r="AF20"/>
    </row>
    <row r="21" spans="1:32" x14ac:dyDescent="0.25">
      <c r="A21" s="3" t="s">
        <v>67</v>
      </c>
      <c r="B21" s="3" t="s">
        <v>45</v>
      </c>
      <c r="C21" s="5">
        <v>15772</v>
      </c>
      <c r="D21"/>
      <c r="E21"/>
      <c r="F21"/>
      <c r="H21" s="5">
        <v>15594</v>
      </c>
      <c r="K21" s="5">
        <v>41397</v>
      </c>
      <c r="N21" s="5">
        <v>38422</v>
      </c>
      <c r="U21" s="5">
        <v>14830</v>
      </c>
      <c r="V21" s="5">
        <v>59285</v>
      </c>
      <c r="X21" s="5">
        <f t="shared" si="2"/>
        <v>0.10641573151856512</v>
      </c>
      <c r="Z21"/>
      <c r="AA21"/>
      <c r="AB21"/>
      <c r="AC21"/>
      <c r="AD21"/>
      <c r="AE21"/>
      <c r="AF21"/>
    </row>
    <row r="22" spans="1:32" x14ac:dyDescent="0.25">
      <c r="A22" s="3" t="s">
        <v>66</v>
      </c>
      <c r="B22" s="3" t="s">
        <v>59</v>
      </c>
      <c r="C22"/>
      <c r="D22" s="5">
        <v>49234</v>
      </c>
      <c r="E22"/>
      <c r="F22" s="5">
        <v>29815</v>
      </c>
      <c r="H22" s="5">
        <v>37983</v>
      </c>
      <c r="J22" s="5">
        <v>48235</v>
      </c>
      <c r="K22" s="5">
        <v>52903</v>
      </c>
      <c r="N22" s="5">
        <v>70126</v>
      </c>
      <c r="T22" s="5">
        <v>89906</v>
      </c>
      <c r="W22">
        <v>14238</v>
      </c>
      <c r="X22" s="5">
        <f t="shared" si="2"/>
        <v>0.22537393241848733</v>
      </c>
      <c r="Z22"/>
      <c r="AA22"/>
      <c r="AB22"/>
      <c r="AC22"/>
      <c r="AD22"/>
      <c r="AE22"/>
      <c r="AF22"/>
    </row>
    <row r="23" spans="1:32" x14ac:dyDescent="0.25">
      <c r="A23" s="3" t="s">
        <v>50</v>
      </c>
      <c r="B23" s="3" t="s">
        <v>47</v>
      </c>
      <c r="C23"/>
      <c r="D23"/>
      <c r="E23"/>
      <c r="F23"/>
      <c r="Z23"/>
      <c r="AA23"/>
      <c r="AB23"/>
      <c r="AC23"/>
      <c r="AD23"/>
      <c r="AE23"/>
      <c r="AF23"/>
    </row>
    <row r="24" spans="1:32" x14ac:dyDescent="0.25">
      <c r="A24" s="3" t="s">
        <v>69</v>
      </c>
      <c r="B24" s="3" t="s">
        <v>15</v>
      </c>
      <c r="C24"/>
      <c r="D24"/>
      <c r="E24"/>
      <c r="F24"/>
      <c r="R24" s="5">
        <v>1</v>
      </c>
      <c r="X24" s="5">
        <f t="shared" si="1"/>
        <v>1</v>
      </c>
      <c r="Z24"/>
      <c r="AA24"/>
      <c r="AB24"/>
      <c r="AC24"/>
      <c r="AD24"/>
      <c r="AE24"/>
      <c r="AF24"/>
    </row>
    <row r="25" spans="1:32" x14ac:dyDescent="0.25">
      <c r="A25" s="2" t="s">
        <v>51</v>
      </c>
      <c r="B25" s="3" t="s">
        <v>23</v>
      </c>
      <c r="C25"/>
      <c r="D25"/>
      <c r="E25"/>
      <c r="F25"/>
      <c r="Y25"/>
      <c r="Z25"/>
      <c r="AA25"/>
      <c r="AB25"/>
      <c r="AC25"/>
      <c r="AD25"/>
      <c r="AE25"/>
      <c r="AF25"/>
    </row>
    <row r="26" spans="1:32" x14ac:dyDescent="0.25">
      <c r="A26" s="3" t="s">
        <v>63</v>
      </c>
      <c r="B26" s="3"/>
      <c r="C26"/>
      <c r="D26"/>
      <c r="E26"/>
      <c r="F26"/>
      <c r="H26" s="5">
        <v>18010</v>
      </c>
      <c r="L26" s="5">
        <v>95063</v>
      </c>
      <c r="X26" s="5">
        <f>SUM(C26:W26)/X$2*100</f>
        <v>6.4936567781968241E-2</v>
      </c>
      <c r="Y26"/>
      <c r="Z26"/>
      <c r="AA26"/>
      <c r="AB26"/>
      <c r="AC26"/>
      <c r="AD26"/>
      <c r="AE26"/>
      <c r="AF26"/>
    </row>
    <row r="27" spans="1:32" x14ac:dyDescent="0.25">
      <c r="A27" t="s">
        <v>9</v>
      </c>
      <c r="C27">
        <v>40</v>
      </c>
      <c r="D27" s="5">
        <v>49.4</v>
      </c>
      <c r="E27" s="6">
        <v>48.2</v>
      </c>
      <c r="F27" s="6">
        <v>31.9</v>
      </c>
      <c r="G27" s="6">
        <v>52.5</v>
      </c>
      <c r="H27" s="6">
        <v>42.7</v>
      </c>
      <c r="I27" s="6">
        <v>74.8</v>
      </c>
      <c r="J27" s="6">
        <v>53.3</v>
      </c>
      <c r="K27" s="6">
        <v>56.8</v>
      </c>
      <c r="L27" s="6">
        <v>72.8</v>
      </c>
      <c r="M27" s="6">
        <v>44.3</v>
      </c>
      <c r="N27" s="6">
        <v>54.8</v>
      </c>
      <c r="O27" s="6">
        <v>50.9</v>
      </c>
      <c r="P27" s="6">
        <v>54.2</v>
      </c>
      <c r="Q27" s="6">
        <v>56.8</v>
      </c>
      <c r="R27" s="6">
        <v>50.8</v>
      </c>
      <c r="S27" s="6">
        <v>60.2</v>
      </c>
      <c r="T27" s="6">
        <v>49.5</v>
      </c>
      <c r="U27" s="6">
        <v>52.4</v>
      </c>
      <c r="V27" s="6">
        <v>74.099999999999994</v>
      </c>
      <c r="W27" s="6">
        <v>90</v>
      </c>
      <c r="X27" s="17">
        <f>AVERAGE(C27:W27)</f>
        <v>55.257142857142853</v>
      </c>
      <c r="Y27"/>
      <c r="Z27"/>
      <c r="AA27"/>
      <c r="AB27"/>
      <c r="AC27"/>
      <c r="AD27"/>
      <c r="AE27"/>
      <c r="AF27"/>
    </row>
    <row r="28" spans="1:32" x14ac:dyDescent="0.25">
      <c r="A28" t="s">
        <v>28</v>
      </c>
      <c r="C28" s="5">
        <f>C5/C$2*100</f>
        <v>0.57782573150419281</v>
      </c>
      <c r="D28" s="5">
        <f t="shared" ref="D28:W29" si="3">D5/D$2*100</f>
        <v>1.7822580467181572</v>
      </c>
      <c r="E28" s="5">
        <f t="shared" si="3"/>
        <v>2.5269056841750834</v>
      </c>
      <c r="F28" s="5">
        <f t="shared" si="3"/>
        <v>0.64188228041590278</v>
      </c>
      <c r="G28" s="5">
        <f t="shared" si="3"/>
        <v>1.5351749133601815</v>
      </c>
      <c r="H28" s="5">
        <f t="shared" si="3"/>
        <v>1.8027243698728279</v>
      </c>
      <c r="I28" s="5">
        <f t="shared" si="3"/>
        <v>0.46819896042421327</v>
      </c>
      <c r="J28" s="5">
        <f t="shared" si="3"/>
        <v>2.1700134147229182</v>
      </c>
      <c r="K28" s="5">
        <f t="shared" si="3"/>
        <v>0.89640614538684482</v>
      </c>
      <c r="L28" s="5">
        <f t="shared" si="3"/>
        <v>2.9764966063500298</v>
      </c>
      <c r="M28" s="5">
        <f t="shared" si="3"/>
        <v>0</v>
      </c>
      <c r="N28" s="5">
        <f t="shared" si="3"/>
        <v>1.1612210461727259</v>
      </c>
      <c r="O28" s="5">
        <f t="shared" si="3"/>
        <v>0.8591696527947883</v>
      </c>
      <c r="P28" s="5">
        <f t="shared" si="3"/>
        <v>1.7553471764381268</v>
      </c>
      <c r="Q28" s="5">
        <f t="shared" si="3"/>
        <v>0</v>
      </c>
      <c r="R28" s="5">
        <f t="shared" si="3"/>
        <v>0.54014464789296557</v>
      </c>
      <c r="S28" s="5">
        <f t="shared" si="3"/>
        <v>0.40886481445854411</v>
      </c>
      <c r="T28" s="5">
        <f t="shared" si="3"/>
        <v>0.14158195946666466</v>
      </c>
      <c r="U28" s="5">
        <f t="shared" si="3"/>
        <v>0.58429106053122581</v>
      </c>
      <c r="V28" s="5">
        <f t="shared" si="3"/>
        <v>1.0374480618524169</v>
      </c>
      <c r="W28" s="5">
        <f t="shared" si="3"/>
        <v>1.0622115819889779</v>
      </c>
      <c r="X28" s="17">
        <f t="shared" ref="X28:X40" si="4">AVERAGE(C28:W28)</f>
        <v>1.0918174359298471</v>
      </c>
      <c r="Y28"/>
      <c r="Z28"/>
      <c r="AA28"/>
      <c r="AB28"/>
      <c r="AC28"/>
      <c r="AD28"/>
      <c r="AE28"/>
      <c r="AF28"/>
    </row>
    <row r="29" spans="1:32" x14ac:dyDescent="0.25">
      <c r="A29" t="s">
        <v>52</v>
      </c>
      <c r="C29" s="5">
        <f t="shared" ref="C29:R29" si="5">C6/C$2*100</f>
        <v>8.0254736149601538</v>
      </c>
      <c r="D29" s="5">
        <f t="shared" si="5"/>
        <v>14.939496506768343</v>
      </c>
      <c r="E29" s="5">
        <f t="shared" si="5"/>
        <v>8.8743679228402428</v>
      </c>
      <c r="F29" s="5">
        <f t="shared" si="5"/>
        <v>3.1724059327121612</v>
      </c>
      <c r="G29" s="5">
        <f t="shared" si="5"/>
        <v>5.5471645899208974</v>
      </c>
      <c r="H29" s="5">
        <f t="shared" si="5"/>
        <v>5.4284959662688026</v>
      </c>
      <c r="I29" s="5">
        <f t="shared" si="5"/>
        <v>9.0482367868077542</v>
      </c>
      <c r="J29" s="5">
        <f t="shared" si="5"/>
        <v>10.399837208225051</v>
      </c>
      <c r="K29" s="5">
        <f t="shared" si="5"/>
        <v>5.7006473761928387</v>
      </c>
      <c r="L29" s="5">
        <f t="shared" si="5"/>
        <v>11.540684575356295</v>
      </c>
      <c r="M29" s="5">
        <f t="shared" si="5"/>
        <v>5.6582025846479533</v>
      </c>
      <c r="N29" s="5">
        <f t="shared" si="5"/>
        <v>9.2427398454719416</v>
      </c>
      <c r="O29" s="5">
        <f t="shared" si="5"/>
        <v>16.721334114986114</v>
      </c>
      <c r="P29" s="5">
        <f t="shared" si="5"/>
        <v>5.6103512980811798</v>
      </c>
      <c r="Q29" s="5">
        <f t="shared" si="5"/>
        <v>5.118140330829644</v>
      </c>
      <c r="R29" s="5">
        <f t="shared" si="5"/>
        <v>15.441320805533099</v>
      </c>
      <c r="S29" s="5">
        <f t="shared" si="3"/>
        <v>24.456867609930619</v>
      </c>
      <c r="T29" s="5">
        <f t="shared" si="3"/>
        <v>22.57330344148075</v>
      </c>
      <c r="U29" s="5">
        <f t="shared" si="3"/>
        <v>18.204753463638621</v>
      </c>
      <c r="V29" s="5">
        <f t="shared" si="3"/>
        <v>15.822932620335969</v>
      </c>
      <c r="W29" s="5">
        <f t="shared" si="3"/>
        <v>15.350178033723935</v>
      </c>
      <c r="X29" s="17">
        <f t="shared" si="4"/>
        <v>11.279854029938685</v>
      </c>
      <c r="Y29"/>
      <c r="Z29"/>
      <c r="AA29"/>
      <c r="AB29"/>
      <c r="AC29"/>
      <c r="AD29"/>
      <c r="AE29"/>
      <c r="AF29"/>
    </row>
    <row r="30" spans="1:32" x14ac:dyDescent="0.25">
      <c r="A30" t="s">
        <v>30</v>
      </c>
      <c r="C30" s="5">
        <f>C9/C$2*100</f>
        <v>0.13589746055291174</v>
      </c>
      <c r="D30" s="5">
        <f t="shared" ref="D30:W30" si="6">D9/D$2*100</f>
        <v>0.18862053212471025</v>
      </c>
      <c r="E30" s="5">
        <f t="shared" si="6"/>
        <v>0</v>
      </c>
      <c r="F30" s="5">
        <f t="shared" si="6"/>
        <v>0</v>
      </c>
      <c r="G30" s="5">
        <f t="shared" si="6"/>
        <v>4.6114297636809551</v>
      </c>
      <c r="H30" s="5">
        <f t="shared" si="6"/>
        <v>0</v>
      </c>
      <c r="I30" s="5">
        <f t="shared" si="6"/>
        <v>1.7505377027227444</v>
      </c>
      <c r="J30" s="5">
        <f t="shared" si="6"/>
        <v>0.14250188836568212</v>
      </c>
      <c r="K30" s="5">
        <f t="shared" si="6"/>
        <v>0</v>
      </c>
      <c r="L30" s="5">
        <f t="shared" si="6"/>
        <v>0.23033035062297824</v>
      </c>
      <c r="M30" s="5">
        <f t="shared" si="6"/>
        <v>0.77834813666348901</v>
      </c>
      <c r="N30" s="5">
        <f t="shared" si="6"/>
        <v>2.4741746796812554</v>
      </c>
      <c r="O30" s="5">
        <f t="shared" si="6"/>
        <v>10.406208995380425</v>
      </c>
      <c r="P30" s="5">
        <f t="shared" si="6"/>
        <v>2.1871440838735023</v>
      </c>
      <c r="Q30" s="5">
        <f t="shared" si="6"/>
        <v>1.1829777338397458</v>
      </c>
      <c r="R30" s="5">
        <f t="shared" si="6"/>
        <v>1.1962297981033028</v>
      </c>
      <c r="S30" s="5">
        <f t="shared" si="6"/>
        <v>0</v>
      </c>
      <c r="T30" s="5">
        <f t="shared" si="6"/>
        <v>3.0084595116029957</v>
      </c>
      <c r="U30" s="5">
        <f t="shared" si="6"/>
        <v>2.3116887935219634</v>
      </c>
      <c r="V30" s="5">
        <f t="shared" si="6"/>
        <v>1.0414810447839695</v>
      </c>
      <c r="W30" s="5">
        <f t="shared" si="6"/>
        <v>0</v>
      </c>
      <c r="X30" s="17">
        <f t="shared" si="4"/>
        <v>1.5069538321676492</v>
      </c>
      <c r="Y30"/>
      <c r="Z30"/>
      <c r="AA30"/>
      <c r="AB30"/>
      <c r="AC30"/>
      <c r="AD30"/>
      <c r="AE30"/>
      <c r="AF30"/>
    </row>
    <row r="31" spans="1:32" x14ac:dyDescent="0.25">
      <c r="A31" t="s">
        <v>155</v>
      </c>
      <c r="C31" s="5">
        <f>C12/C$2*100</f>
        <v>3.0791695429920876</v>
      </c>
      <c r="D31" s="5">
        <f t="shared" ref="D31:W31" si="7">D12/D$2*100</f>
        <v>2.6139465903749088</v>
      </c>
      <c r="E31" s="5">
        <f t="shared" si="7"/>
        <v>1.8451731223289234</v>
      </c>
      <c r="F31" s="5">
        <f t="shared" si="7"/>
        <v>2.3111278054057287</v>
      </c>
      <c r="G31" s="5">
        <f t="shared" si="7"/>
        <v>1.5483992501640649</v>
      </c>
      <c r="H31" s="5">
        <f t="shared" si="7"/>
        <v>4.4466463069072937</v>
      </c>
      <c r="I31" s="5">
        <f t="shared" si="7"/>
        <v>0</v>
      </c>
      <c r="J31" s="5">
        <f t="shared" si="7"/>
        <v>0</v>
      </c>
      <c r="K31" s="5">
        <f t="shared" si="7"/>
        <v>2.5741356904482804</v>
      </c>
      <c r="L31" s="5">
        <f t="shared" si="7"/>
        <v>2.9980782872422971</v>
      </c>
      <c r="M31" s="5">
        <f t="shared" si="7"/>
        <v>6.172323500699485</v>
      </c>
      <c r="N31" s="5">
        <f t="shared" si="7"/>
        <v>3.0829013975343331</v>
      </c>
      <c r="O31" s="5">
        <f t="shared" si="7"/>
        <v>0</v>
      </c>
      <c r="P31" s="5">
        <f t="shared" si="7"/>
        <v>0</v>
      </c>
      <c r="Q31" s="5">
        <f t="shared" si="7"/>
        <v>0</v>
      </c>
      <c r="R31" s="5">
        <f t="shared" si="7"/>
        <v>0</v>
      </c>
      <c r="S31" s="5">
        <f t="shared" si="7"/>
        <v>0</v>
      </c>
      <c r="T31" s="5">
        <f t="shared" si="7"/>
        <v>0</v>
      </c>
      <c r="U31" s="5">
        <f t="shared" si="7"/>
        <v>0.92922673739502837</v>
      </c>
      <c r="V31" s="5">
        <f t="shared" si="7"/>
        <v>0</v>
      </c>
      <c r="W31" s="5">
        <f t="shared" si="7"/>
        <v>0</v>
      </c>
      <c r="X31" s="17">
        <f t="shared" si="4"/>
        <v>1.504815630071068</v>
      </c>
      <c r="Y31"/>
      <c r="Z31"/>
      <c r="AA31"/>
      <c r="AB31"/>
      <c r="AC31"/>
      <c r="AD31"/>
      <c r="AE31"/>
      <c r="AF31"/>
    </row>
    <row r="32" spans="1:32" x14ac:dyDescent="0.25">
      <c r="A32" t="s">
        <v>104</v>
      </c>
      <c r="C32" s="5">
        <f>C22/C$2*100</f>
        <v>0</v>
      </c>
      <c r="D32" s="5">
        <f t="shared" ref="D32:W32" si="8">D22/D$2*100</f>
        <v>0.60364945908918255</v>
      </c>
      <c r="E32" s="5">
        <f t="shared" si="8"/>
        <v>0</v>
      </c>
      <c r="F32" s="5">
        <f t="shared" si="8"/>
        <v>0.43678466713682856</v>
      </c>
      <c r="G32" s="5">
        <f t="shared" si="8"/>
        <v>0</v>
      </c>
      <c r="H32" s="5">
        <f t="shared" si="8"/>
        <v>0.50059861488265722</v>
      </c>
      <c r="I32" s="5">
        <f t="shared" si="8"/>
        <v>0</v>
      </c>
      <c r="J32" s="5">
        <f t="shared" si="8"/>
        <v>0.56999573640589407</v>
      </c>
      <c r="K32" s="5">
        <f t="shared" si="8"/>
        <v>0.56035181743353712</v>
      </c>
      <c r="L32" s="5">
        <f t="shared" si="8"/>
        <v>0</v>
      </c>
      <c r="M32" s="5">
        <f t="shared" si="8"/>
        <v>0</v>
      </c>
      <c r="N32" s="5">
        <f t="shared" si="8"/>
        <v>0.70770864113804988</v>
      </c>
      <c r="O32" s="5">
        <f t="shared" si="8"/>
        <v>0</v>
      </c>
      <c r="P32" s="5">
        <f t="shared" si="8"/>
        <v>0</v>
      </c>
      <c r="Q32" s="5">
        <f t="shared" si="8"/>
        <v>0</v>
      </c>
      <c r="R32" s="5">
        <f t="shared" si="8"/>
        <v>0</v>
      </c>
      <c r="S32" s="5">
        <f t="shared" si="8"/>
        <v>0</v>
      </c>
      <c r="T32" s="5">
        <f t="shared" si="8"/>
        <v>0.94177771883767036</v>
      </c>
      <c r="U32" s="5">
        <f t="shared" si="8"/>
        <v>0</v>
      </c>
      <c r="V32" s="5">
        <f t="shared" si="8"/>
        <v>0</v>
      </c>
      <c r="W32" s="5">
        <f t="shared" si="8"/>
        <v>0.32066339802304866</v>
      </c>
      <c r="X32" s="17">
        <f t="shared" si="4"/>
        <v>0.22102524061651754</v>
      </c>
      <c r="Y32"/>
      <c r="Z32"/>
      <c r="AA32"/>
      <c r="AB32"/>
      <c r="AC32"/>
      <c r="AD32"/>
      <c r="AE32"/>
      <c r="AF32"/>
    </row>
    <row r="33" spans="1:32" x14ac:dyDescent="0.25">
      <c r="A33" t="s">
        <v>145</v>
      </c>
      <c r="C33" s="5">
        <f>C18/C$2*100</f>
        <v>0.1826125428252407</v>
      </c>
      <c r="D33" s="5">
        <f t="shared" ref="D33:W33" si="9">D18/D$2*100</f>
        <v>0.157772296371605</v>
      </c>
      <c r="E33" s="5">
        <f t="shared" si="9"/>
        <v>0</v>
      </c>
      <c r="F33" s="5">
        <f t="shared" si="9"/>
        <v>0</v>
      </c>
      <c r="G33" s="5">
        <f t="shared" si="9"/>
        <v>0.64662195470278261</v>
      </c>
      <c r="H33" s="5">
        <f t="shared" si="9"/>
        <v>0.56156718483361345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0.28406818124573013</v>
      </c>
      <c r="M33" s="5">
        <f t="shared" si="9"/>
        <v>0</v>
      </c>
      <c r="N33" s="5">
        <f t="shared" si="9"/>
        <v>0</v>
      </c>
      <c r="O33" s="5">
        <f t="shared" si="9"/>
        <v>0</v>
      </c>
      <c r="P33" s="5">
        <f t="shared" si="9"/>
        <v>0</v>
      </c>
      <c r="Q33" s="5">
        <f t="shared" si="9"/>
        <v>0.41451342183867312</v>
      </c>
      <c r="R33" s="5">
        <f t="shared" si="9"/>
        <v>0</v>
      </c>
      <c r="S33" s="5">
        <f t="shared" si="9"/>
        <v>0</v>
      </c>
      <c r="T33" s="5">
        <f t="shared" si="9"/>
        <v>0</v>
      </c>
      <c r="U33" s="5">
        <f t="shared" si="9"/>
        <v>0</v>
      </c>
      <c r="V33" s="5">
        <f t="shared" si="9"/>
        <v>0</v>
      </c>
      <c r="W33" s="5">
        <f t="shared" si="9"/>
        <v>0</v>
      </c>
      <c r="X33" s="17">
        <f t="shared" si="4"/>
        <v>0.1070074086579831</v>
      </c>
      <c r="Y33"/>
      <c r="Z33"/>
      <c r="AA33"/>
      <c r="AB33"/>
      <c r="AC33"/>
      <c r="AD33"/>
      <c r="AE33"/>
      <c r="AF33"/>
    </row>
    <row r="34" spans="1:32" x14ac:dyDescent="0.25">
      <c r="A34" t="s">
        <v>144</v>
      </c>
      <c r="C34" s="5">
        <f>C20/C$2*100</f>
        <v>2.7652454581179366</v>
      </c>
      <c r="D34" s="5">
        <f t="shared" ref="D34:W34" si="10">D20/D$2*100</f>
        <v>1.8057865699336615</v>
      </c>
      <c r="E34" s="5">
        <f t="shared" si="10"/>
        <v>1.5443083041587722</v>
      </c>
      <c r="F34" s="5">
        <f t="shared" si="10"/>
        <v>7.9547402306879356</v>
      </c>
      <c r="G34" s="5">
        <f t="shared" si="10"/>
        <v>11.694819048935441</v>
      </c>
      <c r="H34" s="5">
        <f t="shared" si="10"/>
        <v>5.1268952843064843</v>
      </c>
      <c r="I34" s="5">
        <f t="shared" si="10"/>
        <v>1.6727108158745396</v>
      </c>
      <c r="J34" s="5">
        <f t="shared" si="10"/>
        <v>0.61741758548222569</v>
      </c>
      <c r="K34" s="5">
        <f t="shared" si="10"/>
        <v>4.3468018806840316</v>
      </c>
      <c r="L34" s="5">
        <f t="shared" si="10"/>
        <v>2.1102556480479451</v>
      </c>
      <c r="M34" s="5">
        <f t="shared" si="10"/>
        <v>12.069727667374011</v>
      </c>
      <c r="N34" s="5">
        <f t="shared" si="10"/>
        <v>6.3491433946117022</v>
      </c>
      <c r="O34" s="5">
        <f t="shared" si="10"/>
        <v>2.2472363814073457</v>
      </c>
      <c r="P34" s="5">
        <f t="shared" si="10"/>
        <v>1.0040821027857838</v>
      </c>
      <c r="Q34" s="5">
        <f t="shared" si="10"/>
        <v>2.4575503162481271</v>
      </c>
      <c r="R34" s="5">
        <f t="shared" si="10"/>
        <v>1.222111152838971</v>
      </c>
      <c r="S34" s="5">
        <f t="shared" si="10"/>
        <v>1.6135910497498616</v>
      </c>
      <c r="T34" s="5">
        <f t="shared" si="10"/>
        <v>0</v>
      </c>
      <c r="U34" s="5">
        <f t="shared" si="10"/>
        <v>0.37115947335702326</v>
      </c>
      <c r="V34" s="5">
        <f t="shared" si="10"/>
        <v>2.3517785552854251</v>
      </c>
      <c r="W34" s="5">
        <f t="shared" si="10"/>
        <v>1.9402410268075321</v>
      </c>
      <c r="X34" s="17">
        <f t="shared" si="4"/>
        <v>3.3936000926997498</v>
      </c>
      <c r="Y34"/>
      <c r="Z34"/>
      <c r="AA34"/>
      <c r="AB34"/>
      <c r="AC34"/>
      <c r="AD34"/>
      <c r="AE34"/>
      <c r="AF34"/>
    </row>
    <row r="35" spans="1:32" x14ac:dyDescent="0.25">
      <c r="A35" t="s">
        <v>78</v>
      </c>
      <c r="C35" s="5">
        <f>C21/C$2*100</f>
        <v>0.16665692775371463</v>
      </c>
      <c r="D35" s="5">
        <f t="shared" ref="D35:W35" si="11">D21/D$2*100</f>
        <v>0</v>
      </c>
      <c r="E35" s="5">
        <f t="shared" si="11"/>
        <v>0</v>
      </c>
      <c r="F35" s="5">
        <f t="shared" si="11"/>
        <v>0</v>
      </c>
      <c r="G35" s="5">
        <f t="shared" si="11"/>
        <v>0</v>
      </c>
      <c r="H35" s="5">
        <f t="shared" si="11"/>
        <v>0.20552180713688117</v>
      </c>
      <c r="I35" s="5">
        <f t="shared" si="11"/>
        <v>0</v>
      </c>
      <c r="J35" s="5">
        <f t="shared" si="11"/>
        <v>0</v>
      </c>
      <c r="K35" s="5">
        <f t="shared" si="11"/>
        <v>0.43847956044640451</v>
      </c>
      <c r="L35" s="5">
        <f t="shared" si="11"/>
        <v>0</v>
      </c>
      <c r="M35" s="5">
        <f t="shared" si="11"/>
        <v>0</v>
      </c>
      <c r="N35" s="5">
        <f t="shared" si="11"/>
        <v>0.38775320722422718</v>
      </c>
      <c r="O35" s="5">
        <f t="shared" si="11"/>
        <v>0</v>
      </c>
      <c r="P35" s="5">
        <f t="shared" si="11"/>
        <v>0</v>
      </c>
      <c r="Q35" s="5">
        <f t="shared" si="11"/>
        <v>0</v>
      </c>
      <c r="R35" s="5">
        <f t="shared" si="11"/>
        <v>0</v>
      </c>
      <c r="S35" s="5">
        <f t="shared" si="11"/>
        <v>0</v>
      </c>
      <c r="T35" s="5">
        <f t="shared" si="11"/>
        <v>0</v>
      </c>
      <c r="U35" s="5">
        <f t="shared" si="11"/>
        <v>0.15630984806851408</v>
      </c>
      <c r="V35" s="5">
        <f t="shared" si="11"/>
        <v>0.58174061580803704</v>
      </c>
      <c r="W35" s="5">
        <f t="shared" si="11"/>
        <v>0</v>
      </c>
      <c r="X35" s="17">
        <f t="shared" si="4"/>
        <v>9.2212474592275176E-2</v>
      </c>
      <c r="Y35"/>
      <c r="Z35"/>
      <c r="AA35"/>
      <c r="AB35"/>
      <c r="AC35"/>
      <c r="AD35"/>
      <c r="AE35"/>
      <c r="AF35"/>
    </row>
    <row r="36" spans="1:32" x14ac:dyDescent="0.25">
      <c r="A36" t="s">
        <v>147</v>
      </c>
      <c r="C36" s="5">
        <f>C23/C$2*100</f>
        <v>0</v>
      </c>
      <c r="D36" s="5">
        <f t="shared" ref="D36:W36" si="12">D23/D$2*100</f>
        <v>0</v>
      </c>
      <c r="E36" s="5">
        <f t="shared" si="12"/>
        <v>0</v>
      </c>
      <c r="F36" s="5">
        <f t="shared" si="12"/>
        <v>0</v>
      </c>
      <c r="G36" s="5">
        <f t="shared" si="12"/>
        <v>0</v>
      </c>
      <c r="H36" s="5">
        <f t="shared" si="12"/>
        <v>0</v>
      </c>
      <c r="I36" s="5">
        <f t="shared" si="12"/>
        <v>0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0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0</v>
      </c>
      <c r="S36" s="5">
        <f t="shared" si="12"/>
        <v>0</v>
      </c>
      <c r="T36" s="5">
        <f t="shared" si="12"/>
        <v>0</v>
      </c>
      <c r="U36" s="5">
        <f t="shared" si="12"/>
        <v>0</v>
      </c>
      <c r="V36" s="5">
        <f t="shared" si="12"/>
        <v>0</v>
      </c>
      <c r="W36" s="5">
        <f t="shared" si="12"/>
        <v>0</v>
      </c>
      <c r="X36" s="17">
        <f t="shared" si="4"/>
        <v>0</v>
      </c>
      <c r="Y36"/>
      <c r="Z36"/>
      <c r="AA36"/>
      <c r="AB36"/>
      <c r="AC36"/>
      <c r="AD36"/>
      <c r="AE36"/>
      <c r="AF36"/>
    </row>
    <row r="37" spans="1:32" x14ac:dyDescent="0.25">
      <c r="A37" t="s">
        <v>53</v>
      </c>
      <c r="C37" s="5">
        <f>C7/C$2*100</f>
        <v>0</v>
      </c>
      <c r="D37" s="5">
        <f t="shared" ref="D37:W37" si="13">D7/D$2*100</f>
        <v>0</v>
      </c>
      <c r="E37" s="5">
        <f t="shared" si="13"/>
        <v>0</v>
      </c>
      <c r="F37" s="5">
        <f t="shared" si="13"/>
        <v>0</v>
      </c>
      <c r="G37" s="5">
        <f t="shared" si="13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K37" s="5">
        <f t="shared" si="13"/>
        <v>0</v>
      </c>
      <c r="L37" s="5">
        <f t="shared" si="13"/>
        <v>0</v>
      </c>
      <c r="M37" s="5">
        <f t="shared" si="13"/>
        <v>0</v>
      </c>
      <c r="N37" s="5">
        <f t="shared" si="13"/>
        <v>0</v>
      </c>
      <c r="O37" s="5">
        <f t="shared" si="13"/>
        <v>0</v>
      </c>
      <c r="P37" s="5">
        <f t="shared" si="13"/>
        <v>0</v>
      </c>
      <c r="Q37" s="5">
        <f t="shared" si="13"/>
        <v>0</v>
      </c>
      <c r="R37" s="5">
        <f t="shared" si="13"/>
        <v>0</v>
      </c>
      <c r="S37" s="5">
        <f t="shared" si="13"/>
        <v>0</v>
      </c>
      <c r="T37" s="5">
        <f t="shared" si="13"/>
        <v>0</v>
      </c>
      <c r="U37" s="5">
        <f t="shared" si="13"/>
        <v>0</v>
      </c>
      <c r="V37" s="5">
        <f t="shared" si="13"/>
        <v>0</v>
      </c>
      <c r="W37" s="5">
        <f t="shared" si="13"/>
        <v>0</v>
      </c>
      <c r="X37" s="17">
        <f t="shared" si="4"/>
        <v>0</v>
      </c>
      <c r="Y37"/>
      <c r="Z37"/>
      <c r="AA37"/>
      <c r="AB37"/>
      <c r="AC37"/>
      <c r="AD37"/>
      <c r="AE37"/>
      <c r="AF37"/>
    </row>
    <row r="38" spans="1:32" x14ac:dyDescent="0.25">
      <c r="A38" t="s">
        <v>70</v>
      </c>
      <c r="C38" s="5">
        <f>C10/C$2*100</f>
        <v>0</v>
      </c>
      <c r="D38" s="5">
        <f t="shared" ref="D38:W38" si="14">D10/D$2*100</f>
        <v>0.18862053212471025</v>
      </c>
      <c r="E38" s="5">
        <f t="shared" si="14"/>
        <v>0.18788095399090057</v>
      </c>
      <c r="F38" s="5">
        <f t="shared" si="14"/>
        <v>0</v>
      </c>
      <c r="G38" s="5">
        <f t="shared" si="14"/>
        <v>0.4164572570334299</v>
      </c>
      <c r="H38" s="5">
        <f t="shared" si="14"/>
        <v>0</v>
      </c>
      <c r="I38" s="5">
        <f t="shared" si="14"/>
        <v>0</v>
      </c>
      <c r="J38" s="5">
        <f t="shared" si="14"/>
        <v>0</v>
      </c>
      <c r="K38" s="5">
        <f t="shared" si="14"/>
        <v>0.79747629311326418</v>
      </c>
      <c r="L38" s="5">
        <f t="shared" si="14"/>
        <v>0</v>
      </c>
      <c r="M38" s="5">
        <f t="shared" si="14"/>
        <v>0</v>
      </c>
      <c r="N38" s="5">
        <f t="shared" si="14"/>
        <v>1.6509433962264151</v>
      </c>
      <c r="O38" s="5">
        <f t="shared" si="14"/>
        <v>0.91478820009143458</v>
      </c>
      <c r="P38" s="5">
        <f t="shared" si="14"/>
        <v>0</v>
      </c>
      <c r="Q38" s="5">
        <f t="shared" si="14"/>
        <v>0</v>
      </c>
      <c r="R38" s="5">
        <f t="shared" si="14"/>
        <v>1.8753304326446321</v>
      </c>
      <c r="S38" s="5">
        <f t="shared" si="14"/>
        <v>1.2623381542130652</v>
      </c>
      <c r="T38" s="5">
        <f t="shared" si="14"/>
        <v>0</v>
      </c>
      <c r="U38" s="5">
        <f t="shared" si="14"/>
        <v>0</v>
      </c>
      <c r="V38" s="5">
        <f t="shared" si="14"/>
        <v>0</v>
      </c>
      <c r="W38" s="5">
        <f t="shared" si="14"/>
        <v>0.296993133145803</v>
      </c>
      <c r="X38" s="17">
        <f t="shared" si="4"/>
        <v>0.36146801678969787</v>
      </c>
      <c r="Y38"/>
      <c r="Z38"/>
      <c r="AA38"/>
      <c r="AB38"/>
      <c r="AC38"/>
      <c r="AD38"/>
      <c r="AE38"/>
      <c r="AF38"/>
    </row>
    <row r="39" spans="1:32" x14ac:dyDescent="0.25">
      <c r="A39" t="s">
        <v>156</v>
      </c>
      <c r="C39" s="5">
        <f>C14/C$2*100</f>
        <v>0</v>
      </c>
      <c r="D39" s="5">
        <f t="shared" ref="D39:W39" si="15">D14/D$2*100</f>
        <v>0</v>
      </c>
      <c r="E39" s="5">
        <f t="shared" si="15"/>
        <v>0</v>
      </c>
      <c r="F39" s="5">
        <f t="shared" si="15"/>
        <v>0</v>
      </c>
      <c r="G39" s="5">
        <f t="shared" si="15"/>
        <v>0</v>
      </c>
      <c r="H39" s="5">
        <f t="shared" si="15"/>
        <v>0</v>
      </c>
      <c r="I39" s="5">
        <f t="shared" si="15"/>
        <v>0</v>
      </c>
      <c r="J39" s="5">
        <f t="shared" si="15"/>
        <v>0</v>
      </c>
      <c r="K39" s="5">
        <f t="shared" si="15"/>
        <v>0</v>
      </c>
      <c r="L39" s="5">
        <f t="shared" si="15"/>
        <v>0</v>
      </c>
      <c r="M39" s="5">
        <f t="shared" si="15"/>
        <v>0</v>
      </c>
      <c r="N39" s="5">
        <f t="shared" si="15"/>
        <v>0</v>
      </c>
      <c r="O39" s="5">
        <f t="shared" si="15"/>
        <v>0</v>
      </c>
      <c r="P39" s="5">
        <f t="shared" si="15"/>
        <v>0</v>
      </c>
      <c r="Q39" s="5">
        <f t="shared" si="15"/>
        <v>0</v>
      </c>
      <c r="R39" s="5">
        <f t="shared" si="15"/>
        <v>0</v>
      </c>
      <c r="S39" s="5">
        <f t="shared" si="15"/>
        <v>0.26955892427124767</v>
      </c>
      <c r="T39" s="5">
        <f t="shared" si="15"/>
        <v>0.32182765172346389</v>
      </c>
      <c r="U39" s="5">
        <f t="shared" si="15"/>
        <v>0</v>
      </c>
      <c r="V39" s="5">
        <f t="shared" si="15"/>
        <v>0</v>
      </c>
      <c r="W39" s="5">
        <f t="shared" si="15"/>
        <v>0</v>
      </c>
      <c r="X39" s="17">
        <f t="shared" si="4"/>
        <v>2.8161265523557695E-2</v>
      </c>
      <c r="Y39"/>
      <c r="Z39"/>
      <c r="AA39"/>
      <c r="AB39"/>
      <c r="AC39"/>
      <c r="AD39"/>
      <c r="AE39"/>
      <c r="AF39"/>
    </row>
    <row r="40" spans="1:32" x14ac:dyDescent="0.25">
      <c r="A40" t="s">
        <v>71</v>
      </c>
      <c r="C40" s="5">
        <f>C16/C$2*100</f>
        <v>2.3968398160856479</v>
      </c>
      <c r="D40" s="5">
        <f t="shared" ref="D40:W40" si="16">D16/D$2*100</f>
        <v>2.4435333834065429</v>
      </c>
      <c r="E40" s="5">
        <f t="shared" si="16"/>
        <v>0.39045843504756017</v>
      </c>
      <c r="F40" s="5">
        <f t="shared" si="16"/>
        <v>10.368284994267523</v>
      </c>
      <c r="G40" s="5">
        <f t="shared" si="16"/>
        <v>2.7772856924777436</v>
      </c>
      <c r="H40" s="5">
        <f t="shared" si="16"/>
        <v>1.1945938565401377</v>
      </c>
      <c r="I40" s="5">
        <f t="shared" si="16"/>
        <v>19.102303061156505</v>
      </c>
      <c r="J40" s="5">
        <f t="shared" si="16"/>
        <v>3.4334458632265483</v>
      </c>
      <c r="K40" s="5">
        <f t="shared" si="16"/>
        <v>13.05406940109202</v>
      </c>
      <c r="L40" s="5">
        <f t="shared" si="16"/>
        <v>3.2455741187600506</v>
      </c>
      <c r="M40" s="5">
        <f t="shared" si="16"/>
        <v>0</v>
      </c>
      <c r="N40" s="5">
        <f t="shared" si="16"/>
        <v>1.665566643253324</v>
      </c>
      <c r="O40" s="5">
        <f t="shared" si="16"/>
        <v>5.3449857247572421</v>
      </c>
      <c r="P40" s="5">
        <f t="shared" si="16"/>
        <v>12.546418984141775</v>
      </c>
      <c r="Q40" s="5">
        <f t="shared" si="16"/>
        <v>5.3061367547139584</v>
      </c>
      <c r="R40" s="5">
        <f t="shared" si="16"/>
        <v>3.5385200645230248</v>
      </c>
      <c r="S40" s="5">
        <f t="shared" si="16"/>
        <v>2.5238552112594665</v>
      </c>
      <c r="T40" s="5">
        <f t="shared" si="16"/>
        <v>4.3403208786042589</v>
      </c>
      <c r="U40" s="5">
        <f t="shared" si="16"/>
        <v>0</v>
      </c>
      <c r="V40" s="5">
        <f t="shared" si="16"/>
        <v>2.1444184693740573</v>
      </c>
      <c r="W40" s="5">
        <f t="shared" si="16"/>
        <v>5.2752935135366439</v>
      </c>
      <c r="X40" s="17">
        <f t="shared" si="4"/>
        <v>4.8139002317249542</v>
      </c>
    </row>
    <row r="42" spans="1:32" x14ac:dyDescent="0.25">
      <c r="A42" s="1" t="s">
        <v>11</v>
      </c>
      <c r="B42" s="1"/>
    </row>
    <row r="43" spans="1:32" x14ac:dyDescent="0.25">
      <c r="A43" t="s">
        <v>1</v>
      </c>
      <c r="C43" s="5">
        <v>6413893</v>
      </c>
      <c r="D43" s="5">
        <v>7013074</v>
      </c>
      <c r="E43" s="5">
        <v>7069377</v>
      </c>
      <c r="F43" s="5">
        <v>6476532</v>
      </c>
      <c r="G43" s="5">
        <v>6921631</v>
      </c>
      <c r="H43" s="5">
        <v>6658119</v>
      </c>
      <c r="I43" s="5">
        <v>8288383</v>
      </c>
      <c r="J43" s="5">
        <v>6091033</v>
      </c>
      <c r="K43" s="5">
        <v>6020025</v>
      </c>
      <c r="L43" s="5">
        <v>6361895</v>
      </c>
      <c r="M43" s="5">
        <v>7466310</v>
      </c>
      <c r="N43" s="5">
        <v>8348098</v>
      </c>
      <c r="O43" s="5">
        <v>8334773</v>
      </c>
      <c r="P43" s="5">
        <v>9507370</v>
      </c>
      <c r="Q43" s="5">
        <v>6043048</v>
      </c>
      <c r="R43" s="5">
        <v>7811864</v>
      </c>
      <c r="S43" s="5">
        <v>8031276</v>
      </c>
      <c r="T43" s="5">
        <v>8440386</v>
      </c>
      <c r="U43" s="5">
        <v>7660771</v>
      </c>
      <c r="V43" s="5">
        <v>8238928</v>
      </c>
      <c r="W43" s="5">
        <v>6887102</v>
      </c>
      <c r="X43" s="5">
        <f>SUM(C43:W43)</f>
        <v>154083888</v>
      </c>
    </row>
    <row r="44" spans="1:32" x14ac:dyDescent="0.25">
      <c r="A44" t="s">
        <v>140</v>
      </c>
      <c r="C44" s="5">
        <v>53.8</v>
      </c>
      <c r="D44" s="5">
        <v>62.5</v>
      </c>
      <c r="E44" s="5">
        <v>87.5</v>
      </c>
      <c r="F44" s="5">
        <v>85.9</v>
      </c>
      <c r="G44" s="5">
        <v>92.8</v>
      </c>
      <c r="H44" s="5">
        <v>91.6</v>
      </c>
      <c r="I44" s="5">
        <v>81.400000000000006</v>
      </c>
      <c r="J44" s="5">
        <v>29.1</v>
      </c>
      <c r="K44" s="5">
        <v>55.6</v>
      </c>
      <c r="L44" s="5">
        <v>53.8</v>
      </c>
      <c r="M44" s="5">
        <v>53.4</v>
      </c>
      <c r="N44" s="5">
        <v>74.2</v>
      </c>
      <c r="O44" s="5">
        <v>79.2</v>
      </c>
      <c r="P44" s="5">
        <v>73.8</v>
      </c>
      <c r="Q44" s="5">
        <v>53.4</v>
      </c>
      <c r="R44" s="5">
        <v>37.299999999999997</v>
      </c>
      <c r="S44" s="5">
        <v>40</v>
      </c>
      <c r="T44" s="5">
        <v>47.6</v>
      </c>
      <c r="U44" s="5">
        <v>56.8</v>
      </c>
      <c r="V44" s="5">
        <v>60.8</v>
      </c>
      <c r="W44" s="5">
        <v>75</v>
      </c>
    </row>
    <row r="45" spans="1:32" x14ac:dyDescent="0.25">
      <c r="A45" t="s">
        <v>3</v>
      </c>
      <c r="B45" t="s">
        <v>32</v>
      </c>
      <c r="U45"/>
      <c r="V45"/>
      <c r="W45"/>
    </row>
    <row r="46" spans="1:32" x14ac:dyDescent="0.25">
      <c r="A46" t="s">
        <v>20</v>
      </c>
      <c r="B46" t="s">
        <v>33</v>
      </c>
      <c r="G46" s="5">
        <v>181119</v>
      </c>
      <c r="H46" s="5">
        <v>56139</v>
      </c>
      <c r="K46" s="5">
        <v>91839</v>
      </c>
      <c r="L46" s="5">
        <v>81843</v>
      </c>
      <c r="M46" s="6"/>
      <c r="O46" s="5">
        <v>64163</v>
      </c>
      <c r="Q46" s="5">
        <v>143817</v>
      </c>
      <c r="R46" s="5">
        <v>83728</v>
      </c>
      <c r="T46" s="5">
        <v>16480</v>
      </c>
      <c r="U46" s="5">
        <v>31972</v>
      </c>
      <c r="V46" s="5">
        <v>85722</v>
      </c>
      <c r="W46" s="5">
        <v>69190</v>
      </c>
      <c r="AB46"/>
      <c r="AC46"/>
      <c r="AD46"/>
      <c r="AE46"/>
      <c r="AF46"/>
    </row>
    <row r="47" spans="1:32" x14ac:dyDescent="0.25">
      <c r="A47" t="s">
        <v>14</v>
      </c>
      <c r="B47" t="s">
        <v>34</v>
      </c>
      <c r="C47" s="5">
        <v>55238</v>
      </c>
      <c r="D47" s="5">
        <v>1125306</v>
      </c>
      <c r="E47" s="5">
        <v>1444878</v>
      </c>
      <c r="F47" s="5">
        <v>1337313</v>
      </c>
      <c r="G47" s="5">
        <v>1268820</v>
      </c>
      <c r="H47" s="5">
        <v>1126072</v>
      </c>
      <c r="I47" s="5">
        <v>1071711</v>
      </c>
      <c r="J47" s="5">
        <v>322218</v>
      </c>
      <c r="K47" s="5">
        <v>579946</v>
      </c>
      <c r="L47" s="5">
        <v>808790</v>
      </c>
      <c r="M47" s="9">
        <v>811723</v>
      </c>
      <c r="N47" s="5">
        <v>707940</v>
      </c>
      <c r="O47" s="9">
        <v>499949</v>
      </c>
      <c r="P47" s="5">
        <v>1701917</v>
      </c>
      <c r="Q47" s="5">
        <v>1155829</v>
      </c>
      <c r="R47" s="5">
        <v>771559</v>
      </c>
      <c r="S47" s="5">
        <v>376779</v>
      </c>
      <c r="T47" s="5">
        <v>1164466</v>
      </c>
      <c r="U47" s="5">
        <v>1304873</v>
      </c>
      <c r="V47" s="5">
        <v>1172217</v>
      </c>
      <c r="W47" s="5">
        <v>2294061</v>
      </c>
      <c r="AB47"/>
      <c r="AC47"/>
      <c r="AD47"/>
      <c r="AE47"/>
      <c r="AF47"/>
    </row>
    <row r="48" spans="1:32" x14ac:dyDescent="0.25">
      <c r="A48" t="s">
        <v>36</v>
      </c>
      <c r="B48" t="s">
        <v>37</v>
      </c>
      <c r="AB48"/>
      <c r="AC48"/>
      <c r="AD48"/>
      <c r="AE48"/>
      <c r="AF48"/>
    </row>
    <row r="49" spans="1:32" x14ac:dyDescent="0.25">
      <c r="A49" s="2" t="s">
        <v>102</v>
      </c>
      <c r="B49" s="3" t="s">
        <v>15</v>
      </c>
      <c r="Z49"/>
      <c r="AB49"/>
      <c r="AC49"/>
      <c r="AD49"/>
      <c r="AE49"/>
      <c r="AF49"/>
    </row>
    <row r="50" spans="1:32" x14ac:dyDescent="0.25">
      <c r="A50" s="2" t="s">
        <v>5</v>
      </c>
      <c r="B50" s="3" t="s">
        <v>59</v>
      </c>
      <c r="C50" s="5">
        <v>29412</v>
      </c>
      <c r="D50" s="5">
        <v>109736</v>
      </c>
      <c r="E50" s="5">
        <v>40453</v>
      </c>
      <c r="F50" s="5">
        <v>25555</v>
      </c>
      <c r="G50" s="5">
        <v>17458</v>
      </c>
      <c r="H50" s="5">
        <v>61813</v>
      </c>
      <c r="I50" s="5">
        <v>78037</v>
      </c>
      <c r="J50" s="5">
        <v>13457</v>
      </c>
      <c r="K50" s="5">
        <v>93331</v>
      </c>
      <c r="M50" s="5">
        <v>44771</v>
      </c>
      <c r="N50" s="5">
        <v>96200</v>
      </c>
      <c r="O50" s="5">
        <v>120777</v>
      </c>
      <c r="P50" s="5">
        <v>113161</v>
      </c>
      <c r="Q50" s="5">
        <v>35675</v>
      </c>
      <c r="R50" s="5">
        <v>73457</v>
      </c>
      <c r="U50"/>
      <c r="V50" s="5">
        <v>74932</v>
      </c>
      <c r="Z50"/>
      <c r="AA50"/>
      <c r="AB50"/>
      <c r="AC50"/>
      <c r="AD50"/>
      <c r="AE50"/>
      <c r="AF50"/>
    </row>
    <row r="51" spans="1:32" x14ac:dyDescent="0.25">
      <c r="A51" s="3" t="s">
        <v>10</v>
      </c>
      <c r="B51" s="3" t="s">
        <v>16</v>
      </c>
      <c r="Y51"/>
      <c r="Z51"/>
      <c r="AA51"/>
      <c r="AB51"/>
      <c r="AC51"/>
      <c r="AD51"/>
      <c r="AE51"/>
      <c r="AF51"/>
    </row>
    <row r="52" spans="1:32" x14ac:dyDescent="0.25">
      <c r="A52" s="3" t="s">
        <v>38</v>
      </c>
      <c r="B52" s="3" t="s">
        <v>42</v>
      </c>
      <c r="X52" s="5">
        <f t="shared" ref="X52" si="17">SUM(C52:W52)</f>
        <v>0</v>
      </c>
      <c r="Y52"/>
      <c r="Z52"/>
      <c r="AA52"/>
      <c r="AB52"/>
      <c r="AC52"/>
      <c r="AD52"/>
      <c r="AE52"/>
      <c r="AF52"/>
    </row>
    <row r="53" spans="1:32" x14ac:dyDescent="0.25">
      <c r="A53" s="3" t="s">
        <v>39</v>
      </c>
      <c r="B53" s="3" t="s">
        <v>40</v>
      </c>
      <c r="E53" s="5">
        <v>93645</v>
      </c>
      <c r="J53" s="5">
        <v>156484</v>
      </c>
      <c r="K53" s="5">
        <v>160082</v>
      </c>
      <c r="Y53"/>
      <c r="Z53"/>
      <c r="AA53"/>
      <c r="AB53"/>
      <c r="AC53"/>
      <c r="AD53"/>
      <c r="AE53"/>
      <c r="AF53"/>
    </row>
    <row r="54" spans="1:32" x14ac:dyDescent="0.25">
      <c r="A54" s="3" t="s">
        <v>12</v>
      </c>
      <c r="B54" s="3" t="s">
        <v>17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Q54" s="6"/>
      <c r="R54" s="6"/>
      <c r="S54" s="6"/>
      <c r="T54" s="6"/>
      <c r="U54" s="6"/>
      <c r="V54" s="6"/>
      <c r="W54" s="6"/>
      <c r="X54" s="5">
        <f t="shared" ref="X54" si="18">SUM(C54:W54)</f>
        <v>0</v>
      </c>
      <c r="Y54"/>
      <c r="Z54"/>
      <c r="AA54"/>
      <c r="AB54"/>
      <c r="AC54"/>
      <c r="AD54"/>
      <c r="AE54"/>
      <c r="AF54"/>
    </row>
    <row r="55" spans="1:32" x14ac:dyDescent="0.25">
      <c r="A55" s="3" t="s">
        <v>35</v>
      </c>
      <c r="B55" s="3" t="s">
        <v>41</v>
      </c>
      <c r="G55" s="7"/>
      <c r="U55"/>
      <c r="V55"/>
      <c r="W55"/>
      <c r="Y55"/>
      <c r="Z55"/>
      <c r="AA55"/>
      <c r="AB55"/>
      <c r="AC55"/>
      <c r="AD55"/>
      <c r="AE55"/>
      <c r="AF55"/>
    </row>
    <row r="56" spans="1:32" x14ac:dyDescent="0.25">
      <c r="A56" s="3" t="s">
        <v>43</v>
      </c>
      <c r="B56" s="2" t="s">
        <v>46</v>
      </c>
      <c r="X56" s="5">
        <f t="shared" ref="X56:X58" si="19">SUM(C56:W56)</f>
        <v>0</v>
      </c>
      <c r="Y56"/>
      <c r="Z56"/>
      <c r="AA56"/>
      <c r="AB56"/>
      <c r="AC56"/>
      <c r="AD56"/>
      <c r="AE56"/>
      <c r="AF56"/>
    </row>
    <row r="57" spans="1:32" x14ac:dyDescent="0.25">
      <c r="A57" s="3" t="s">
        <v>44</v>
      </c>
      <c r="B57" s="3" t="s">
        <v>45</v>
      </c>
      <c r="C57" s="5">
        <v>39269</v>
      </c>
      <c r="D57" s="5">
        <v>138618</v>
      </c>
      <c r="F57" s="5">
        <v>135927</v>
      </c>
      <c r="G57" s="5">
        <v>56520</v>
      </c>
      <c r="H57" s="5">
        <v>294117</v>
      </c>
      <c r="I57" s="5">
        <v>297131</v>
      </c>
      <c r="K57" s="5">
        <v>424980</v>
      </c>
      <c r="L57" s="5">
        <v>59942</v>
      </c>
      <c r="P57" s="5">
        <v>972365</v>
      </c>
      <c r="Q57" s="5">
        <v>209089</v>
      </c>
      <c r="R57" s="5">
        <v>336277</v>
      </c>
      <c r="S57" s="5">
        <v>425934</v>
      </c>
      <c r="T57" s="5">
        <v>133327</v>
      </c>
      <c r="U57" s="5">
        <v>149532</v>
      </c>
      <c r="W57" s="5">
        <v>372094</v>
      </c>
      <c r="Y57"/>
      <c r="Z57"/>
      <c r="AA57"/>
      <c r="AB57"/>
      <c r="AC57"/>
      <c r="AD57"/>
      <c r="AE57"/>
      <c r="AF57"/>
    </row>
    <row r="58" spans="1:32" x14ac:dyDescent="0.25">
      <c r="A58" s="3" t="s">
        <v>48</v>
      </c>
      <c r="B58" s="3" t="s">
        <v>47</v>
      </c>
      <c r="D58" s="5">
        <v>1</v>
      </c>
      <c r="X58" s="5">
        <f t="shared" si="19"/>
        <v>1</v>
      </c>
      <c r="Y58"/>
      <c r="Z58"/>
      <c r="AA58"/>
      <c r="AB58"/>
      <c r="AC58"/>
      <c r="AD58"/>
      <c r="AE58"/>
      <c r="AF58"/>
    </row>
    <row r="59" spans="1:32" x14ac:dyDescent="0.25">
      <c r="A59" s="3" t="s">
        <v>49</v>
      </c>
      <c r="B59" s="3" t="s">
        <v>49</v>
      </c>
      <c r="H59" s="5">
        <v>1</v>
      </c>
      <c r="O59" s="5">
        <v>1</v>
      </c>
      <c r="R59" s="6"/>
    </row>
    <row r="60" spans="1:32" x14ac:dyDescent="0.25">
      <c r="A60" s="2" t="s">
        <v>51</v>
      </c>
      <c r="B60" s="3" t="s">
        <v>23</v>
      </c>
      <c r="Q60"/>
      <c r="R60"/>
      <c r="S60"/>
      <c r="T60"/>
      <c r="U60"/>
      <c r="V60"/>
      <c r="W60"/>
      <c r="X60" s="5">
        <f t="shared" ref="X60" si="20">SUM(C60:W60)</f>
        <v>0</v>
      </c>
    </row>
    <row r="61" spans="1:32" x14ac:dyDescent="0.25">
      <c r="A61" s="3" t="s">
        <v>2</v>
      </c>
      <c r="B61" s="3" t="s">
        <v>13</v>
      </c>
      <c r="C61" s="5">
        <v>121528</v>
      </c>
      <c r="D61" s="5">
        <v>101136</v>
      </c>
      <c r="E61" s="5">
        <v>363801</v>
      </c>
      <c r="F61" s="5">
        <v>141312</v>
      </c>
      <c r="G61" s="5">
        <v>79318</v>
      </c>
      <c r="H61" s="5">
        <v>1407807</v>
      </c>
      <c r="I61" s="5">
        <v>2261180</v>
      </c>
      <c r="J61" s="5">
        <v>68383</v>
      </c>
      <c r="K61" s="5">
        <v>71928</v>
      </c>
      <c r="L61" s="5">
        <v>42469</v>
      </c>
      <c r="M61" s="5">
        <v>136344</v>
      </c>
      <c r="N61" s="5">
        <v>111802</v>
      </c>
      <c r="O61" s="5">
        <v>91893</v>
      </c>
      <c r="P61" s="5">
        <v>123114</v>
      </c>
      <c r="Q61" s="5">
        <v>127225</v>
      </c>
      <c r="R61" s="5">
        <v>89410</v>
      </c>
      <c r="S61" s="5">
        <v>93959</v>
      </c>
      <c r="T61" s="5">
        <v>25758</v>
      </c>
      <c r="U61"/>
      <c r="V61" s="5">
        <v>60690</v>
      </c>
      <c r="W61" s="5">
        <v>106460</v>
      </c>
    </row>
    <row r="62" spans="1:32" x14ac:dyDescent="0.25">
      <c r="A62" s="3" t="s">
        <v>60</v>
      </c>
      <c r="B62" s="3" t="s">
        <v>59</v>
      </c>
      <c r="C62" s="5">
        <v>436029</v>
      </c>
      <c r="D62" s="5">
        <v>281057</v>
      </c>
      <c r="E62" s="5">
        <v>740720</v>
      </c>
      <c r="F62" s="5">
        <v>250092</v>
      </c>
      <c r="G62" s="5">
        <v>153370</v>
      </c>
      <c r="H62" s="5">
        <v>292902</v>
      </c>
      <c r="I62" s="5">
        <v>255291</v>
      </c>
      <c r="J62" s="5">
        <v>77168</v>
      </c>
      <c r="K62" s="5">
        <v>337835</v>
      </c>
      <c r="L62" s="5">
        <v>478460</v>
      </c>
      <c r="M62" s="5">
        <v>78157</v>
      </c>
      <c r="N62" s="5">
        <v>290323</v>
      </c>
      <c r="O62" s="5">
        <v>851133</v>
      </c>
      <c r="P62" s="5">
        <v>82889</v>
      </c>
      <c r="Q62" s="5">
        <v>640685</v>
      </c>
      <c r="R62" s="5">
        <v>457929</v>
      </c>
      <c r="S62" s="5">
        <v>610059</v>
      </c>
      <c r="T62" s="5">
        <v>330153</v>
      </c>
      <c r="U62" s="5">
        <v>480408</v>
      </c>
      <c r="V62" s="5">
        <v>300464</v>
      </c>
      <c r="W62" s="5">
        <v>88649</v>
      </c>
    </row>
    <row r="63" spans="1:32" x14ac:dyDescent="0.25">
      <c r="A63" s="3" t="s">
        <v>66</v>
      </c>
      <c r="B63" s="3" t="s">
        <v>59</v>
      </c>
      <c r="D63" s="5">
        <v>23984</v>
      </c>
      <c r="E63" s="5">
        <v>38092</v>
      </c>
      <c r="G63" s="5">
        <v>44630</v>
      </c>
      <c r="L63" s="5">
        <v>63776</v>
      </c>
      <c r="N63" s="5">
        <v>76486</v>
      </c>
      <c r="O63" s="5">
        <v>141287</v>
      </c>
      <c r="S63" s="5">
        <v>83778</v>
      </c>
      <c r="U63" s="5">
        <v>69235</v>
      </c>
    </row>
    <row r="64" spans="1:32" x14ac:dyDescent="0.25">
      <c r="A64" s="3" t="s">
        <v>65</v>
      </c>
      <c r="B64" s="3" t="s">
        <v>64</v>
      </c>
      <c r="Q64"/>
      <c r="R64"/>
      <c r="S64"/>
      <c r="T64"/>
      <c r="U64"/>
      <c r="V64"/>
      <c r="W64"/>
      <c r="X64" s="5">
        <f t="shared" ref="X64:X65" si="21">SUM(C64:W64)</f>
        <v>0</v>
      </c>
    </row>
    <row r="65" spans="1:32" x14ac:dyDescent="0.25">
      <c r="A65" s="3" t="s">
        <v>69</v>
      </c>
      <c r="B65" s="3" t="s">
        <v>15</v>
      </c>
      <c r="G65" s="5">
        <v>1</v>
      </c>
      <c r="Q65"/>
      <c r="R65"/>
      <c r="S65"/>
      <c r="T65"/>
      <c r="U65"/>
      <c r="V65"/>
      <c r="W65"/>
      <c r="X65" s="5">
        <f t="shared" si="21"/>
        <v>1</v>
      </c>
    </row>
    <row r="66" spans="1:32" x14ac:dyDescent="0.25">
      <c r="A66" s="3" t="s">
        <v>63</v>
      </c>
      <c r="B66" s="3"/>
      <c r="D66" s="5">
        <v>11934</v>
      </c>
      <c r="G66" s="5">
        <v>48932</v>
      </c>
      <c r="Q66"/>
      <c r="R66"/>
      <c r="S66"/>
      <c r="T66"/>
      <c r="U66"/>
      <c r="W66"/>
      <c r="X66" s="5">
        <f>SUM(C66:W66)/X$43*100</f>
        <v>3.9501858883519349E-2</v>
      </c>
    </row>
    <row r="67" spans="1:32" x14ac:dyDescent="0.25">
      <c r="A67" s="3" t="s">
        <v>141</v>
      </c>
      <c r="B67" s="3" t="s">
        <v>59</v>
      </c>
      <c r="Q67"/>
      <c r="R67"/>
      <c r="S67"/>
      <c r="T67"/>
      <c r="U67"/>
      <c r="V67">
        <v>147672</v>
      </c>
      <c r="W67"/>
      <c r="X67" s="5">
        <f>SUM(C67:W67)</f>
        <v>147672</v>
      </c>
    </row>
    <row r="68" spans="1:32" x14ac:dyDescent="0.25">
      <c r="A68" s="3" t="s">
        <v>139</v>
      </c>
      <c r="B68" s="3" t="s">
        <v>47</v>
      </c>
      <c r="I68" s="5">
        <v>1</v>
      </c>
      <c r="Q68"/>
      <c r="R68"/>
      <c r="S68"/>
      <c r="T68"/>
      <c r="U68"/>
      <c r="V68"/>
      <c r="W68"/>
      <c r="X68" s="5">
        <f>SUM(C68:W68)</f>
        <v>1</v>
      </c>
    </row>
    <row r="69" spans="1:32" s="8" customFormat="1" x14ac:dyDescent="0.25">
      <c r="A69" t="s">
        <v>135</v>
      </c>
      <c r="B69"/>
      <c r="C69" s="7">
        <v>491107</v>
      </c>
      <c r="D69" s="7">
        <v>607619</v>
      </c>
      <c r="E69" s="7">
        <v>435248</v>
      </c>
      <c r="F69" s="7">
        <v>507951</v>
      </c>
      <c r="G69" s="7">
        <v>434954</v>
      </c>
      <c r="H69" s="7"/>
      <c r="I69" s="7">
        <v>498495</v>
      </c>
      <c r="J69" s="7">
        <v>556950</v>
      </c>
      <c r="K69" s="7">
        <v>424080</v>
      </c>
      <c r="L69" s="7">
        <v>430949</v>
      </c>
      <c r="M69" s="7">
        <v>1625781</v>
      </c>
      <c r="N69" s="7">
        <v>574267</v>
      </c>
      <c r="O69" s="7">
        <v>600584</v>
      </c>
      <c r="P69" s="7">
        <v>739522</v>
      </c>
      <c r="Q69" s="7"/>
      <c r="R69" s="7">
        <v>616092</v>
      </c>
      <c r="S69" s="7">
        <v>542406</v>
      </c>
      <c r="T69" s="7">
        <v>549937</v>
      </c>
      <c r="U69" s="7">
        <v>477902</v>
      </c>
      <c r="V69" s="7">
        <v>593084</v>
      </c>
      <c r="W69" s="7">
        <v>483460</v>
      </c>
      <c r="X69" s="9">
        <f>AVERAGE(C69:W69)</f>
        <v>588967.78947368416</v>
      </c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t="s">
        <v>9</v>
      </c>
      <c r="C70" s="5">
        <f>C44</f>
        <v>53.8</v>
      </c>
      <c r="D70" s="5">
        <f t="shared" ref="D70:W70" si="22">D44</f>
        <v>62.5</v>
      </c>
      <c r="E70" s="5">
        <f t="shared" si="22"/>
        <v>87.5</v>
      </c>
      <c r="F70" s="5">
        <f t="shared" si="22"/>
        <v>85.9</v>
      </c>
      <c r="G70" s="5">
        <f t="shared" si="22"/>
        <v>92.8</v>
      </c>
      <c r="H70" s="5">
        <f t="shared" si="22"/>
        <v>91.6</v>
      </c>
      <c r="I70" s="5">
        <f t="shared" si="22"/>
        <v>81.400000000000006</v>
      </c>
      <c r="J70" s="5">
        <f t="shared" si="22"/>
        <v>29.1</v>
      </c>
      <c r="K70" s="5">
        <f t="shared" si="22"/>
        <v>55.6</v>
      </c>
      <c r="L70" s="5">
        <f t="shared" si="22"/>
        <v>53.8</v>
      </c>
      <c r="M70" s="5">
        <f t="shared" si="22"/>
        <v>53.4</v>
      </c>
      <c r="N70" s="5">
        <f t="shared" si="22"/>
        <v>74.2</v>
      </c>
      <c r="O70" s="5">
        <f t="shared" si="22"/>
        <v>79.2</v>
      </c>
      <c r="P70" s="5">
        <f t="shared" si="22"/>
        <v>73.8</v>
      </c>
      <c r="Q70" s="5">
        <f t="shared" si="22"/>
        <v>53.4</v>
      </c>
      <c r="R70" s="5">
        <f t="shared" si="22"/>
        <v>37.299999999999997</v>
      </c>
      <c r="S70" s="5">
        <f t="shared" si="22"/>
        <v>40</v>
      </c>
      <c r="T70" s="5">
        <f t="shared" si="22"/>
        <v>47.6</v>
      </c>
      <c r="U70" s="5">
        <f t="shared" si="22"/>
        <v>56.8</v>
      </c>
      <c r="V70" s="5">
        <f t="shared" si="22"/>
        <v>60.8</v>
      </c>
      <c r="W70" s="5">
        <f t="shared" si="22"/>
        <v>75</v>
      </c>
      <c r="X70" s="17">
        <f t="shared" ref="X70:X84" si="23">AVERAGE(C70:W70)</f>
        <v>64.071428571428555</v>
      </c>
    </row>
    <row r="71" spans="1:32" x14ac:dyDescent="0.25">
      <c r="A71" t="s">
        <v>28</v>
      </c>
      <c r="C71" s="5">
        <f>C46/C$43*100</f>
        <v>0</v>
      </c>
      <c r="D71" s="5">
        <f t="shared" ref="D71:W72" si="24">D46/D$43*100</f>
        <v>0</v>
      </c>
      <c r="E71" s="5">
        <f t="shared" si="24"/>
        <v>0</v>
      </c>
      <c r="F71" s="5">
        <f t="shared" si="24"/>
        <v>0</v>
      </c>
      <c r="G71" s="5">
        <f t="shared" si="24"/>
        <v>2.6167098477223072</v>
      </c>
      <c r="H71" s="5">
        <f t="shared" si="24"/>
        <v>0.84316606537071515</v>
      </c>
      <c r="I71" s="5">
        <f t="shared" si="24"/>
        <v>0</v>
      </c>
      <c r="J71" s="5">
        <f t="shared" si="24"/>
        <v>0</v>
      </c>
      <c r="K71" s="5">
        <f t="shared" si="24"/>
        <v>1.5255584486775386</v>
      </c>
      <c r="L71" s="5">
        <f t="shared" si="24"/>
        <v>1.2864563152959929</v>
      </c>
      <c r="M71" s="5">
        <f t="shared" si="24"/>
        <v>0</v>
      </c>
      <c r="N71" s="5">
        <f t="shared" si="24"/>
        <v>0</v>
      </c>
      <c r="O71" s="5">
        <f t="shared" si="24"/>
        <v>0.76982300537759096</v>
      </c>
      <c r="P71" s="5">
        <f t="shared" si="24"/>
        <v>0</v>
      </c>
      <c r="Q71" s="5">
        <f t="shared" si="24"/>
        <v>2.3798751888120036</v>
      </c>
      <c r="R71" s="5">
        <f t="shared" si="24"/>
        <v>1.0718056535546445</v>
      </c>
      <c r="S71" s="5">
        <f t="shared" si="24"/>
        <v>0</v>
      </c>
      <c r="T71" s="5">
        <f t="shared" si="24"/>
        <v>0.19525173374772198</v>
      </c>
      <c r="U71" s="5">
        <f t="shared" si="24"/>
        <v>0.41734702682014641</v>
      </c>
      <c r="V71" s="5">
        <f t="shared" si="24"/>
        <v>1.0404508936114019</v>
      </c>
      <c r="W71" s="5">
        <f t="shared" si="24"/>
        <v>1.0046315562046271</v>
      </c>
      <c r="X71" s="17">
        <f t="shared" si="23"/>
        <v>0.62624170167593751</v>
      </c>
    </row>
    <row r="72" spans="1:32" x14ac:dyDescent="0.25">
      <c r="A72" t="s">
        <v>52</v>
      </c>
      <c r="C72" s="5">
        <f t="shared" ref="C72:R72" si="25">C47/C$43*100</f>
        <v>0.86122422060985415</v>
      </c>
      <c r="D72" s="5">
        <f t="shared" si="25"/>
        <v>16.045830972266938</v>
      </c>
      <c r="E72" s="5">
        <f t="shared" si="25"/>
        <v>20.438547838090969</v>
      </c>
      <c r="F72" s="5">
        <f t="shared" si="25"/>
        <v>20.648597119569548</v>
      </c>
      <c r="G72" s="5">
        <f t="shared" si="25"/>
        <v>18.331228578928869</v>
      </c>
      <c r="H72" s="5">
        <f t="shared" si="25"/>
        <v>16.912764701261722</v>
      </c>
      <c r="I72" s="5">
        <f t="shared" si="25"/>
        <v>12.930278439111706</v>
      </c>
      <c r="J72" s="5">
        <f t="shared" si="25"/>
        <v>5.2900386519002609</v>
      </c>
      <c r="K72" s="5">
        <f t="shared" si="25"/>
        <v>9.6336144783451907</v>
      </c>
      <c r="L72" s="5">
        <f t="shared" si="25"/>
        <v>12.713035974344123</v>
      </c>
      <c r="M72" s="5">
        <f t="shared" si="25"/>
        <v>10.871809501614587</v>
      </c>
      <c r="N72" s="5">
        <f t="shared" si="25"/>
        <v>8.4802550233598115</v>
      </c>
      <c r="O72" s="5">
        <f t="shared" si="25"/>
        <v>5.9983517247560316</v>
      </c>
      <c r="P72" s="5">
        <f t="shared" si="25"/>
        <v>17.901028360103794</v>
      </c>
      <c r="Q72" s="5">
        <f t="shared" si="25"/>
        <v>19.126589760663823</v>
      </c>
      <c r="R72" s="5">
        <f t="shared" si="25"/>
        <v>9.876759247216798</v>
      </c>
      <c r="S72" s="5">
        <f t="shared" si="24"/>
        <v>4.6913964854401717</v>
      </c>
      <c r="T72" s="5">
        <f t="shared" si="24"/>
        <v>13.796359550380751</v>
      </c>
      <c r="U72" s="5">
        <f t="shared" si="24"/>
        <v>17.033181124980761</v>
      </c>
      <c r="V72" s="5">
        <f t="shared" si="24"/>
        <v>14.227785459467542</v>
      </c>
      <c r="W72" s="5">
        <f t="shared" si="24"/>
        <v>33.309525544997008</v>
      </c>
      <c r="X72" s="17">
        <f t="shared" si="23"/>
        <v>13.767533464638584</v>
      </c>
    </row>
    <row r="73" spans="1:32" x14ac:dyDescent="0.25">
      <c r="A73" t="s">
        <v>30</v>
      </c>
      <c r="C73" s="5">
        <f>C50/C$43*100</f>
        <v>0.45856705124329328</v>
      </c>
      <c r="D73" s="5">
        <f t="shared" ref="D73:W73" si="26">D50/D$43*100</f>
        <v>1.5647346655689076</v>
      </c>
      <c r="E73" s="5">
        <f t="shared" si="26"/>
        <v>0.57222864192983336</v>
      </c>
      <c r="F73" s="5">
        <f t="shared" si="26"/>
        <v>0.39457845649492662</v>
      </c>
      <c r="G73" s="5">
        <f t="shared" si="26"/>
        <v>0.25222378945078117</v>
      </c>
      <c r="H73" s="5">
        <f t="shared" si="26"/>
        <v>0.92838532924989781</v>
      </c>
      <c r="I73" s="5">
        <f t="shared" si="26"/>
        <v>0.94152261062260267</v>
      </c>
      <c r="J73" s="5">
        <f t="shared" si="26"/>
        <v>0.2209313264268967</v>
      </c>
      <c r="K73" s="5">
        <f t="shared" si="26"/>
        <v>1.5503423989103036</v>
      </c>
      <c r="L73" s="5">
        <f t="shared" si="26"/>
        <v>0</v>
      </c>
      <c r="M73" s="5">
        <f t="shared" si="26"/>
        <v>0.59964025067268845</v>
      </c>
      <c r="N73" s="5">
        <f t="shared" si="26"/>
        <v>1.1523582976625333</v>
      </c>
      <c r="O73" s="5">
        <f t="shared" si="26"/>
        <v>1.449073658034838</v>
      </c>
      <c r="P73" s="5">
        <f t="shared" si="26"/>
        <v>1.1902450414783479</v>
      </c>
      <c r="Q73" s="5">
        <f t="shared" si="26"/>
        <v>0.59034778476027328</v>
      </c>
      <c r="R73" s="5">
        <f t="shared" si="26"/>
        <v>0.94032615007122511</v>
      </c>
      <c r="S73" s="5">
        <f t="shared" si="26"/>
        <v>0</v>
      </c>
      <c r="T73" s="5">
        <f t="shared" si="26"/>
        <v>0</v>
      </c>
      <c r="U73" s="5">
        <f t="shared" si="26"/>
        <v>0</v>
      </c>
      <c r="V73" s="5">
        <f t="shared" si="26"/>
        <v>0.90948725368154693</v>
      </c>
      <c r="W73" s="5">
        <f t="shared" si="26"/>
        <v>0</v>
      </c>
      <c r="X73" s="17">
        <f t="shared" si="23"/>
        <v>0.65309489077423311</v>
      </c>
    </row>
    <row r="74" spans="1:32" x14ac:dyDescent="0.25">
      <c r="A74" t="s">
        <v>155</v>
      </c>
      <c r="C74" s="5">
        <f>C53/C$43*100</f>
        <v>0</v>
      </c>
      <c r="D74" s="5">
        <f t="shared" ref="D74:W74" si="27">D53/D$43*100</f>
        <v>0</v>
      </c>
      <c r="E74" s="5">
        <f t="shared" si="27"/>
        <v>1.3246570383783465</v>
      </c>
      <c r="F74" s="5">
        <f t="shared" si="27"/>
        <v>0</v>
      </c>
      <c r="G74" s="5">
        <f t="shared" si="27"/>
        <v>0</v>
      </c>
      <c r="H74" s="5">
        <f t="shared" si="27"/>
        <v>0</v>
      </c>
      <c r="I74" s="5">
        <f t="shared" si="27"/>
        <v>0</v>
      </c>
      <c r="J74" s="5">
        <f t="shared" si="27"/>
        <v>2.5690880348210232</v>
      </c>
      <c r="K74" s="5">
        <f t="shared" si="27"/>
        <v>2.6591583921993678</v>
      </c>
      <c r="L74" s="5">
        <f t="shared" si="27"/>
        <v>0</v>
      </c>
      <c r="M74" s="5">
        <f t="shared" si="27"/>
        <v>0</v>
      </c>
      <c r="N74" s="5">
        <f t="shared" si="27"/>
        <v>0</v>
      </c>
      <c r="O74" s="5">
        <f t="shared" si="27"/>
        <v>0</v>
      </c>
      <c r="P74" s="5">
        <f t="shared" si="27"/>
        <v>0</v>
      </c>
      <c r="Q74" s="5">
        <f t="shared" si="27"/>
        <v>0</v>
      </c>
      <c r="R74" s="5">
        <f t="shared" si="27"/>
        <v>0</v>
      </c>
      <c r="S74" s="5">
        <f t="shared" si="27"/>
        <v>0</v>
      </c>
      <c r="T74" s="5">
        <f t="shared" si="27"/>
        <v>0</v>
      </c>
      <c r="U74" s="5">
        <f t="shared" si="27"/>
        <v>0</v>
      </c>
      <c r="V74" s="5">
        <f t="shared" si="27"/>
        <v>0</v>
      </c>
      <c r="W74" s="5">
        <f t="shared" si="27"/>
        <v>0</v>
      </c>
      <c r="X74" s="17">
        <f t="shared" si="23"/>
        <v>0.3120430221618446</v>
      </c>
    </row>
    <row r="75" spans="1:32" x14ac:dyDescent="0.25">
      <c r="A75" t="s">
        <v>104</v>
      </c>
      <c r="C75" s="5">
        <f>C63/C$43*100</f>
        <v>0</v>
      </c>
      <c r="D75" s="5">
        <f t="shared" ref="D75:W75" si="28">D63/D$43*100</f>
        <v>0.34198983213352657</v>
      </c>
      <c r="E75" s="5">
        <f t="shared" si="28"/>
        <v>0.53883107379900663</v>
      </c>
      <c r="F75" s="5">
        <f t="shared" si="28"/>
        <v>0</v>
      </c>
      <c r="G75" s="5">
        <f t="shared" si="28"/>
        <v>0.64479022357591731</v>
      </c>
      <c r="H75" s="5">
        <f t="shared" si="28"/>
        <v>0</v>
      </c>
      <c r="I75" s="5">
        <f t="shared" si="28"/>
        <v>0</v>
      </c>
      <c r="J75" s="5">
        <f t="shared" si="28"/>
        <v>0</v>
      </c>
      <c r="K75" s="5">
        <f t="shared" si="28"/>
        <v>0</v>
      </c>
      <c r="L75" s="5">
        <f t="shared" si="28"/>
        <v>1.0024686040873043</v>
      </c>
      <c r="M75" s="5">
        <f t="shared" si="28"/>
        <v>0</v>
      </c>
      <c r="N75" s="5">
        <f t="shared" si="28"/>
        <v>0.91620869807709482</v>
      </c>
      <c r="O75" s="5">
        <f t="shared" si="28"/>
        <v>1.695151145688071</v>
      </c>
      <c r="P75" s="5">
        <f t="shared" si="28"/>
        <v>0</v>
      </c>
      <c r="Q75" s="5">
        <f t="shared" si="28"/>
        <v>0</v>
      </c>
      <c r="R75" s="5">
        <f t="shared" si="28"/>
        <v>0</v>
      </c>
      <c r="S75" s="5">
        <f t="shared" si="28"/>
        <v>1.0431468175169176</v>
      </c>
      <c r="T75" s="5">
        <f t="shared" si="28"/>
        <v>0</v>
      </c>
      <c r="U75" s="5">
        <f t="shared" si="28"/>
        <v>0.90376020899201914</v>
      </c>
      <c r="V75" s="5">
        <f t="shared" si="28"/>
        <v>0</v>
      </c>
      <c r="W75" s="5">
        <f t="shared" si="28"/>
        <v>0</v>
      </c>
      <c r="X75" s="17">
        <f t="shared" si="23"/>
        <v>0.33744507637475513</v>
      </c>
    </row>
    <row r="76" spans="1:32" x14ac:dyDescent="0.25">
      <c r="A76" t="s">
        <v>145</v>
      </c>
      <c r="C76" s="5">
        <f>C59/C$43*100</f>
        <v>0</v>
      </c>
      <c r="D76" s="5">
        <f t="shared" ref="D76:W76" si="29">D59/D$43*100</f>
        <v>0</v>
      </c>
      <c r="E76" s="5">
        <f t="shared" si="29"/>
        <v>0</v>
      </c>
      <c r="F76" s="5">
        <f t="shared" si="29"/>
        <v>0</v>
      </c>
      <c r="G76" s="5">
        <f t="shared" si="29"/>
        <v>0</v>
      </c>
      <c r="H76" s="5">
        <f t="shared" si="29"/>
        <v>1.5019256940285988E-5</v>
      </c>
      <c r="I76" s="5">
        <f t="shared" si="29"/>
        <v>0</v>
      </c>
      <c r="J76" s="5">
        <f t="shared" si="29"/>
        <v>0</v>
      </c>
      <c r="K76" s="5">
        <f t="shared" si="29"/>
        <v>0</v>
      </c>
      <c r="L76" s="5">
        <f t="shared" si="29"/>
        <v>0</v>
      </c>
      <c r="M76" s="5">
        <f t="shared" si="29"/>
        <v>0</v>
      </c>
      <c r="N76" s="5">
        <f t="shared" si="29"/>
        <v>0</v>
      </c>
      <c r="O76" s="5">
        <f t="shared" si="29"/>
        <v>1.1997927238090346E-5</v>
      </c>
      <c r="P76" s="5">
        <f t="shared" si="29"/>
        <v>0</v>
      </c>
      <c r="Q76" s="5">
        <f t="shared" si="29"/>
        <v>0</v>
      </c>
      <c r="R76" s="5">
        <f t="shared" si="29"/>
        <v>0</v>
      </c>
      <c r="S76" s="5">
        <f t="shared" si="29"/>
        <v>0</v>
      </c>
      <c r="T76" s="5">
        <f t="shared" si="29"/>
        <v>0</v>
      </c>
      <c r="U76" s="5">
        <f t="shared" si="29"/>
        <v>0</v>
      </c>
      <c r="V76" s="5">
        <f t="shared" si="29"/>
        <v>0</v>
      </c>
      <c r="W76" s="5">
        <f t="shared" si="29"/>
        <v>0</v>
      </c>
      <c r="X76" s="26">
        <f t="shared" si="23"/>
        <v>1.2865325799226827E-6</v>
      </c>
    </row>
    <row r="77" spans="1:32" x14ac:dyDescent="0.25">
      <c r="A77" t="s">
        <v>144</v>
      </c>
      <c r="C77" s="5">
        <f>C62/C$43*100</f>
        <v>6.7981957291772712</v>
      </c>
      <c r="D77" s="5">
        <f t="shared" ref="D77:W77" si="30">D62/D$43*100</f>
        <v>4.0076149203615987</v>
      </c>
      <c r="E77" s="5">
        <f t="shared" si="30"/>
        <v>10.477868134631949</v>
      </c>
      <c r="F77" s="5">
        <f t="shared" si="30"/>
        <v>3.8615110679604459</v>
      </c>
      <c r="G77" s="5">
        <f t="shared" si="30"/>
        <v>2.2158072280940719</v>
      </c>
      <c r="H77" s="5">
        <f t="shared" si="30"/>
        <v>4.3991703963236466</v>
      </c>
      <c r="I77" s="5">
        <f t="shared" si="30"/>
        <v>3.0801062161340758</v>
      </c>
      <c r="J77" s="5">
        <f t="shared" si="30"/>
        <v>1.2669115402920983</v>
      </c>
      <c r="K77" s="5">
        <f t="shared" si="30"/>
        <v>5.611853771371381</v>
      </c>
      <c r="L77" s="5">
        <f t="shared" si="30"/>
        <v>7.5207151328338497</v>
      </c>
      <c r="M77" s="5">
        <f t="shared" si="30"/>
        <v>1.0467955388940453</v>
      </c>
      <c r="N77" s="5">
        <f t="shared" si="30"/>
        <v>3.477714324867772</v>
      </c>
      <c r="O77" s="5">
        <f t="shared" si="30"/>
        <v>10.211831803937551</v>
      </c>
      <c r="P77" s="5">
        <f t="shared" si="30"/>
        <v>0.87183942562454186</v>
      </c>
      <c r="Q77" s="5">
        <f t="shared" si="30"/>
        <v>10.602017392547602</v>
      </c>
      <c r="R77" s="5">
        <f t="shared" si="30"/>
        <v>5.8619684111244128</v>
      </c>
      <c r="S77" s="5">
        <f t="shared" si="30"/>
        <v>7.5960407785761559</v>
      </c>
      <c r="T77" s="5">
        <f t="shared" si="30"/>
        <v>3.9115865080104157</v>
      </c>
      <c r="U77" s="5">
        <f t="shared" si="30"/>
        <v>6.2710137138938107</v>
      </c>
      <c r="V77" s="5">
        <f t="shared" si="30"/>
        <v>3.6468822157445726</v>
      </c>
      <c r="W77" s="5">
        <f t="shared" si="30"/>
        <v>1.2871741989591559</v>
      </c>
      <c r="X77" s="17">
        <f t="shared" si="23"/>
        <v>4.9535532594933525</v>
      </c>
    </row>
    <row r="78" spans="1:32" x14ac:dyDescent="0.25">
      <c r="A78" t="s">
        <v>78</v>
      </c>
      <c r="C78" s="5">
        <f>C61/C$43*100</f>
        <v>1.8947618864237368</v>
      </c>
      <c r="D78" s="5">
        <f t="shared" ref="D78:W78" si="31">D61/D$43*100</f>
        <v>1.4421065569820024</v>
      </c>
      <c r="E78" s="5">
        <f t="shared" si="31"/>
        <v>5.1461536143849731</v>
      </c>
      <c r="F78" s="5">
        <f t="shared" si="31"/>
        <v>2.1819084658270818</v>
      </c>
      <c r="G78" s="5">
        <f t="shared" si="31"/>
        <v>1.1459437811694961</v>
      </c>
      <c r="H78" s="5">
        <f t="shared" si="31"/>
        <v>21.144215055333195</v>
      </c>
      <c r="I78" s="5">
        <f t="shared" si="31"/>
        <v>27.281316512521197</v>
      </c>
      <c r="J78" s="5">
        <f t="shared" si="31"/>
        <v>1.1226831310879453</v>
      </c>
      <c r="K78" s="5">
        <f t="shared" si="31"/>
        <v>1.194812313902351</v>
      </c>
      <c r="L78" s="5">
        <f t="shared" si="31"/>
        <v>0.66755267102019133</v>
      </c>
      <c r="M78" s="5">
        <f t="shared" si="31"/>
        <v>1.8261229442656413</v>
      </c>
      <c r="N78" s="5">
        <f t="shared" si="31"/>
        <v>1.3392511683499644</v>
      </c>
      <c r="O78" s="5">
        <f t="shared" si="31"/>
        <v>1.1025255276898362</v>
      </c>
      <c r="P78" s="5">
        <f t="shared" si="31"/>
        <v>1.2949322472986746</v>
      </c>
      <c r="Q78" s="5">
        <f t="shared" si="31"/>
        <v>2.1053117565837636</v>
      </c>
      <c r="R78" s="5">
        <f t="shared" si="31"/>
        <v>1.1445411748079586</v>
      </c>
      <c r="S78" s="5">
        <f t="shared" si="31"/>
        <v>1.1699137223026579</v>
      </c>
      <c r="T78" s="5">
        <f t="shared" si="31"/>
        <v>0.30517561637583873</v>
      </c>
      <c r="U78" s="5">
        <f t="shared" si="31"/>
        <v>0</v>
      </c>
      <c r="V78" s="5">
        <f t="shared" si="31"/>
        <v>0.73662495897524538</v>
      </c>
      <c r="W78" s="5">
        <f t="shared" si="31"/>
        <v>1.5457880542498137</v>
      </c>
      <c r="X78" s="17">
        <f t="shared" si="23"/>
        <v>3.6091257695024539</v>
      </c>
    </row>
    <row r="79" spans="1:32" x14ac:dyDescent="0.25">
      <c r="A79" t="s">
        <v>147</v>
      </c>
      <c r="X79" s="17"/>
    </row>
    <row r="80" spans="1:32" x14ac:dyDescent="0.25">
      <c r="A80" t="s">
        <v>161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f>V67/V$43*100</f>
        <v>1.7923691043300778</v>
      </c>
      <c r="W80" s="5">
        <v>0</v>
      </c>
      <c r="X80" s="17">
        <f t="shared" si="23"/>
        <v>8.9618455216503884E-2</v>
      </c>
    </row>
    <row r="81" spans="1:32" x14ac:dyDescent="0.25">
      <c r="A81" t="s">
        <v>53</v>
      </c>
      <c r="C81" s="5">
        <f>C48/C$43*100</f>
        <v>0</v>
      </c>
      <c r="D81" s="5">
        <f t="shared" ref="D81:W81" si="32">D48/D$43*100</f>
        <v>0</v>
      </c>
      <c r="E81" s="5">
        <f t="shared" si="32"/>
        <v>0</v>
      </c>
      <c r="F81" s="5">
        <f t="shared" si="32"/>
        <v>0</v>
      </c>
      <c r="G81" s="5">
        <f t="shared" si="32"/>
        <v>0</v>
      </c>
      <c r="H81" s="5">
        <f t="shared" si="32"/>
        <v>0</v>
      </c>
      <c r="I81" s="5">
        <f t="shared" si="32"/>
        <v>0</v>
      </c>
      <c r="J81" s="5">
        <f t="shared" si="32"/>
        <v>0</v>
      </c>
      <c r="K81" s="5">
        <f t="shared" si="32"/>
        <v>0</v>
      </c>
      <c r="L81" s="5">
        <f t="shared" si="32"/>
        <v>0</v>
      </c>
      <c r="M81" s="5">
        <f t="shared" si="32"/>
        <v>0</v>
      </c>
      <c r="N81" s="5">
        <f t="shared" si="32"/>
        <v>0</v>
      </c>
      <c r="O81" s="5">
        <f t="shared" si="32"/>
        <v>0</v>
      </c>
      <c r="P81" s="5">
        <f t="shared" si="32"/>
        <v>0</v>
      </c>
      <c r="Q81" s="5">
        <f t="shared" si="32"/>
        <v>0</v>
      </c>
      <c r="R81" s="5">
        <f t="shared" si="32"/>
        <v>0</v>
      </c>
      <c r="S81" s="5">
        <f t="shared" si="32"/>
        <v>0</v>
      </c>
      <c r="T81" s="5">
        <f t="shared" si="32"/>
        <v>0</v>
      </c>
      <c r="U81" s="5">
        <f t="shared" si="32"/>
        <v>0</v>
      </c>
      <c r="V81" s="5">
        <f t="shared" si="32"/>
        <v>0</v>
      </c>
      <c r="W81" s="5">
        <f t="shared" si="32"/>
        <v>0</v>
      </c>
      <c r="X81" s="17">
        <f t="shared" si="23"/>
        <v>0</v>
      </c>
    </row>
    <row r="82" spans="1:32" x14ac:dyDescent="0.25">
      <c r="A82" t="s">
        <v>70</v>
      </c>
      <c r="C82" s="5">
        <f>C51/C$43*100</f>
        <v>0</v>
      </c>
      <c r="D82" s="5">
        <f t="shared" ref="D82:W82" si="33">D51/D$43*100</f>
        <v>0</v>
      </c>
      <c r="E82" s="5">
        <f t="shared" si="33"/>
        <v>0</v>
      </c>
      <c r="F82" s="5">
        <f t="shared" si="33"/>
        <v>0</v>
      </c>
      <c r="G82" s="5">
        <f t="shared" si="33"/>
        <v>0</v>
      </c>
      <c r="H82" s="5">
        <f t="shared" si="33"/>
        <v>0</v>
      </c>
      <c r="I82" s="5">
        <f t="shared" si="33"/>
        <v>0</v>
      </c>
      <c r="J82" s="5">
        <f t="shared" si="33"/>
        <v>0</v>
      </c>
      <c r="K82" s="5">
        <f t="shared" si="33"/>
        <v>0</v>
      </c>
      <c r="L82" s="5">
        <f t="shared" si="33"/>
        <v>0</v>
      </c>
      <c r="M82" s="5">
        <f t="shared" si="33"/>
        <v>0</v>
      </c>
      <c r="N82" s="5">
        <f t="shared" si="33"/>
        <v>0</v>
      </c>
      <c r="O82" s="5">
        <f t="shared" si="33"/>
        <v>0</v>
      </c>
      <c r="P82" s="5">
        <f t="shared" si="33"/>
        <v>0</v>
      </c>
      <c r="Q82" s="5">
        <f t="shared" si="33"/>
        <v>0</v>
      </c>
      <c r="R82" s="5">
        <f t="shared" si="33"/>
        <v>0</v>
      </c>
      <c r="S82" s="5">
        <f t="shared" si="33"/>
        <v>0</v>
      </c>
      <c r="T82" s="5">
        <f t="shared" si="33"/>
        <v>0</v>
      </c>
      <c r="U82" s="5">
        <f t="shared" si="33"/>
        <v>0</v>
      </c>
      <c r="V82" s="5">
        <f t="shared" si="33"/>
        <v>0</v>
      </c>
      <c r="W82" s="5">
        <f t="shared" si="33"/>
        <v>0</v>
      </c>
      <c r="X82" s="17">
        <f t="shared" si="23"/>
        <v>0</v>
      </c>
    </row>
    <row r="83" spans="1:32" x14ac:dyDescent="0.25">
      <c r="A83" t="s">
        <v>156</v>
      </c>
      <c r="C83" s="5">
        <f>C55/C$43*100</f>
        <v>0</v>
      </c>
      <c r="D83" s="5">
        <f t="shared" ref="D83:W83" si="34">D55/D$43*100</f>
        <v>0</v>
      </c>
      <c r="E83" s="5">
        <f t="shared" si="34"/>
        <v>0</v>
      </c>
      <c r="F83" s="5">
        <f t="shared" si="34"/>
        <v>0</v>
      </c>
      <c r="G83" s="5">
        <f t="shared" si="34"/>
        <v>0</v>
      </c>
      <c r="H83" s="5">
        <f t="shared" si="34"/>
        <v>0</v>
      </c>
      <c r="I83" s="5">
        <f t="shared" si="34"/>
        <v>0</v>
      </c>
      <c r="J83" s="5">
        <f t="shared" si="34"/>
        <v>0</v>
      </c>
      <c r="K83" s="5">
        <f t="shared" si="34"/>
        <v>0</v>
      </c>
      <c r="L83" s="5">
        <f t="shared" si="34"/>
        <v>0</v>
      </c>
      <c r="M83" s="5">
        <f t="shared" si="34"/>
        <v>0</v>
      </c>
      <c r="N83" s="5">
        <f t="shared" si="34"/>
        <v>0</v>
      </c>
      <c r="O83" s="5">
        <f t="shared" si="34"/>
        <v>0</v>
      </c>
      <c r="P83" s="5">
        <f t="shared" si="34"/>
        <v>0</v>
      </c>
      <c r="Q83" s="5">
        <f t="shared" si="34"/>
        <v>0</v>
      </c>
      <c r="R83" s="5">
        <f t="shared" si="34"/>
        <v>0</v>
      </c>
      <c r="S83" s="5">
        <f t="shared" si="34"/>
        <v>0</v>
      </c>
      <c r="T83" s="5">
        <f t="shared" si="34"/>
        <v>0</v>
      </c>
      <c r="U83" s="5">
        <f t="shared" si="34"/>
        <v>0</v>
      </c>
      <c r="V83" s="5">
        <f t="shared" si="34"/>
        <v>0</v>
      </c>
      <c r="W83" s="5">
        <f t="shared" si="34"/>
        <v>0</v>
      </c>
      <c r="X83" s="17">
        <f t="shared" si="23"/>
        <v>0</v>
      </c>
    </row>
    <row r="84" spans="1:32" x14ac:dyDescent="0.25">
      <c r="A84" t="s">
        <v>71</v>
      </c>
      <c r="C84" s="5">
        <f>C57/C$43*100</f>
        <v>0.61224906620674835</v>
      </c>
      <c r="D84" s="5">
        <f t="shared" ref="D84:W84" si="35">D57/D$43*100</f>
        <v>1.9765654832673945</v>
      </c>
      <c r="E84" s="5">
        <f t="shared" si="35"/>
        <v>0</v>
      </c>
      <c r="F84" s="5">
        <f t="shared" si="35"/>
        <v>2.0987621152802149</v>
      </c>
      <c r="G84" s="5">
        <f t="shared" si="35"/>
        <v>0.81657054529488782</v>
      </c>
      <c r="H84" s="5">
        <f t="shared" si="35"/>
        <v>4.4174187935060933</v>
      </c>
      <c r="I84" s="5">
        <f t="shared" si="35"/>
        <v>3.584909143315409</v>
      </c>
      <c r="J84" s="5">
        <f t="shared" si="35"/>
        <v>0</v>
      </c>
      <c r="K84" s="5">
        <f t="shared" si="35"/>
        <v>7.0594391219305566</v>
      </c>
      <c r="L84" s="5">
        <f t="shared" si="35"/>
        <v>0.94220354155483554</v>
      </c>
      <c r="M84" s="5">
        <f t="shared" si="35"/>
        <v>0</v>
      </c>
      <c r="N84" s="5">
        <f t="shared" si="35"/>
        <v>0</v>
      </c>
      <c r="O84" s="5">
        <f t="shared" si="35"/>
        <v>0</v>
      </c>
      <c r="P84" s="5">
        <f t="shared" si="35"/>
        <v>10.227486676125995</v>
      </c>
      <c r="Q84" s="5">
        <f t="shared" si="35"/>
        <v>3.4599923747089214</v>
      </c>
      <c r="R84" s="5">
        <f t="shared" si="35"/>
        <v>4.3046960366949545</v>
      </c>
      <c r="S84" s="5">
        <f t="shared" si="35"/>
        <v>5.303441196641729</v>
      </c>
      <c r="T84" s="5">
        <f t="shared" si="35"/>
        <v>1.5796315476567064</v>
      </c>
      <c r="U84" s="5">
        <f t="shared" si="35"/>
        <v>1.9519184165666874</v>
      </c>
      <c r="V84" s="5">
        <f t="shared" si="35"/>
        <v>0</v>
      </c>
      <c r="W84" s="5">
        <f t="shared" si="35"/>
        <v>5.4027659238965828</v>
      </c>
      <c r="X84" s="17">
        <f t="shared" si="23"/>
        <v>2.5589547610784624</v>
      </c>
    </row>
    <row r="85" spans="1:32" x14ac:dyDescent="0.25">
      <c r="A85" s="3"/>
      <c r="B85" s="3"/>
      <c r="S85"/>
    </row>
    <row r="86" spans="1:32" x14ac:dyDescent="0.25">
      <c r="A86" s="1" t="s">
        <v>22</v>
      </c>
      <c r="B86" s="1"/>
    </row>
    <row r="87" spans="1:32" x14ac:dyDescent="0.25">
      <c r="A87" t="s">
        <v>1</v>
      </c>
      <c r="C87" s="9">
        <v>6426310</v>
      </c>
      <c r="D87" s="9">
        <v>7319990</v>
      </c>
      <c r="E87" s="5">
        <v>8151605</v>
      </c>
      <c r="F87" s="5">
        <v>7975392</v>
      </c>
      <c r="G87" s="5">
        <v>8275888</v>
      </c>
      <c r="H87" s="5">
        <v>5713633</v>
      </c>
      <c r="I87" s="5">
        <v>5295499</v>
      </c>
      <c r="J87" s="5">
        <v>6956381</v>
      </c>
      <c r="K87" s="5">
        <v>8666340</v>
      </c>
      <c r="L87" s="5">
        <v>7344143</v>
      </c>
      <c r="M87" s="5">
        <v>6149779</v>
      </c>
      <c r="N87" s="5">
        <v>7189678</v>
      </c>
      <c r="O87" s="5">
        <v>8183334</v>
      </c>
      <c r="P87" s="9">
        <v>7543716</v>
      </c>
      <c r="Q87" s="5">
        <v>6139082</v>
      </c>
      <c r="R87" s="5">
        <v>4256738</v>
      </c>
      <c r="S87" s="5">
        <v>7771034</v>
      </c>
      <c r="T87" s="5">
        <v>7941524</v>
      </c>
      <c r="U87" s="5">
        <v>7968303</v>
      </c>
      <c r="V87" s="5">
        <v>7581015</v>
      </c>
      <c r="W87" s="5">
        <v>7512759</v>
      </c>
      <c r="X87" s="9">
        <f>SUM(C87:W87)</f>
        <v>150362143</v>
      </c>
    </row>
    <row r="88" spans="1:32" x14ac:dyDescent="0.25">
      <c r="A88" t="s">
        <v>140</v>
      </c>
      <c r="C88" s="5">
        <v>84.4</v>
      </c>
      <c r="D88" s="9">
        <v>72.599999999999994</v>
      </c>
      <c r="E88" s="5">
        <v>58.5</v>
      </c>
      <c r="F88" s="5">
        <v>70.599999999999994</v>
      </c>
      <c r="G88" s="5">
        <v>78</v>
      </c>
      <c r="H88" s="5">
        <v>80.599999999999994</v>
      </c>
      <c r="I88" s="5">
        <v>56.2</v>
      </c>
      <c r="J88" s="5">
        <v>55.9</v>
      </c>
      <c r="K88" s="5">
        <v>80</v>
      </c>
      <c r="L88" s="5">
        <v>60.9</v>
      </c>
      <c r="M88" s="5">
        <v>44.2</v>
      </c>
      <c r="N88" s="5">
        <v>53.1</v>
      </c>
      <c r="O88" s="5">
        <v>76.2</v>
      </c>
      <c r="P88" s="5">
        <v>74.2</v>
      </c>
      <c r="Q88" s="5">
        <v>56.4</v>
      </c>
      <c r="R88" s="5">
        <v>50</v>
      </c>
      <c r="S88" s="5">
        <v>50.8</v>
      </c>
      <c r="T88" s="5">
        <v>40.6</v>
      </c>
      <c r="U88" s="5">
        <v>46.4</v>
      </c>
      <c r="V88" s="5">
        <v>52.8</v>
      </c>
      <c r="W88" s="5">
        <v>36.799999999999997</v>
      </c>
      <c r="X88" s="5">
        <f>AVERAGE(C88:W88)</f>
        <v>60.914285714285718</v>
      </c>
    </row>
    <row r="89" spans="1:32" x14ac:dyDescent="0.25">
      <c r="A89" t="s">
        <v>3</v>
      </c>
      <c r="B89" t="s">
        <v>32</v>
      </c>
      <c r="H89" s="9"/>
      <c r="K89" s="6"/>
      <c r="L89" s="6"/>
      <c r="N89" s="6"/>
      <c r="R89" s="6"/>
    </row>
    <row r="90" spans="1:32" x14ac:dyDescent="0.25">
      <c r="A90" t="s">
        <v>20</v>
      </c>
      <c r="B90" t="s">
        <v>33</v>
      </c>
      <c r="C90" s="5">
        <v>26797</v>
      </c>
      <c r="D90" s="5">
        <v>83805</v>
      </c>
      <c r="E90" s="5">
        <v>27303</v>
      </c>
      <c r="F90" s="5">
        <v>103106</v>
      </c>
      <c r="G90" s="9"/>
      <c r="H90" s="5">
        <v>303248</v>
      </c>
      <c r="I90" s="5">
        <v>105901</v>
      </c>
      <c r="J90" s="6">
        <v>320852</v>
      </c>
      <c r="K90" s="5">
        <v>112016</v>
      </c>
      <c r="L90" s="5">
        <v>94036</v>
      </c>
      <c r="M90" s="5">
        <v>399968</v>
      </c>
      <c r="N90" s="5">
        <v>42903</v>
      </c>
      <c r="O90" s="5">
        <v>494800</v>
      </c>
      <c r="P90" s="5">
        <v>532591</v>
      </c>
      <c r="Q90" s="5">
        <v>33053</v>
      </c>
      <c r="R90" s="9">
        <v>78436</v>
      </c>
      <c r="S90" s="5">
        <v>51802</v>
      </c>
      <c r="T90" s="5">
        <v>32203</v>
      </c>
      <c r="U90" s="5">
        <v>24480</v>
      </c>
      <c r="V90" s="5">
        <v>304690</v>
      </c>
      <c r="W90" s="5">
        <v>381557</v>
      </c>
      <c r="Y90"/>
      <c r="Z90"/>
      <c r="AB90"/>
      <c r="AC90"/>
      <c r="AD90"/>
      <c r="AE90"/>
      <c r="AF90"/>
    </row>
    <row r="91" spans="1:32" x14ac:dyDescent="0.25">
      <c r="A91" t="s">
        <v>14</v>
      </c>
      <c r="B91" t="s">
        <v>34</v>
      </c>
      <c r="C91" s="5">
        <v>2781029</v>
      </c>
      <c r="D91" s="5">
        <v>1679785</v>
      </c>
      <c r="E91" s="9">
        <v>1932498</v>
      </c>
      <c r="F91" s="9">
        <v>328513</v>
      </c>
      <c r="G91" s="9">
        <v>1508165</v>
      </c>
      <c r="H91" s="5">
        <v>483118</v>
      </c>
      <c r="I91" s="5">
        <v>904864</v>
      </c>
      <c r="J91" s="9">
        <v>164626</v>
      </c>
      <c r="K91" s="5">
        <v>1358552</v>
      </c>
      <c r="L91" s="5">
        <v>282297</v>
      </c>
      <c r="M91" s="5">
        <v>352189</v>
      </c>
      <c r="N91" s="5">
        <v>436508</v>
      </c>
      <c r="O91" s="6">
        <v>1484447</v>
      </c>
      <c r="P91" s="5">
        <v>1004887</v>
      </c>
      <c r="Q91" s="9">
        <v>541539</v>
      </c>
      <c r="R91" s="9">
        <v>233829</v>
      </c>
      <c r="S91" s="5">
        <v>227930</v>
      </c>
      <c r="T91" s="5">
        <v>671070</v>
      </c>
      <c r="U91" s="5">
        <v>50737</v>
      </c>
      <c r="V91" s="5">
        <v>467519</v>
      </c>
      <c r="W91" s="5">
        <v>963753</v>
      </c>
    </row>
    <row r="92" spans="1:32" x14ac:dyDescent="0.25">
      <c r="A92" t="s">
        <v>36</v>
      </c>
      <c r="B92" t="s">
        <v>37</v>
      </c>
    </row>
    <row r="93" spans="1:32" x14ac:dyDescent="0.25">
      <c r="A93" s="2" t="s">
        <v>102</v>
      </c>
      <c r="B93" s="3" t="s">
        <v>15</v>
      </c>
      <c r="P93" s="9"/>
    </row>
    <row r="94" spans="1:32" x14ac:dyDescent="0.25">
      <c r="A94" s="2" t="s">
        <v>5</v>
      </c>
      <c r="B94" s="3" t="s">
        <v>59</v>
      </c>
      <c r="C94" s="5">
        <v>63659</v>
      </c>
      <c r="D94" s="5">
        <v>769655</v>
      </c>
      <c r="E94" s="5">
        <v>434993</v>
      </c>
      <c r="F94" s="5">
        <v>189910</v>
      </c>
      <c r="G94" s="5">
        <v>709817</v>
      </c>
      <c r="H94" s="5">
        <v>169879</v>
      </c>
      <c r="I94" s="5">
        <v>14808</v>
      </c>
      <c r="J94" s="5">
        <v>120336</v>
      </c>
      <c r="K94" s="9">
        <v>78278</v>
      </c>
      <c r="N94" s="9">
        <v>14730</v>
      </c>
      <c r="Q94" s="5">
        <v>24420</v>
      </c>
      <c r="R94" s="5">
        <v>5162</v>
      </c>
      <c r="V94" s="5">
        <v>551703</v>
      </c>
    </row>
    <row r="95" spans="1:32" x14ac:dyDescent="0.25">
      <c r="A95" s="3" t="s">
        <v>10</v>
      </c>
      <c r="B95" s="3" t="s">
        <v>16</v>
      </c>
      <c r="G95" s="5">
        <v>128147</v>
      </c>
      <c r="Q95" s="5">
        <v>19870</v>
      </c>
      <c r="R95" s="5">
        <v>11887</v>
      </c>
      <c r="W95" s="5">
        <v>33807</v>
      </c>
    </row>
    <row r="96" spans="1:32" x14ac:dyDescent="0.25">
      <c r="A96" s="3" t="s">
        <v>38</v>
      </c>
      <c r="B96" s="3" t="s">
        <v>42</v>
      </c>
      <c r="P96" s="9"/>
      <c r="X96" s="5">
        <f>SUM(C96:W96)</f>
        <v>0</v>
      </c>
    </row>
    <row r="97" spans="1:32" x14ac:dyDescent="0.25">
      <c r="A97" s="3" t="s">
        <v>39</v>
      </c>
      <c r="B97" s="3" t="s">
        <v>40</v>
      </c>
      <c r="D97" s="5">
        <v>71818</v>
      </c>
      <c r="F97" s="5">
        <v>62783</v>
      </c>
      <c r="G97" s="5">
        <v>106109</v>
      </c>
      <c r="H97" s="5">
        <v>253038</v>
      </c>
      <c r="I97" s="5">
        <v>71255</v>
      </c>
      <c r="L97" s="5">
        <v>49683</v>
      </c>
      <c r="M97" s="5">
        <v>115788</v>
      </c>
      <c r="N97" s="5">
        <v>102404</v>
      </c>
      <c r="P97" s="5">
        <v>107143</v>
      </c>
      <c r="V97" s="5">
        <v>203226</v>
      </c>
      <c r="W97" s="5">
        <v>90756</v>
      </c>
    </row>
    <row r="98" spans="1:32" x14ac:dyDescent="0.25">
      <c r="A98" s="3" t="s">
        <v>12</v>
      </c>
      <c r="B98" s="3" t="s">
        <v>17</v>
      </c>
      <c r="R98" s="9"/>
      <c r="W98" s="9"/>
      <c r="X98" s="5">
        <f>SUM(C98:W98)</f>
        <v>0</v>
      </c>
    </row>
    <row r="99" spans="1:32" x14ac:dyDescent="0.25">
      <c r="A99" s="3" t="s">
        <v>35</v>
      </c>
      <c r="B99" s="3" t="s">
        <v>41</v>
      </c>
      <c r="D99" s="5">
        <v>13554</v>
      </c>
      <c r="H99" s="9">
        <v>21851</v>
      </c>
      <c r="I99" s="6"/>
      <c r="L99" s="6"/>
      <c r="N99" s="5">
        <v>50703</v>
      </c>
    </row>
    <row r="100" spans="1:32" x14ac:dyDescent="0.25">
      <c r="A100" s="3" t="s">
        <v>43</v>
      </c>
      <c r="B100" s="2" t="s">
        <v>46</v>
      </c>
      <c r="X100" s="5">
        <f t="shared" ref="X100:X102" si="36">SUM(C100:W100)</f>
        <v>0</v>
      </c>
    </row>
    <row r="101" spans="1:32" x14ac:dyDescent="0.25">
      <c r="A101" s="3" t="s">
        <v>44</v>
      </c>
      <c r="B101" s="3" t="s">
        <v>45</v>
      </c>
      <c r="E101" s="5">
        <v>23122</v>
      </c>
      <c r="F101" s="5">
        <v>60605</v>
      </c>
      <c r="H101" s="5">
        <v>1</v>
      </c>
      <c r="I101" s="5">
        <v>96887</v>
      </c>
      <c r="J101" s="5">
        <v>25673</v>
      </c>
      <c r="K101" s="5">
        <v>203563</v>
      </c>
      <c r="O101" s="5">
        <v>94193</v>
      </c>
      <c r="P101" s="5">
        <v>344163</v>
      </c>
      <c r="Q101" s="5">
        <v>62554</v>
      </c>
      <c r="R101" s="5">
        <v>53250</v>
      </c>
      <c r="S101" s="5">
        <v>219773</v>
      </c>
      <c r="T101" s="5">
        <v>134429</v>
      </c>
      <c r="U101" s="5">
        <v>312528</v>
      </c>
      <c r="X101" s="5">
        <f t="shared" si="36"/>
        <v>1630741</v>
      </c>
      <c r="Y101"/>
      <c r="Z101"/>
      <c r="AA101"/>
      <c r="AB101"/>
      <c r="AC101"/>
      <c r="AD101"/>
      <c r="AE101"/>
      <c r="AF101"/>
    </row>
    <row r="102" spans="1:32" x14ac:dyDescent="0.25">
      <c r="A102" s="3" t="s">
        <v>48</v>
      </c>
      <c r="B102" s="3" t="s">
        <v>47</v>
      </c>
      <c r="H102" s="5">
        <v>32810</v>
      </c>
      <c r="X102" s="5">
        <f t="shared" si="36"/>
        <v>32810</v>
      </c>
      <c r="Y102"/>
      <c r="Z102"/>
      <c r="AA102"/>
      <c r="AB102"/>
      <c r="AC102"/>
      <c r="AD102"/>
      <c r="AE102"/>
      <c r="AF102"/>
    </row>
    <row r="103" spans="1:32" x14ac:dyDescent="0.25">
      <c r="A103" s="3" t="s">
        <v>49</v>
      </c>
      <c r="B103" s="3" t="s">
        <v>49</v>
      </c>
      <c r="X103"/>
      <c r="Y103"/>
      <c r="Z103"/>
      <c r="AA103"/>
      <c r="AB103"/>
      <c r="AC103"/>
      <c r="AD103"/>
      <c r="AE103"/>
      <c r="AF103"/>
    </row>
    <row r="104" spans="1:32" x14ac:dyDescent="0.25">
      <c r="A104" s="2" t="s">
        <v>51</v>
      </c>
      <c r="B104" s="3" t="s">
        <v>23</v>
      </c>
      <c r="X104"/>
      <c r="Y104"/>
      <c r="Z104"/>
      <c r="AA104"/>
      <c r="AB104"/>
      <c r="AC104"/>
      <c r="AD104"/>
      <c r="AE104"/>
      <c r="AF104"/>
    </row>
    <row r="105" spans="1:32" x14ac:dyDescent="0.25">
      <c r="A105" s="3" t="s">
        <v>2</v>
      </c>
      <c r="B105" s="3" t="s">
        <v>13</v>
      </c>
      <c r="X105"/>
      <c r="Y105"/>
      <c r="Z105"/>
      <c r="AA105"/>
      <c r="AB105"/>
      <c r="AC105"/>
      <c r="AD105"/>
      <c r="AE105"/>
      <c r="AF105"/>
    </row>
    <row r="106" spans="1:32" x14ac:dyDescent="0.25">
      <c r="A106" s="3" t="s">
        <v>142</v>
      </c>
      <c r="B106" s="3" t="s">
        <v>16</v>
      </c>
      <c r="P106" s="5">
        <v>27621</v>
      </c>
      <c r="X106"/>
      <c r="Y106"/>
      <c r="Z106"/>
      <c r="AA106"/>
      <c r="AB106"/>
      <c r="AC106"/>
      <c r="AD106"/>
      <c r="AE106"/>
      <c r="AF106"/>
    </row>
    <row r="107" spans="1:32" x14ac:dyDescent="0.25">
      <c r="A107" s="3" t="s">
        <v>60</v>
      </c>
      <c r="B107" s="3" t="s">
        <v>59</v>
      </c>
      <c r="C107" s="5">
        <v>62887</v>
      </c>
      <c r="D107" s="5">
        <v>25168</v>
      </c>
      <c r="E107" s="5">
        <v>110188</v>
      </c>
      <c r="F107" s="5">
        <v>174766</v>
      </c>
      <c r="G107" s="5">
        <v>236945</v>
      </c>
      <c r="H107" s="5">
        <v>295333</v>
      </c>
      <c r="I107" s="5">
        <v>157425</v>
      </c>
      <c r="K107" s="5">
        <v>496388</v>
      </c>
      <c r="L107" s="5">
        <v>508809</v>
      </c>
      <c r="M107" s="5">
        <v>115100</v>
      </c>
      <c r="N107" s="5">
        <v>583033</v>
      </c>
      <c r="O107" s="5">
        <v>992491</v>
      </c>
      <c r="P107" s="5">
        <v>398656</v>
      </c>
      <c r="Q107" s="5">
        <v>360522</v>
      </c>
      <c r="S107" s="5">
        <v>342582</v>
      </c>
      <c r="T107" s="5">
        <v>232008</v>
      </c>
      <c r="U107" s="5">
        <v>249511</v>
      </c>
      <c r="V107" s="5">
        <v>431115</v>
      </c>
      <c r="W107" s="5">
        <v>67922</v>
      </c>
      <c r="X107"/>
      <c r="Y107"/>
      <c r="Z107"/>
      <c r="AA107"/>
      <c r="AB107"/>
      <c r="AC107"/>
      <c r="AD107"/>
      <c r="AE107"/>
      <c r="AF107"/>
    </row>
    <row r="108" spans="1:32" x14ac:dyDescent="0.25">
      <c r="A108" s="3" t="s">
        <v>66</v>
      </c>
      <c r="B108" s="3" t="s">
        <v>59</v>
      </c>
      <c r="F108" s="5">
        <v>17249</v>
      </c>
      <c r="G108" s="5">
        <v>19658</v>
      </c>
      <c r="X108"/>
      <c r="Y108"/>
      <c r="Z108"/>
      <c r="AA108"/>
      <c r="AB108"/>
      <c r="AC108"/>
      <c r="AD108"/>
      <c r="AE108"/>
      <c r="AF108"/>
    </row>
    <row r="109" spans="1:32" x14ac:dyDescent="0.25">
      <c r="A109" s="3" t="s">
        <v>143</v>
      </c>
      <c r="B109" s="3" t="s">
        <v>143</v>
      </c>
      <c r="C109" s="5">
        <v>79321</v>
      </c>
      <c r="E109" s="5">
        <v>61868</v>
      </c>
      <c r="I109" s="5">
        <v>18926</v>
      </c>
      <c r="J109" s="5">
        <v>73133</v>
      </c>
      <c r="N109" s="5">
        <v>104798</v>
      </c>
      <c r="O109" s="5">
        <v>65296</v>
      </c>
      <c r="Q109" s="5">
        <v>32210</v>
      </c>
      <c r="X109"/>
      <c r="Y109"/>
      <c r="Z109"/>
      <c r="AA109"/>
      <c r="AB109"/>
      <c r="AC109"/>
      <c r="AD109"/>
      <c r="AE109"/>
      <c r="AF109"/>
    </row>
    <row r="110" spans="1:32" x14ac:dyDescent="0.25">
      <c r="A110" s="3" t="s">
        <v>69</v>
      </c>
      <c r="B110" s="3" t="s">
        <v>15</v>
      </c>
      <c r="F110" s="6"/>
      <c r="P110" s="5">
        <v>1</v>
      </c>
      <c r="X110" s="5">
        <f>SUM(C110:W110)</f>
        <v>1</v>
      </c>
      <c r="Y110"/>
      <c r="Z110"/>
      <c r="AA110"/>
      <c r="AB110"/>
      <c r="AC110"/>
      <c r="AD110"/>
      <c r="AE110"/>
      <c r="AF110"/>
    </row>
    <row r="111" spans="1:32" x14ac:dyDescent="0.25">
      <c r="A111" s="3" t="s">
        <v>63</v>
      </c>
      <c r="B111" s="3"/>
      <c r="X111" s="5">
        <f>SUM(C111:W111)</f>
        <v>0</v>
      </c>
      <c r="Y111"/>
      <c r="Z111"/>
      <c r="AA111"/>
      <c r="AB111"/>
      <c r="AC111"/>
      <c r="AD111"/>
      <c r="AE111"/>
      <c r="AF111"/>
    </row>
    <row r="112" spans="1:32" x14ac:dyDescent="0.25">
      <c r="A112" s="3" t="s">
        <v>139</v>
      </c>
      <c r="B112" s="3" t="s">
        <v>47</v>
      </c>
      <c r="X112" s="5">
        <f>SUM(C112:W112)</f>
        <v>0</v>
      </c>
      <c r="Y112"/>
      <c r="Z112"/>
      <c r="AA112"/>
      <c r="AB112"/>
      <c r="AC112"/>
      <c r="AD112"/>
      <c r="AE112"/>
      <c r="AF112"/>
    </row>
    <row r="113" spans="1:32" x14ac:dyDescent="0.25">
      <c r="A113" t="s">
        <v>135</v>
      </c>
      <c r="C113" s="5">
        <v>460101</v>
      </c>
      <c r="D113" s="5">
        <v>508592</v>
      </c>
      <c r="E113" s="5">
        <v>422080</v>
      </c>
      <c r="F113" s="5">
        <v>542265</v>
      </c>
      <c r="G113" s="5">
        <v>504137</v>
      </c>
      <c r="H113" s="5">
        <v>499128</v>
      </c>
      <c r="I113" s="5">
        <v>512905</v>
      </c>
      <c r="J113" s="5">
        <v>762845</v>
      </c>
      <c r="K113" s="5">
        <v>547710</v>
      </c>
      <c r="L113" s="5">
        <v>572680</v>
      </c>
      <c r="M113" s="5">
        <v>1320820</v>
      </c>
      <c r="N113" s="5">
        <v>479808</v>
      </c>
      <c r="O113" s="5">
        <v>547065</v>
      </c>
      <c r="P113" s="5">
        <v>545668</v>
      </c>
      <c r="Q113" s="5">
        <v>435765</v>
      </c>
      <c r="R113" s="5">
        <v>319701</v>
      </c>
      <c r="S113" s="5">
        <v>544483</v>
      </c>
      <c r="T113" s="5">
        <v>583738</v>
      </c>
      <c r="U113" s="5">
        <v>573246</v>
      </c>
      <c r="V113" s="5">
        <v>636510</v>
      </c>
      <c r="W113" s="5">
        <v>668139</v>
      </c>
      <c r="X113"/>
      <c r="Y113"/>
      <c r="Z113"/>
      <c r="AA113"/>
      <c r="AB113"/>
      <c r="AC113"/>
      <c r="AD113"/>
      <c r="AE113"/>
      <c r="AF113"/>
    </row>
    <row r="114" spans="1:32" x14ac:dyDescent="0.25">
      <c r="A114" t="s">
        <v>9</v>
      </c>
      <c r="X114"/>
      <c r="Y114"/>
      <c r="Z114"/>
      <c r="AA114"/>
      <c r="AB114"/>
      <c r="AC114"/>
      <c r="AD114"/>
      <c r="AE114"/>
      <c r="AF114"/>
    </row>
    <row r="115" spans="1:32" x14ac:dyDescent="0.25">
      <c r="A115" t="s">
        <v>28</v>
      </c>
      <c r="C115" s="5">
        <f t="shared" ref="C115:F116" si="37">C90/C$87*100</f>
        <v>0.41698890965421836</v>
      </c>
      <c r="D115" s="5">
        <f t="shared" si="37"/>
        <v>1.1448786132221491</v>
      </c>
      <c r="E115" s="5">
        <f t="shared" si="37"/>
        <v>0.3349401743583012</v>
      </c>
      <c r="F115" s="5">
        <f t="shared" si="37"/>
        <v>1.2928016578996995</v>
      </c>
      <c r="G115" s="5">
        <f>G90/G$87*100</f>
        <v>0</v>
      </c>
      <c r="H115" s="5">
        <f t="shared" ref="H115:W115" si="38">H90/H$87*100</f>
        <v>5.3074462430471119</v>
      </c>
      <c r="I115" s="5">
        <f t="shared" si="38"/>
        <v>1.9998304220244401</v>
      </c>
      <c r="J115" s="5">
        <f t="shared" si="38"/>
        <v>4.6123408134200812</v>
      </c>
      <c r="K115" s="5">
        <f t="shared" si="38"/>
        <v>1.2925410265463853</v>
      </c>
      <c r="L115" s="5">
        <f t="shared" si="38"/>
        <v>1.2804216911353714</v>
      </c>
      <c r="M115" s="5">
        <f t="shared" si="38"/>
        <v>6.5037784284605991</v>
      </c>
      <c r="N115" s="5">
        <f t="shared" si="38"/>
        <v>0.59673047944567192</v>
      </c>
      <c r="O115" s="5">
        <f t="shared" si="38"/>
        <v>6.0464353526325576</v>
      </c>
      <c r="P115" s="5">
        <f t="shared" si="38"/>
        <v>7.0600616460110635</v>
      </c>
      <c r="Q115" s="5">
        <f t="shared" si="38"/>
        <v>0.53840297295263362</v>
      </c>
      <c r="R115" s="5">
        <f t="shared" si="38"/>
        <v>1.8426316113418304</v>
      </c>
      <c r="S115" s="5">
        <f t="shared" si="38"/>
        <v>0.66660369778333228</v>
      </c>
      <c r="T115" s="5">
        <f t="shared" si="38"/>
        <v>0.40550151331155077</v>
      </c>
      <c r="U115" s="5">
        <f t="shared" si="38"/>
        <v>0.30721723307961557</v>
      </c>
      <c r="V115" s="5">
        <f t="shared" si="38"/>
        <v>4.0191188119268988</v>
      </c>
      <c r="W115" s="5">
        <f t="shared" si="38"/>
        <v>5.0787866348434711</v>
      </c>
      <c r="X115" s="4">
        <f>AVERAGE(C115:W115)</f>
        <v>2.4165456158617604</v>
      </c>
      <c r="Y115"/>
      <c r="Z115"/>
      <c r="AA115"/>
      <c r="AB115"/>
      <c r="AC115"/>
      <c r="AD115"/>
      <c r="AE115"/>
      <c r="AF115"/>
    </row>
    <row r="116" spans="1:32" x14ac:dyDescent="0.25">
      <c r="A116" t="s">
        <v>52</v>
      </c>
      <c r="C116" s="5">
        <f t="shared" si="37"/>
        <v>43.27567453172972</v>
      </c>
      <c r="D116" s="5">
        <f t="shared" si="37"/>
        <v>22.947913863270305</v>
      </c>
      <c r="E116" s="5">
        <f t="shared" si="37"/>
        <v>23.706963229940605</v>
      </c>
      <c r="F116" s="5">
        <f t="shared" si="37"/>
        <v>4.1190827986887673</v>
      </c>
      <c r="G116" s="5">
        <f t="shared" ref="G116:W116" si="39">G91/G$87*100</f>
        <v>18.223603316042944</v>
      </c>
      <c r="H116" s="5">
        <f t="shared" si="39"/>
        <v>8.4555308330093997</v>
      </c>
      <c r="I116" s="5">
        <f t="shared" si="39"/>
        <v>17.087417068721948</v>
      </c>
      <c r="J116" s="5">
        <f t="shared" si="39"/>
        <v>2.3665466281964718</v>
      </c>
      <c r="K116" s="5">
        <f t="shared" si="39"/>
        <v>15.676190871809784</v>
      </c>
      <c r="L116" s="5">
        <f t="shared" si="39"/>
        <v>3.8438385527079197</v>
      </c>
      <c r="M116" s="5">
        <f t="shared" si="39"/>
        <v>5.7268562008488431</v>
      </c>
      <c r="N116" s="5">
        <f t="shared" si="39"/>
        <v>6.0713150157767846</v>
      </c>
      <c r="O116" s="5">
        <f t="shared" si="39"/>
        <v>18.139880395936427</v>
      </c>
      <c r="P116" s="5">
        <f t="shared" si="39"/>
        <v>13.320848770022625</v>
      </c>
      <c r="Q116" s="5">
        <f t="shared" si="39"/>
        <v>8.8211722860193102</v>
      </c>
      <c r="R116" s="5">
        <f t="shared" si="39"/>
        <v>5.4931499190225006</v>
      </c>
      <c r="S116" s="5">
        <f t="shared" si="39"/>
        <v>2.9330717122071528</v>
      </c>
      <c r="T116" s="5">
        <f t="shared" si="39"/>
        <v>8.4501413078900214</v>
      </c>
      <c r="U116" s="5">
        <f t="shared" si="39"/>
        <v>0.63673532494936502</v>
      </c>
      <c r="V116" s="5">
        <f t="shared" si="39"/>
        <v>6.1669710454338897</v>
      </c>
      <c r="W116" s="5">
        <f t="shared" si="39"/>
        <v>12.828216637855681</v>
      </c>
      <c r="X116" s="4">
        <f t="shared" ref="X116:X128" si="40">AVERAGE(C116:W116)</f>
        <v>11.8233866814324</v>
      </c>
      <c r="Y116"/>
      <c r="Z116"/>
      <c r="AA116"/>
      <c r="AB116"/>
      <c r="AC116"/>
      <c r="AD116"/>
      <c r="AE116"/>
      <c r="AF116"/>
    </row>
    <row r="117" spans="1:32" x14ac:dyDescent="0.25">
      <c r="A117" t="s">
        <v>30</v>
      </c>
      <c r="C117" s="5">
        <f t="shared" ref="C117:F117" si="41">C94/C$87*100</f>
        <v>0.9905995820307455</v>
      </c>
      <c r="D117" s="5">
        <f t="shared" si="41"/>
        <v>10.51442693227723</v>
      </c>
      <c r="E117" s="5">
        <f t="shared" si="41"/>
        <v>5.336286534982988</v>
      </c>
      <c r="F117" s="5">
        <f t="shared" si="41"/>
        <v>2.3811995698769417</v>
      </c>
      <c r="G117" s="5">
        <f>G94/G$87*100</f>
        <v>8.5769285422905668</v>
      </c>
      <c r="H117" s="5">
        <f t="shared" ref="H117:W117" si="42">H94/H$87*100</f>
        <v>2.9732221162962338</v>
      </c>
      <c r="I117" s="5">
        <f t="shared" si="42"/>
        <v>0.27963370401920573</v>
      </c>
      <c r="J117" s="5">
        <f t="shared" si="42"/>
        <v>1.7298649973312274</v>
      </c>
      <c r="K117" s="5">
        <f t="shared" si="42"/>
        <v>0.90324173757318549</v>
      </c>
      <c r="L117" s="5">
        <f t="shared" si="42"/>
        <v>0</v>
      </c>
      <c r="M117" s="5">
        <f t="shared" si="42"/>
        <v>0</v>
      </c>
      <c r="N117" s="5">
        <f t="shared" si="42"/>
        <v>0.20487704734481849</v>
      </c>
      <c r="O117" s="5">
        <f t="shared" si="42"/>
        <v>0</v>
      </c>
      <c r="P117" s="5">
        <f t="shared" si="42"/>
        <v>0</v>
      </c>
      <c r="Q117" s="5">
        <f t="shared" si="42"/>
        <v>0.39777934225345096</v>
      </c>
      <c r="R117" s="5">
        <f t="shared" si="42"/>
        <v>0.12126656608886899</v>
      </c>
      <c r="S117" s="5">
        <f t="shared" si="42"/>
        <v>0</v>
      </c>
      <c r="T117" s="5">
        <f t="shared" si="42"/>
        <v>0</v>
      </c>
      <c r="U117" s="5">
        <f t="shared" si="42"/>
        <v>0</v>
      </c>
      <c r="V117" s="5">
        <f t="shared" si="42"/>
        <v>7.2774292096770683</v>
      </c>
      <c r="W117" s="5">
        <f t="shared" si="42"/>
        <v>0</v>
      </c>
      <c r="X117" s="4">
        <f t="shared" si="40"/>
        <v>1.9850836134305965</v>
      </c>
      <c r="Y117"/>
      <c r="Z117"/>
      <c r="AA117"/>
      <c r="AB117"/>
      <c r="AC117"/>
      <c r="AD117"/>
      <c r="AE117"/>
      <c r="AF117"/>
    </row>
    <row r="118" spans="1:32" x14ac:dyDescent="0.25">
      <c r="A118" t="s">
        <v>155</v>
      </c>
      <c r="C118" s="5">
        <f t="shared" ref="C118:F118" si="43">C97/C$87*100</f>
        <v>0</v>
      </c>
      <c r="D118" s="5">
        <f t="shared" si="43"/>
        <v>0.98112155890923358</v>
      </c>
      <c r="E118" s="5">
        <f t="shared" si="43"/>
        <v>0</v>
      </c>
      <c r="F118" s="5">
        <f t="shared" si="43"/>
        <v>0.78720895474479502</v>
      </c>
      <c r="G118" s="5">
        <f>G97/G$87*100</f>
        <v>1.2821463992746156</v>
      </c>
      <c r="H118" s="5">
        <f t="shared" ref="H118:W118" si="44">H97/H$87*100</f>
        <v>4.428670864929547</v>
      </c>
      <c r="I118" s="5">
        <f t="shared" si="44"/>
        <v>1.3455766869184567</v>
      </c>
      <c r="J118" s="5">
        <f t="shared" si="44"/>
        <v>0</v>
      </c>
      <c r="K118" s="5">
        <f t="shared" si="44"/>
        <v>0</v>
      </c>
      <c r="L118" s="5">
        <f t="shared" si="44"/>
        <v>0.67649826535240398</v>
      </c>
      <c r="M118" s="5">
        <f t="shared" si="44"/>
        <v>1.8827993656357407</v>
      </c>
      <c r="N118" s="5">
        <f t="shared" si="44"/>
        <v>1.4243196983230682</v>
      </c>
      <c r="O118" s="5">
        <f t="shared" si="44"/>
        <v>0</v>
      </c>
      <c r="P118" s="5">
        <f t="shared" si="44"/>
        <v>1.4202947194724722</v>
      </c>
      <c r="Q118" s="5">
        <f t="shared" si="44"/>
        <v>0</v>
      </c>
      <c r="R118" s="5">
        <f t="shared" si="44"/>
        <v>0</v>
      </c>
      <c r="S118" s="5">
        <f t="shared" si="44"/>
        <v>0</v>
      </c>
      <c r="T118" s="5">
        <f t="shared" si="44"/>
        <v>0</v>
      </c>
      <c r="U118" s="5">
        <f t="shared" si="44"/>
        <v>0</v>
      </c>
      <c r="V118" s="5">
        <f t="shared" si="44"/>
        <v>2.6807228319690699</v>
      </c>
      <c r="W118" s="5">
        <f t="shared" si="44"/>
        <v>1.2080249080264653</v>
      </c>
      <c r="X118" s="4">
        <f t="shared" si="40"/>
        <v>0.86273258350266047</v>
      </c>
      <c r="Y118"/>
      <c r="Z118"/>
      <c r="AA118"/>
      <c r="AB118"/>
      <c r="AC118"/>
      <c r="AD118"/>
      <c r="AE118"/>
      <c r="AF118"/>
    </row>
    <row r="119" spans="1:32" x14ac:dyDescent="0.25">
      <c r="A119" t="s">
        <v>104</v>
      </c>
      <c r="C119" s="5">
        <f t="shared" ref="C119:F119" si="45">C108/C$87*100</f>
        <v>0</v>
      </c>
      <c r="D119" s="5">
        <f t="shared" si="45"/>
        <v>0</v>
      </c>
      <c r="E119" s="5">
        <f t="shared" si="45"/>
        <v>0</v>
      </c>
      <c r="F119" s="5">
        <f t="shared" si="45"/>
        <v>0.21627777042181751</v>
      </c>
      <c r="G119" s="5">
        <f>G108/G$87*100</f>
        <v>0.2375334223952765</v>
      </c>
      <c r="H119" s="5">
        <f t="shared" ref="H119:W119" si="46">H108/H$87*100</f>
        <v>0</v>
      </c>
      <c r="I119" s="5">
        <f t="shared" si="46"/>
        <v>0</v>
      </c>
      <c r="J119" s="5">
        <f t="shared" si="46"/>
        <v>0</v>
      </c>
      <c r="K119" s="5">
        <f t="shared" si="46"/>
        <v>0</v>
      </c>
      <c r="L119" s="5">
        <f t="shared" si="46"/>
        <v>0</v>
      </c>
      <c r="M119" s="5">
        <f t="shared" si="46"/>
        <v>0</v>
      </c>
      <c r="N119" s="5">
        <f t="shared" si="46"/>
        <v>0</v>
      </c>
      <c r="O119" s="5">
        <f t="shared" si="46"/>
        <v>0</v>
      </c>
      <c r="P119" s="5">
        <f t="shared" si="46"/>
        <v>0</v>
      </c>
      <c r="Q119" s="5">
        <f t="shared" si="46"/>
        <v>0</v>
      </c>
      <c r="R119" s="5">
        <f t="shared" si="46"/>
        <v>0</v>
      </c>
      <c r="S119" s="5">
        <f t="shared" si="46"/>
        <v>0</v>
      </c>
      <c r="T119" s="5">
        <f t="shared" si="46"/>
        <v>0</v>
      </c>
      <c r="U119" s="5">
        <f t="shared" si="46"/>
        <v>0</v>
      </c>
      <c r="V119" s="5">
        <f t="shared" si="46"/>
        <v>0</v>
      </c>
      <c r="W119" s="5">
        <f t="shared" si="46"/>
        <v>0</v>
      </c>
      <c r="X119" s="4">
        <f t="shared" si="40"/>
        <v>2.1610056800814001E-2</v>
      </c>
      <c r="Y119"/>
      <c r="Z119"/>
      <c r="AA119"/>
      <c r="AB119"/>
      <c r="AC119"/>
      <c r="AD119"/>
      <c r="AE119"/>
      <c r="AF119"/>
    </row>
    <row r="120" spans="1:32" x14ac:dyDescent="0.25">
      <c r="A120" t="s">
        <v>145</v>
      </c>
      <c r="C120" s="5">
        <f t="shared" ref="C120:F120" si="47">C103/C$87*100</f>
        <v>0</v>
      </c>
      <c r="D120" s="5">
        <f t="shared" si="47"/>
        <v>0</v>
      </c>
      <c r="E120" s="5">
        <f t="shared" si="47"/>
        <v>0</v>
      </c>
      <c r="F120" s="5">
        <f t="shared" si="47"/>
        <v>0</v>
      </c>
      <c r="G120" s="5">
        <f>G103/G$87*100</f>
        <v>0</v>
      </c>
      <c r="H120" s="5">
        <f t="shared" ref="H120:W120" si="48">H103/H$87*100</f>
        <v>0</v>
      </c>
      <c r="I120" s="5">
        <f t="shared" si="48"/>
        <v>0</v>
      </c>
      <c r="J120" s="5">
        <f t="shared" si="48"/>
        <v>0</v>
      </c>
      <c r="K120" s="5">
        <f t="shared" si="48"/>
        <v>0</v>
      </c>
      <c r="L120" s="5">
        <f t="shared" si="48"/>
        <v>0</v>
      </c>
      <c r="M120" s="5">
        <f t="shared" si="48"/>
        <v>0</v>
      </c>
      <c r="N120" s="5">
        <f t="shared" si="48"/>
        <v>0</v>
      </c>
      <c r="O120" s="5">
        <f t="shared" si="48"/>
        <v>0</v>
      </c>
      <c r="P120" s="5">
        <f t="shared" si="48"/>
        <v>0</v>
      </c>
      <c r="Q120" s="5">
        <f t="shared" si="48"/>
        <v>0</v>
      </c>
      <c r="R120" s="5">
        <f t="shared" si="48"/>
        <v>0</v>
      </c>
      <c r="S120" s="5">
        <f t="shared" si="48"/>
        <v>0</v>
      </c>
      <c r="T120" s="5">
        <f t="shared" si="48"/>
        <v>0</v>
      </c>
      <c r="U120" s="5">
        <f t="shared" si="48"/>
        <v>0</v>
      </c>
      <c r="V120" s="5">
        <f t="shared" si="48"/>
        <v>0</v>
      </c>
      <c r="W120" s="5">
        <f t="shared" si="48"/>
        <v>0</v>
      </c>
      <c r="X120" s="4">
        <f t="shared" si="40"/>
        <v>0</v>
      </c>
      <c r="Y120"/>
      <c r="Z120"/>
      <c r="AA120"/>
      <c r="AB120"/>
      <c r="AC120"/>
      <c r="AD120"/>
      <c r="AE120"/>
      <c r="AF120"/>
    </row>
    <row r="121" spans="1:32" x14ac:dyDescent="0.25">
      <c r="A121" t="s">
        <v>144</v>
      </c>
      <c r="C121" s="5">
        <f t="shared" ref="C121:F121" si="49">C107/C$87*100</f>
        <v>0.97858646719501552</v>
      </c>
      <c r="D121" s="5">
        <f t="shared" si="49"/>
        <v>0.34382560631913428</v>
      </c>
      <c r="E121" s="5">
        <f t="shared" si="49"/>
        <v>1.3517337996627659</v>
      </c>
      <c r="F121" s="5">
        <f t="shared" si="49"/>
        <v>2.1913154864362778</v>
      </c>
      <c r="G121" s="5">
        <f>G107/G$87*100</f>
        <v>2.8630764456938036</v>
      </c>
      <c r="H121" s="5">
        <f t="shared" ref="H121:W121" si="50">H107/H$87*100</f>
        <v>5.1689179196493722</v>
      </c>
      <c r="I121" s="5">
        <f t="shared" si="50"/>
        <v>2.9728076617519901</v>
      </c>
      <c r="J121" s="5">
        <f t="shared" si="50"/>
        <v>0</v>
      </c>
      <c r="K121" s="5">
        <f t="shared" si="50"/>
        <v>5.7277697390132394</v>
      </c>
      <c r="L121" s="5">
        <f t="shared" si="50"/>
        <v>6.9280922226051427</v>
      </c>
      <c r="M121" s="5">
        <f t="shared" si="50"/>
        <v>1.8716119717472774</v>
      </c>
      <c r="N121" s="5">
        <f t="shared" si="50"/>
        <v>8.1093061469512264</v>
      </c>
      <c r="O121" s="5">
        <f t="shared" si="50"/>
        <v>12.128198604627405</v>
      </c>
      <c r="P121" s="5">
        <f t="shared" si="50"/>
        <v>5.2846103962556388</v>
      </c>
      <c r="Q121" s="5">
        <f t="shared" si="50"/>
        <v>5.8725718275142764</v>
      </c>
      <c r="R121" s="5">
        <f t="shared" si="50"/>
        <v>0</v>
      </c>
      <c r="S121" s="5">
        <f t="shared" si="50"/>
        <v>4.4084480906916639</v>
      </c>
      <c r="T121" s="5">
        <f t="shared" si="50"/>
        <v>2.9214543707227985</v>
      </c>
      <c r="U121" s="5">
        <f t="shared" si="50"/>
        <v>3.1312940785509786</v>
      </c>
      <c r="V121" s="5">
        <f t="shared" si="50"/>
        <v>5.6867714943183731</v>
      </c>
      <c r="W121" s="5">
        <f t="shared" si="50"/>
        <v>0.90408863108746074</v>
      </c>
      <c r="X121" s="4">
        <f t="shared" si="40"/>
        <v>3.7544990933711362</v>
      </c>
    </row>
    <row r="122" spans="1:32" x14ac:dyDescent="0.25">
      <c r="A122" t="s">
        <v>78</v>
      </c>
      <c r="C122" s="5">
        <f t="shared" ref="C122:F122" si="51">C105/C$87*100</f>
        <v>0</v>
      </c>
      <c r="D122" s="5">
        <f t="shared" si="51"/>
        <v>0</v>
      </c>
      <c r="E122" s="5">
        <f t="shared" si="51"/>
        <v>0</v>
      </c>
      <c r="F122" s="5">
        <f t="shared" si="51"/>
        <v>0</v>
      </c>
      <c r="G122" s="5">
        <f>G105/G$87*100</f>
        <v>0</v>
      </c>
      <c r="H122" s="5">
        <f t="shared" ref="H122:W122" si="52">H105/H$87*100</f>
        <v>0</v>
      </c>
      <c r="I122" s="5">
        <f t="shared" si="52"/>
        <v>0</v>
      </c>
      <c r="J122" s="5">
        <f t="shared" si="52"/>
        <v>0</v>
      </c>
      <c r="K122" s="5">
        <f t="shared" si="52"/>
        <v>0</v>
      </c>
      <c r="L122" s="5">
        <f t="shared" si="52"/>
        <v>0</v>
      </c>
      <c r="M122" s="5">
        <f t="shared" si="52"/>
        <v>0</v>
      </c>
      <c r="N122" s="5">
        <f t="shared" si="52"/>
        <v>0</v>
      </c>
      <c r="O122" s="5">
        <f t="shared" si="52"/>
        <v>0</v>
      </c>
      <c r="P122" s="5">
        <f t="shared" si="52"/>
        <v>0</v>
      </c>
      <c r="Q122" s="5">
        <f t="shared" si="52"/>
        <v>0</v>
      </c>
      <c r="R122" s="5">
        <f t="shared" si="52"/>
        <v>0</v>
      </c>
      <c r="S122" s="5">
        <f t="shared" si="52"/>
        <v>0</v>
      </c>
      <c r="T122" s="5">
        <f t="shared" si="52"/>
        <v>0</v>
      </c>
      <c r="U122" s="5">
        <f t="shared" si="52"/>
        <v>0</v>
      </c>
      <c r="V122" s="5">
        <f t="shared" si="52"/>
        <v>0</v>
      </c>
      <c r="W122" s="5">
        <f t="shared" si="52"/>
        <v>0</v>
      </c>
      <c r="X122" s="4">
        <f t="shared" si="40"/>
        <v>0</v>
      </c>
    </row>
    <row r="123" spans="1:32" x14ac:dyDescent="0.25">
      <c r="A123" t="s">
        <v>147</v>
      </c>
      <c r="C123" s="5">
        <f t="shared" ref="C123:F123" si="53">C106/C$87*100</f>
        <v>0</v>
      </c>
      <c r="D123" s="5">
        <f t="shared" si="53"/>
        <v>0</v>
      </c>
      <c r="E123" s="5">
        <f t="shared" si="53"/>
        <v>0</v>
      </c>
      <c r="F123" s="5">
        <f t="shared" si="53"/>
        <v>0</v>
      </c>
      <c r="G123" s="5">
        <f>G106/G$87*100</f>
        <v>0</v>
      </c>
      <c r="H123" s="5">
        <f t="shared" ref="H123:W123" si="54">H106/H$87*100</f>
        <v>0</v>
      </c>
      <c r="I123" s="5">
        <f t="shared" si="54"/>
        <v>0</v>
      </c>
      <c r="J123" s="5">
        <f t="shared" si="54"/>
        <v>0</v>
      </c>
      <c r="K123" s="5">
        <f t="shared" si="54"/>
        <v>0</v>
      </c>
      <c r="L123" s="5">
        <f t="shared" si="54"/>
        <v>0</v>
      </c>
      <c r="M123" s="5">
        <f t="shared" si="54"/>
        <v>0</v>
      </c>
      <c r="N123" s="5">
        <f t="shared" si="54"/>
        <v>0</v>
      </c>
      <c r="O123" s="5">
        <f t="shared" si="54"/>
        <v>0</v>
      </c>
      <c r="P123" s="5">
        <f t="shared" si="54"/>
        <v>0.36614580930671303</v>
      </c>
      <c r="Q123" s="5">
        <f t="shared" si="54"/>
        <v>0</v>
      </c>
      <c r="R123" s="5">
        <f t="shared" si="54"/>
        <v>0</v>
      </c>
      <c r="S123" s="5">
        <f t="shared" si="54"/>
        <v>0</v>
      </c>
      <c r="T123" s="5">
        <f t="shared" si="54"/>
        <v>0</v>
      </c>
      <c r="U123" s="5">
        <f t="shared" si="54"/>
        <v>0</v>
      </c>
      <c r="V123" s="5">
        <f t="shared" si="54"/>
        <v>0</v>
      </c>
      <c r="W123" s="5">
        <f t="shared" si="54"/>
        <v>0</v>
      </c>
      <c r="X123" s="4">
        <f t="shared" si="40"/>
        <v>1.7435514728891096E-2</v>
      </c>
    </row>
    <row r="124" spans="1:32" x14ac:dyDescent="0.25">
      <c r="A124" t="s">
        <v>53</v>
      </c>
      <c r="C124" s="5">
        <f t="shared" ref="C124:F124" si="55">C92/C$87*100</f>
        <v>0</v>
      </c>
      <c r="D124" s="5">
        <f t="shared" si="55"/>
        <v>0</v>
      </c>
      <c r="E124" s="5">
        <f t="shared" si="55"/>
        <v>0</v>
      </c>
      <c r="F124" s="5">
        <f t="shared" si="55"/>
        <v>0</v>
      </c>
      <c r="G124" s="5">
        <f>G92/G$87*100</f>
        <v>0</v>
      </c>
      <c r="H124" s="5">
        <f t="shared" ref="H124:W124" si="56">H92/H$87*100</f>
        <v>0</v>
      </c>
      <c r="I124" s="5">
        <f t="shared" si="56"/>
        <v>0</v>
      </c>
      <c r="J124" s="5">
        <f t="shared" si="56"/>
        <v>0</v>
      </c>
      <c r="K124" s="5">
        <f t="shared" si="56"/>
        <v>0</v>
      </c>
      <c r="L124" s="5">
        <f t="shared" si="56"/>
        <v>0</v>
      </c>
      <c r="M124" s="5">
        <f t="shared" si="56"/>
        <v>0</v>
      </c>
      <c r="N124" s="5">
        <f t="shared" si="56"/>
        <v>0</v>
      </c>
      <c r="O124" s="5">
        <f t="shared" si="56"/>
        <v>0</v>
      </c>
      <c r="P124" s="5">
        <f t="shared" si="56"/>
        <v>0</v>
      </c>
      <c r="Q124" s="5">
        <f t="shared" si="56"/>
        <v>0</v>
      </c>
      <c r="R124" s="5">
        <f t="shared" si="56"/>
        <v>0</v>
      </c>
      <c r="S124" s="5">
        <f t="shared" si="56"/>
        <v>0</v>
      </c>
      <c r="T124" s="5">
        <f t="shared" si="56"/>
        <v>0</v>
      </c>
      <c r="U124" s="5">
        <f t="shared" si="56"/>
        <v>0</v>
      </c>
      <c r="V124" s="5">
        <f t="shared" si="56"/>
        <v>0</v>
      </c>
      <c r="W124" s="5">
        <f t="shared" si="56"/>
        <v>0</v>
      </c>
      <c r="X124" s="4">
        <f t="shared" si="40"/>
        <v>0</v>
      </c>
    </row>
    <row r="125" spans="1:32" x14ac:dyDescent="0.25">
      <c r="A125" t="s">
        <v>157</v>
      </c>
      <c r="C125" s="5">
        <f t="shared" ref="C125:F125" si="57">C109/C$87*100</f>
        <v>1.2343164273120968</v>
      </c>
      <c r="D125" s="5">
        <f t="shared" si="57"/>
        <v>0</v>
      </c>
      <c r="E125" s="5">
        <f t="shared" si="57"/>
        <v>0.75896709911729043</v>
      </c>
      <c r="F125" s="5">
        <f t="shared" si="57"/>
        <v>0</v>
      </c>
      <c r="G125" s="5">
        <f>G109/G$87*100</f>
        <v>0</v>
      </c>
      <c r="H125" s="5">
        <f t="shared" ref="H125:W125" si="58">H109/H$87*100</f>
        <v>0</v>
      </c>
      <c r="I125" s="5">
        <f t="shared" si="58"/>
        <v>0.35739785806776658</v>
      </c>
      <c r="J125" s="5">
        <f t="shared" si="58"/>
        <v>1.051308144277894</v>
      </c>
      <c r="K125" s="5">
        <f t="shared" si="58"/>
        <v>0</v>
      </c>
      <c r="L125" s="5">
        <f t="shared" si="58"/>
        <v>0</v>
      </c>
      <c r="M125" s="5">
        <f t="shared" si="58"/>
        <v>0</v>
      </c>
      <c r="N125" s="5">
        <f t="shared" si="58"/>
        <v>1.4576174343273789</v>
      </c>
      <c r="O125" s="5">
        <f t="shared" si="58"/>
        <v>0.79791439528192287</v>
      </c>
      <c r="P125" s="5">
        <f t="shared" si="58"/>
        <v>0</v>
      </c>
      <c r="Q125" s="5">
        <f t="shared" si="58"/>
        <v>0.5246712782139088</v>
      </c>
      <c r="R125" s="5">
        <f t="shared" si="58"/>
        <v>0</v>
      </c>
      <c r="S125" s="5">
        <f t="shared" si="58"/>
        <v>0</v>
      </c>
      <c r="T125" s="5">
        <f t="shared" si="58"/>
        <v>0</v>
      </c>
      <c r="U125" s="5">
        <f t="shared" si="58"/>
        <v>0</v>
      </c>
      <c r="V125" s="5">
        <f t="shared" si="58"/>
        <v>0</v>
      </c>
      <c r="W125" s="5">
        <f t="shared" si="58"/>
        <v>0</v>
      </c>
      <c r="X125" s="4">
        <f t="shared" si="40"/>
        <v>0.29439012555229804</v>
      </c>
    </row>
    <row r="126" spans="1:32" x14ac:dyDescent="0.25">
      <c r="A126" t="s">
        <v>70</v>
      </c>
      <c r="C126" s="5">
        <f t="shared" ref="C126:F126" si="59">C95/C$87*100</f>
        <v>0</v>
      </c>
      <c r="D126" s="5">
        <f t="shared" si="59"/>
        <v>0</v>
      </c>
      <c r="E126" s="5">
        <f t="shared" si="59"/>
        <v>0</v>
      </c>
      <c r="F126" s="5">
        <f t="shared" si="59"/>
        <v>0</v>
      </c>
      <c r="G126" s="5">
        <f>G95/G$87*100</f>
        <v>1.5484380648940632</v>
      </c>
      <c r="H126" s="5">
        <f t="shared" ref="H126:W126" si="60">H95/H$87*100</f>
        <v>0</v>
      </c>
      <c r="I126" s="5">
        <f t="shared" si="60"/>
        <v>0</v>
      </c>
      <c r="J126" s="5">
        <f t="shared" si="60"/>
        <v>0</v>
      </c>
      <c r="K126" s="5">
        <f t="shared" si="60"/>
        <v>0</v>
      </c>
      <c r="L126" s="5">
        <f t="shared" si="60"/>
        <v>0</v>
      </c>
      <c r="M126" s="5">
        <f t="shared" si="60"/>
        <v>0</v>
      </c>
      <c r="N126" s="5">
        <f t="shared" si="60"/>
        <v>0</v>
      </c>
      <c r="O126" s="5">
        <f t="shared" si="60"/>
        <v>0</v>
      </c>
      <c r="P126" s="5">
        <f t="shared" si="60"/>
        <v>0</v>
      </c>
      <c r="Q126" s="5">
        <f t="shared" si="60"/>
        <v>0.32366402664111671</v>
      </c>
      <c r="R126" s="5">
        <f t="shared" si="60"/>
        <v>0.27925138920929593</v>
      </c>
      <c r="S126" s="5">
        <f t="shared" si="60"/>
        <v>0</v>
      </c>
      <c r="T126" s="5">
        <f t="shared" si="60"/>
        <v>0</v>
      </c>
      <c r="U126" s="5">
        <f t="shared" si="60"/>
        <v>0</v>
      </c>
      <c r="V126" s="5">
        <f t="shared" si="60"/>
        <v>0</v>
      </c>
      <c r="W126" s="5">
        <f t="shared" si="60"/>
        <v>0.44999446940864202</v>
      </c>
      <c r="X126" s="4">
        <f t="shared" si="40"/>
        <v>0.12387371191205322</v>
      </c>
    </row>
    <row r="127" spans="1:32" x14ac:dyDescent="0.25">
      <c r="A127" t="s">
        <v>156</v>
      </c>
      <c r="C127" s="5">
        <f t="shared" ref="C127:F127" si="61">C99/C$87*100</f>
        <v>0</v>
      </c>
      <c r="D127" s="5">
        <f t="shared" si="61"/>
        <v>0.18516418738276963</v>
      </c>
      <c r="E127" s="5">
        <f t="shared" si="61"/>
        <v>0</v>
      </c>
      <c r="F127" s="5">
        <f t="shared" si="61"/>
        <v>0</v>
      </c>
      <c r="G127" s="5">
        <f>G99/G$87*100</f>
        <v>0</v>
      </c>
      <c r="H127" s="5">
        <f t="shared" ref="H127:W127" si="62">H99/H$87*100</f>
        <v>0.38243618377309146</v>
      </c>
      <c r="I127" s="5">
        <f t="shared" si="62"/>
        <v>0</v>
      </c>
      <c r="J127" s="5">
        <f t="shared" si="62"/>
        <v>0</v>
      </c>
      <c r="K127" s="5">
        <f t="shared" si="62"/>
        <v>0</v>
      </c>
      <c r="L127" s="5">
        <f t="shared" si="62"/>
        <v>0</v>
      </c>
      <c r="M127" s="5">
        <f t="shared" si="62"/>
        <v>0</v>
      </c>
      <c r="N127" s="5">
        <f t="shared" si="62"/>
        <v>0.70521934362011762</v>
      </c>
      <c r="O127" s="5">
        <f t="shared" si="62"/>
        <v>0</v>
      </c>
      <c r="P127" s="5">
        <f t="shared" si="62"/>
        <v>0</v>
      </c>
      <c r="Q127" s="5">
        <f t="shared" si="62"/>
        <v>0</v>
      </c>
      <c r="R127" s="5">
        <f t="shared" si="62"/>
        <v>0</v>
      </c>
      <c r="S127" s="5">
        <f t="shared" si="62"/>
        <v>0</v>
      </c>
      <c r="T127" s="5">
        <f t="shared" si="62"/>
        <v>0</v>
      </c>
      <c r="U127" s="5">
        <f t="shared" si="62"/>
        <v>0</v>
      </c>
      <c r="V127" s="5">
        <f t="shared" si="62"/>
        <v>0</v>
      </c>
      <c r="W127" s="5">
        <f t="shared" si="62"/>
        <v>0</v>
      </c>
      <c r="X127" s="4">
        <f t="shared" si="40"/>
        <v>6.0610462608379934E-2</v>
      </c>
    </row>
    <row r="128" spans="1:32" x14ac:dyDescent="0.25">
      <c r="A128" t="s">
        <v>71</v>
      </c>
      <c r="C128" s="5">
        <f t="shared" ref="C128:F128" si="63">C101/C$87*100</f>
        <v>0</v>
      </c>
      <c r="D128" s="5">
        <f t="shared" si="63"/>
        <v>0</v>
      </c>
      <c r="E128" s="5">
        <f t="shared" si="63"/>
        <v>0.28364966163105304</v>
      </c>
      <c r="F128" s="5">
        <f t="shared" si="63"/>
        <v>0.75989995225313056</v>
      </c>
      <c r="G128" s="5">
        <f>G101/G$87*100</f>
        <v>0</v>
      </c>
      <c r="H128" s="5">
        <f t="shared" ref="H128:W128" si="64">H101/H$87*100</f>
        <v>1.7501999165854719E-5</v>
      </c>
      <c r="I128" s="5">
        <f t="shared" si="64"/>
        <v>1.8296103917685567</v>
      </c>
      <c r="J128" s="5">
        <f t="shared" si="64"/>
        <v>0.36905684148122425</v>
      </c>
      <c r="K128" s="5">
        <f t="shared" si="64"/>
        <v>2.3488923813282194</v>
      </c>
      <c r="L128" s="5">
        <f t="shared" si="64"/>
        <v>0</v>
      </c>
      <c r="M128" s="5">
        <f t="shared" si="64"/>
        <v>0</v>
      </c>
      <c r="N128" s="5">
        <f t="shared" si="64"/>
        <v>0</v>
      </c>
      <c r="O128" s="5">
        <f t="shared" si="64"/>
        <v>1.1510345294472888</v>
      </c>
      <c r="P128" s="5">
        <f t="shared" si="64"/>
        <v>4.5622475713560799</v>
      </c>
      <c r="Q128" s="5">
        <f t="shared" si="64"/>
        <v>1.0189471324865833</v>
      </c>
      <c r="R128" s="5">
        <f t="shared" si="64"/>
        <v>1.2509578931097003</v>
      </c>
      <c r="S128" s="5">
        <f t="shared" si="64"/>
        <v>2.8281049857715201</v>
      </c>
      <c r="T128" s="5">
        <f t="shared" si="64"/>
        <v>1.6927355505064265</v>
      </c>
      <c r="U128" s="5">
        <f t="shared" si="64"/>
        <v>3.9221400089830922</v>
      </c>
      <c r="V128" s="5">
        <f t="shared" si="64"/>
        <v>0</v>
      </c>
      <c r="W128" s="5">
        <f t="shared" si="64"/>
        <v>0</v>
      </c>
      <c r="X128" s="4">
        <f t="shared" si="40"/>
        <v>1.0484425905772401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3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72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45"/>
  <sheetViews>
    <sheetView workbookViewId="0">
      <pane ySplit="540" topLeftCell="A116" activePane="bottomLeft"/>
      <selection pane="bottomLeft" activeCell="N129" sqref="N129"/>
    </sheetView>
  </sheetViews>
  <sheetFormatPr defaultRowHeight="15" x14ac:dyDescent="0.25"/>
  <cols>
    <col min="1" max="1" width="17.85546875" customWidth="1"/>
    <col min="2" max="2" width="11.42578125" customWidth="1"/>
    <col min="3" max="3" width="10.42578125" style="5" customWidth="1"/>
    <col min="4" max="5" width="9.28515625" style="5" customWidth="1"/>
    <col min="6" max="6" width="9.7109375" style="5" customWidth="1"/>
    <col min="7" max="7" width="10.140625" style="5" customWidth="1"/>
    <col min="8" max="8" width="9.42578125" style="5" customWidth="1"/>
    <col min="9" max="9" width="9.140625" style="5" customWidth="1"/>
    <col min="10" max="10" width="9.42578125" style="5" customWidth="1"/>
    <col min="11" max="11" width="9.7109375" style="5" customWidth="1"/>
    <col min="12" max="12" width="9.140625" style="5" customWidth="1"/>
    <col min="13" max="13" width="9.28515625" style="5" customWidth="1"/>
    <col min="14" max="14" width="8.28515625" style="5" customWidth="1"/>
    <col min="15" max="15" width="9.28515625" style="5" customWidth="1"/>
    <col min="16" max="16" width="9.5703125" style="5" customWidth="1"/>
    <col min="17" max="17" width="8.28515625" style="5" customWidth="1"/>
    <col min="18" max="18" width="8.140625" style="5" customWidth="1"/>
    <col min="19" max="19" width="8" style="5" customWidth="1"/>
    <col min="20" max="20" width="10" style="5" customWidth="1"/>
    <col min="21" max="21" width="8" style="5" customWidth="1"/>
    <col min="22" max="22" width="8.42578125" style="5" customWidth="1"/>
    <col min="23" max="23" width="7.85546875" style="5" customWidth="1"/>
    <col min="24" max="24" width="9.140625" style="5" customWidth="1"/>
    <col min="25" max="32" width="8.85546875" style="5"/>
  </cols>
  <sheetData>
    <row r="1" spans="1:32" s="1" customFormat="1" x14ac:dyDescent="0.25">
      <c r="A1" s="1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 t="s">
        <v>27</v>
      </c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1</v>
      </c>
      <c r="C2" s="5">
        <v>5888862</v>
      </c>
      <c r="D2">
        <v>7736111</v>
      </c>
      <c r="E2" s="5">
        <v>7358357</v>
      </c>
      <c r="F2" s="5">
        <v>6408129</v>
      </c>
      <c r="G2" s="5">
        <v>4434363</v>
      </c>
      <c r="H2" s="5">
        <v>6167243</v>
      </c>
      <c r="I2" s="5">
        <v>5398473</v>
      </c>
      <c r="J2" s="5">
        <v>7837573</v>
      </c>
      <c r="K2" s="5">
        <v>8774416</v>
      </c>
      <c r="L2" s="5">
        <v>5976889</v>
      </c>
      <c r="M2" s="5">
        <v>7087330</v>
      </c>
      <c r="N2" s="5">
        <v>5229720</v>
      </c>
      <c r="O2" s="5">
        <v>7143749</v>
      </c>
      <c r="P2" s="5">
        <v>7811488</v>
      </c>
      <c r="Q2" s="5">
        <v>7630564</v>
      </c>
      <c r="R2" s="5">
        <v>7633437</v>
      </c>
      <c r="S2" s="5">
        <v>8186144</v>
      </c>
      <c r="T2" s="5">
        <v>7952225</v>
      </c>
      <c r="U2" s="5">
        <v>5534146</v>
      </c>
      <c r="V2" s="5">
        <v>7341189</v>
      </c>
      <c r="W2">
        <v>8594441</v>
      </c>
      <c r="X2" s="5">
        <f>SUM(C2:W2)</f>
        <v>146124849</v>
      </c>
    </row>
    <row r="3" spans="1:32" x14ac:dyDescent="0.25">
      <c r="A3" t="s">
        <v>8</v>
      </c>
      <c r="C3" s="5">
        <v>5263519</v>
      </c>
      <c r="D3" s="5">
        <v>7202874</v>
      </c>
      <c r="E3" s="5">
        <v>6890039</v>
      </c>
      <c r="F3" s="5">
        <v>6020592</v>
      </c>
      <c r="G3" s="5">
        <v>3518740</v>
      </c>
      <c r="H3" s="5">
        <v>5697197</v>
      </c>
      <c r="I3" s="5">
        <v>5083383</v>
      </c>
      <c r="J3">
        <v>6845003</v>
      </c>
      <c r="K3" s="5">
        <v>7747471</v>
      </c>
      <c r="L3" s="5">
        <v>5539083</v>
      </c>
      <c r="M3" s="5">
        <v>5679828</v>
      </c>
      <c r="N3" s="5">
        <v>4799065</v>
      </c>
      <c r="O3" s="5">
        <v>6749290</v>
      </c>
      <c r="P3" s="5">
        <v>7482756</v>
      </c>
      <c r="Q3" s="5">
        <v>6943548</v>
      </c>
      <c r="R3" s="5">
        <v>6887200</v>
      </c>
      <c r="S3" s="5">
        <v>7437661</v>
      </c>
      <c r="T3" s="5">
        <v>7227856</v>
      </c>
      <c r="U3" s="5">
        <v>5156688</v>
      </c>
      <c r="V3" s="5">
        <v>7036219</v>
      </c>
      <c r="W3" s="5">
        <v>8021075</v>
      </c>
      <c r="X3" s="5">
        <f>SUM(C3:W3)/X$2*100</f>
        <v>91.17483296766315</v>
      </c>
    </row>
    <row r="4" spans="1:32" x14ac:dyDescent="0.25">
      <c r="A4" t="s">
        <v>136</v>
      </c>
      <c r="C4" s="5">
        <v>68.5</v>
      </c>
      <c r="D4" s="5">
        <v>57.5</v>
      </c>
      <c r="E4" s="5">
        <v>61.9</v>
      </c>
      <c r="F4" s="5">
        <v>51.4</v>
      </c>
      <c r="G4" s="5">
        <v>48.4</v>
      </c>
      <c r="H4" s="5">
        <v>52.4</v>
      </c>
      <c r="I4" s="5">
        <v>47.2</v>
      </c>
      <c r="J4" s="5">
        <v>84.2</v>
      </c>
      <c r="K4" s="5">
        <v>50.2</v>
      </c>
      <c r="L4" s="5">
        <v>80.8</v>
      </c>
      <c r="M4" s="5">
        <v>46.4</v>
      </c>
      <c r="N4" s="5">
        <v>38.5</v>
      </c>
      <c r="O4" s="5">
        <v>72</v>
      </c>
      <c r="P4" s="5">
        <v>82</v>
      </c>
      <c r="Q4" s="5">
        <v>61.8</v>
      </c>
      <c r="R4" s="5">
        <v>68.2</v>
      </c>
      <c r="S4" s="5">
        <v>62</v>
      </c>
      <c r="T4" s="5">
        <v>61.4</v>
      </c>
      <c r="U4" s="5">
        <v>52</v>
      </c>
      <c r="V4" s="5">
        <v>58.4</v>
      </c>
      <c r="W4" s="5">
        <v>68.2</v>
      </c>
      <c r="X4" s="5">
        <f>AVERAGE(C4:W4)</f>
        <v>60.638095238095239</v>
      </c>
    </row>
    <row r="5" spans="1:32" x14ac:dyDescent="0.25">
      <c r="A5" t="s">
        <v>57</v>
      </c>
      <c r="B5" t="s">
        <v>32</v>
      </c>
      <c r="C5"/>
      <c r="D5"/>
      <c r="E5"/>
      <c r="F5"/>
      <c r="G5"/>
      <c r="I5"/>
      <c r="J5"/>
      <c r="Y5"/>
      <c r="AA5"/>
      <c r="AB5"/>
      <c r="AC5"/>
      <c r="AD5"/>
      <c r="AE5"/>
      <c r="AF5"/>
    </row>
    <row r="6" spans="1:32" x14ac:dyDescent="0.25">
      <c r="A6" t="s">
        <v>33</v>
      </c>
      <c r="B6" t="s">
        <v>33</v>
      </c>
      <c r="C6" s="5">
        <v>64274</v>
      </c>
      <c r="D6" s="5">
        <v>38902</v>
      </c>
      <c r="E6" s="5">
        <v>172688</v>
      </c>
      <c r="F6" s="5">
        <v>302506</v>
      </c>
      <c r="G6" s="5">
        <v>141922</v>
      </c>
      <c r="H6" s="5">
        <v>240683</v>
      </c>
      <c r="I6" s="5">
        <v>152979</v>
      </c>
      <c r="K6" s="5">
        <v>162799</v>
      </c>
      <c r="L6" s="5">
        <v>64120</v>
      </c>
      <c r="M6" s="5">
        <v>169493</v>
      </c>
      <c r="N6" s="5">
        <v>111154</v>
      </c>
      <c r="O6" s="5">
        <v>103608</v>
      </c>
      <c r="P6" s="5">
        <v>377164</v>
      </c>
      <c r="Q6" s="5">
        <v>293202</v>
      </c>
      <c r="R6" s="5">
        <v>87537</v>
      </c>
      <c r="S6" s="5">
        <v>185661</v>
      </c>
      <c r="T6" s="5">
        <v>191026</v>
      </c>
      <c r="U6" s="5">
        <v>57171</v>
      </c>
      <c r="V6" s="5">
        <v>46683</v>
      </c>
      <c r="W6">
        <v>131756</v>
      </c>
      <c r="X6" s="5">
        <f t="shared" ref="X6:X24" si="0">SUM(C6:W6)/X$2*100</f>
        <v>2.1182762693564872</v>
      </c>
      <c r="AA6"/>
      <c r="AC6"/>
      <c r="AD6"/>
      <c r="AE6"/>
      <c r="AF6"/>
    </row>
    <row r="7" spans="1:32" x14ac:dyDescent="0.25">
      <c r="A7" t="s">
        <v>34</v>
      </c>
      <c r="B7" t="s">
        <v>34</v>
      </c>
      <c r="C7" s="5">
        <v>295475</v>
      </c>
      <c r="E7" s="5">
        <v>446478</v>
      </c>
      <c r="F7" s="5">
        <v>684250</v>
      </c>
      <c r="G7" s="5">
        <v>332094</v>
      </c>
      <c r="H7" s="5">
        <v>763606</v>
      </c>
      <c r="I7" s="5">
        <v>943011</v>
      </c>
      <c r="J7" s="5">
        <v>2531449</v>
      </c>
      <c r="K7" s="5">
        <v>1088207</v>
      </c>
      <c r="L7" s="5">
        <v>219365</v>
      </c>
      <c r="M7" s="5">
        <v>395542</v>
      </c>
      <c r="N7" s="5">
        <v>920001</v>
      </c>
      <c r="O7" s="5">
        <v>2651936</v>
      </c>
      <c r="P7" s="5">
        <v>2581198</v>
      </c>
      <c r="Q7" s="5">
        <v>1826350</v>
      </c>
      <c r="R7" s="5">
        <v>753244</v>
      </c>
      <c r="S7" s="5">
        <v>822658</v>
      </c>
      <c r="T7" s="5">
        <v>1449273</v>
      </c>
      <c r="U7" s="5">
        <v>648218</v>
      </c>
      <c r="V7" s="5">
        <v>411252</v>
      </c>
      <c r="W7">
        <v>4563734</v>
      </c>
      <c r="X7" s="5">
        <f t="shared" si="0"/>
        <v>16.648325843607886</v>
      </c>
      <c r="Y7"/>
      <c r="AA7"/>
      <c r="AB7"/>
      <c r="AC7"/>
      <c r="AD7"/>
      <c r="AE7"/>
      <c r="AF7"/>
    </row>
    <row r="8" spans="1:32" x14ac:dyDescent="0.25">
      <c r="A8" t="s">
        <v>36</v>
      </c>
      <c r="B8" t="s">
        <v>37</v>
      </c>
      <c r="C8"/>
      <c r="AA8"/>
      <c r="AC8"/>
      <c r="AD8"/>
      <c r="AE8"/>
      <c r="AF8"/>
    </row>
    <row r="9" spans="1:32" x14ac:dyDescent="0.25">
      <c r="A9" t="s">
        <v>119</v>
      </c>
      <c r="B9" t="s">
        <v>37</v>
      </c>
      <c r="C9"/>
      <c r="Q9" s="5">
        <v>35016</v>
      </c>
      <c r="W9">
        <v>119969</v>
      </c>
      <c r="X9" s="5">
        <f t="shared" si="0"/>
        <v>0.10606341156937653</v>
      </c>
      <c r="AA9"/>
      <c r="AC9"/>
      <c r="AD9"/>
      <c r="AE9"/>
      <c r="AF9"/>
    </row>
    <row r="10" spans="1:32" x14ac:dyDescent="0.25">
      <c r="A10" s="2" t="s">
        <v>4</v>
      </c>
      <c r="B10" s="3" t="s">
        <v>15</v>
      </c>
      <c r="X10" s="5">
        <f>SUM(C10:W10)</f>
        <v>0</v>
      </c>
      <c r="AA10"/>
      <c r="AC10"/>
      <c r="AD10"/>
      <c r="AE10"/>
      <c r="AF10"/>
    </row>
    <row r="11" spans="1:32" x14ac:dyDescent="0.25">
      <c r="A11" s="2" t="s">
        <v>5</v>
      </c>
      <c r="B11" s="3" t="s">
        <v>59</v>
      </c>
      <c r="C11" s="5">
        <v>678480</v>
      </c>
      <c r="D11" s="5">
        <v>42376</v>
      </c>
      <c r="E11"/>
      <c r="G11" s="5">
        <v>1129622</v>
      </c>
      <c r="I11" s="5">
        <v>679302</v>
      </c>
      <c r="L11" s="5">
        <v>498822</v>
      </c>
      <c r="M11" s="5">
        <v>910733</v>
      </c>
      <c r="N11" s="5">
        <v>818752</v>
      </c>
      <c r="O11" s="5">
        <v>388829</v>
      </c>
      <c r="P11" s="5">
        <v>269895</v>
      </c>
      <c r="Q11" s="5">
        <v>124522</v>
      </c>
      <c r="R11" s="5">
        <v>181557</v>
      </c>
      <c r="S11" s="5">
        <v>639126</v>
      </c>
      <c r="T11" s="5">
        <v>839354</v>
      </c>
      <c r="U11" s="5">
        <v>86318</v>
      </c>
      <c r="V11" s="5">
        <v>231849</v>
      </c>
      <c r="W11">
        <v>92995</v>
      </c>
      <c r="X11" s="5">
        <f t="shared" si="0"/>
        <v>5.2096081207926517</v>
      </c>
      <c r="AA11"/>
      <c r="AC11"/>
      <c r="AD11"/>
      <c r="AE11"/>
      <c r="AF11"/>
    </row>
    <row r="12" spans="1:32" x14ac:dyDescent="0.25">
      <c r="A12" s="3" t="s">
        <v>10</v>
      </c>
      <c r="B12" s="3" t="s">
        <v>47</v>
      </c>
      <c r="F12" s="5">
        <v>3641</v>
      </c>
      <c r="H12" s="5">
        <v>20217</v>
      </c>
      <c r="T12" s="5">
        <v>16894</v>
      </c>
      <c r="X12" s="5">
        <f t="shared" si="0"/>
        <v>2.7888480486984116E-2</v>
      </c>
      <c r="AA12"/>
      <c r="AC12"/>
      <c r="AD12"/>
      <c r="AE12"/>
      <c r="AF12"/>
    </row>
    <row r="13" spans="1:32" x14ac:dyDescent="0.25">
      <c r="A13" s="3" t="s">
        <v>38</v>
      </c>
      <c r="B13" s="3" t="s">
        <v>42</v>
      </c>
      <c r="X13" s="5">
        <f>SUM(C13:W13)</f>
        <v>0</v>
      </c>
      <c r="AA13"/>
      <c r="AC13"/>
      <c r="AD13"/>
      <c r="AE13"/>
      <c r="AF13"/>
    </row>
    <row r="14" spans="1:32" x14ac:dyDescent="0.25">
      <c r="A14" s="3" t="s">
        <v>39</v>
      </c>
      <c r="B14" s="3" t="s">
        <v>40</v>
      </c>
      <c r="C14" s="5">
        <v>116290</v>
      </c>
      <c r="D14" s="5">
        <v>752769</v>
      </c>
      <c r="E14" s="5">
        <v>186563</v>
      </c>
      <c r="G14" s="5">
        <v>372969</v>
      </c>
      <c r="H14" s="5">
        <v>254598</v>
      </c>
      <c r="I14" s="5">
        <v>197040</v>
      </c>
      <c r="J14">
        <v>374464</v>
      </c>
      <c r="K14" s="5">
        <v>534644</v>
      </c>
      <c r="U14" s="5">
        <v>90357</v>
      </c>
      <c r="V14" s="5">
        <v>111919</v>
      </c>
      <c r="X14" s="5">
        <f t="shared" si="0"/>
        <v>2.0472992926754028</v>
      </c>
      <c r="AA14"/>
      <c r="AC14"/>
      <c r="AD14"/>
      <c r="AE14"/>
      <c r="AF14"/>
    </row>
    <row r="15" spans="1:32" x14ac:dyDescent="0.25">
      <c r="A15" s="3" t="s">
        <v>12</v>
      </c>
      <c r="B15" s="3" t="s">
        <v>17</v>
      </c>
      <c r="S15" s="5">
        <v>1</v>
      </c>
      <c r="T15" s="5">
        <v>2</v>
      </c>
      <c r="U15" s="5">
        <v>1</v>
      </c>
      <c r="W15"/>
      <c r="X15" s="5">
        <f>SUM(C15:W15)</f>
        <v>4</v>
      </c>
      <c r="AA15"/>
      <c r="AC15"/>
      <c r="AD15"/>
      <c r="AE15"/>
      <c r="AF15"/>
    </row>
    <row r="16" spans="1:32" x14ac:dyDescent="0.25">
      <c r="A16" s="3" t="s">
        <v>35</v>
      </c>
      <c r="B16" s="3" t="s">
        <v>41</v>
      </c>
      <c r="C16"/>
      <c r="D16"/>
      <c r="E16"/>
      <c r="F16"/>
      <c r="J16"/>
      <c r="Q16" s="5">
        <v>27411</v>
      </c>
      <c r="T16">
        <v>11067</v>
      </c>
      <c r="V16" s="5">
        <v>28559</v>
      </c>
      <c r="W16"/>
      <c r="X16" s="5">
        <f t="shared" si="0"/>
        <v>4.5876523027236799E-2</v>
      </c>
      <c r="Z16"/>
      <c r="AA16"/>
      <c r="AB16"/>
      <c r="AC16"/>
      <c r="AD16"/>
      <c r="AE16"/>
      <c r="AF16"/>
    </row>
    <row r="17" spans="1:32" x14ac:dyDescent="0.25">
      <c r="A17" s="3" t="s">
        <v>43</v>
      </c>
      <c r="B17" s="2" t="s">
        <v>46</v>
      </c>
      <c r="C17"/>
      <c r="D17"/>
      <c r="E17"/>
      <c r="F17"/>
      <c r="X17" s="5">
        <f>SUM(C17:W17)</f>
        <v>0</v>
      </c>
      <c r="Z17"/>
      <c r="AA17"/>
      <c r="AB17"/>
      <c r="AC17"/>
      <c r="AD17"/>
      <c r="AE17"/>
      <c r="AF17"/>
    </row>
    <row r="18" spans="1:32" x14ac:dyDescent="0.25">
      <c r="A18" s="3" t="s">
        <v>44</v>
      </c>
      <c r="B18" s="3" t="s">
        <v>45</v>
      </c>
      <c r="C18" s="5">
        <v>134915</v>
      </c>
      <c r="D18" s="5">
        <v>664054</v>
      </c>
      <c r="E18"/>
      <c r="F18" s="5">
        <v>46636</v>
      </c>
      <c r="H18" s="5">
        <v>137428</v>
      </c>
      <c r="I18" s="5">
        <v>31114</v>
      </c>
      <c r="J18" s="5">
        <v>31577</v>
      </c>
      <c r="O18" s="5">
        <v>493104</v>
      </c>
      <c r="P18" s="5">
        <v>72893</v>
      </c>
      <c r="Q18" s="5">
        <v>56778</v>
      </c>
      <c r="T18" s="5">
        <v>46658</v>
      </c>
      <c r="U18" s="5">
        <v>60979</v>
      </c>
      <c r="V18" s="5">
        <v>1374758</v>
      </c>
      <c r="W18">
        <v>59528</v>
      </c>
      <c r="X18" s="5">
        <f t="shared" si="0"/>
        <v>2.1970404226046454</v>
      </c>
      <c r="Z18"/>
      <c r="AA18"/>
      <c r="AB18"/>
      <c r="AC18"/>
      <c r="AD18"/>
      <c r="AE18"/>
      <c r="AF18"/>
    </row>
    <row r="19" spans="1:32" x14ac:dyDescent="0.25">
      <c r="A19" s="3" t="s">
        <v>48</v>
      </c>
      <c r="B19" s="3" t="s">
        <v>47</v>
      </c>
      <c r="C19"/>
      <c r="D19"/>
      <c r="E19"/>
      <c r="F19"/>
      <c r="X19" s="5">
        <f>SUM(C19:W19)</f>
        <v>0</v>
      </c>
      <c r="Z19"/>
      <c r="AA19"/>
      <c r="AB19"/>
      <c r="AC19"/>
      <c r="AD19"/>
      <c r="AE19"/>
      <c r="AF19"/>
    </row>
    <row r="20" spans="1:32" x14ac:dyDescent="0.25">
      <c r="A20" s="3" t="s">
        <v>49</v>
      </c>
      <c r="B20" s="3" t="s">
        <v>49</v>
      </c>
      <c r="C20"/>
      <c r="D20"/>
      <c r="E20"/>
      <c r="F20"/>
      <c r="L20" s="5">
        <v>19337</v>
      </c>
      <c r="M20" s="5">
        <v>55761</v>
      </c>
      <c r="R20" s="5">
        <v>19641</v>
      </c>
      <c r="U20" s="5">
        <v>257855</v>
      </c>
      <c r="W20">
        <v>81165</v>
      </c>
      <c r="X20" s="5">
        <f t="shared" si="0"/>
        <v>0.2968413674802155</v>
      </c>
      <c r="Y20" s="5">
        <v>7</v>
      </c>
      <c r="Z20"/>
      <c r="AA20"/>
      <c r="AB20"/>
      <c r="AC20"/>
      <c r="AD20"/>
      <c r="AE20"/>
      <c r="AF20"/>
    </row>
    <row r="21" spans="1:32" x14ac:dyDescent="0.25">
      <c r="A21" s="3" t="s">
        <v>65</v>
      </c>
      <c r="B21" s="3" t="s">
        <v>45</v>
      </c>
      <c r="D21"/>
      <c r="E21"/>
      <c r="F21"/>
      <c r="X21" s="5">
        <f>SUM(C21:W21)</f>
        <v>0</v>
      </c>
      <c r="Z21"/>
      <c r="AA21"/>
      <c r="AB21"/>
      <c r="AC21"/>
      <c r="AD21"/>
      <c r="AE21"/>
      <c r="AF21"/>
    </row>
    <row r="22" spans="1:32" x14ac:dyDescent="0.25">
      <c r="A22" s="3" t="s">
        <v>60</v>
      </c>
      <c r="B22" s="3" t="s">
        <v>59</v>
      </c>
      <c r="C22" s="5">
        <v>120076</v>
      </c>
      <c r="D22" s="5">
        <v>189297</v>
      </c>
      <c r="G22" s="7">
        <v>160796</v>
      </c>
      <c r="H22" s="5">
        <v>67340</v>
      </c>
      <c r="I22" s="5">
        <v>68557</v>
      </c>
      <c r="J22" s="5">
        <v>433792</v>
      </c>
      <c r="K22" s="5">
        <v>302985</v>
      </c>
      <c r="L22" s="5">
        <v>37977</v>
      </c>
      <c r="M22" s="5">
        <v>67622</v>
      </c>
      <c r="N22" s="5">
        <v>22768</v>
      </c>
      <c r="O22" s="5">
        <v>267440</v>
      </c>
      <c r="P22" s="5">
        <v>191680</v>
      </c>
      <c r="Q22" s="5">
        <v>415656</v>
      </c>
      <c r="R22" s="5">
        <v>213887</v>
      </c>
      <c r="S22" s="5">
        <v>54274</v>
      </c>
      <c r="U22" s="5">
        <v>17356</v>
      </c>
      <c r="V22" s="5">
        <v>313901</v>
      </c>
      <c r="W22">
        <v>332563</v>
      </c>
      <c r="X22" s="5">
        <f t="shared" si="0"/>
        <v>2.2432645935531474</v>
      </c>
      <c r="Z22"/>
      <c r="AA22"/>
      <c r="AB22"/>
      <c r="AC22"/>
      <c r="AD22"/>
      <c r="AE22"/>
      <c r="AF22"/>
    </row>
    <row r="23" spans="1:32" x14ac:dyDescent="0.25">
      <c r="A23" s="3" t="s">
        <v>67</v>
      </c>
      <c r="B23" s="3" t="s">
        <v>45</v>
      </c>
      <c r="D23"/>
      <c r="E23"/>
      <c r="F23"/>
      <c r="U23" s="5">
        <v>20042</v>
      </c>
      <c r="X23" s="5">
        <f t="shared" si="0"/>
        <v>1.3715668578723389E-2</v>
      </c>
      <c r="Z23"/>
      <c r="AA23"/>
      <c r="AB23"/>
      <c r="AC23"/>
      <c r="AD23"/>
      <c r="AE23"/>
      <c r="AF23"/>
    </row>
    <row r="24" spans="1:32" x14ac:dyDescent="0.25">
      <c r="A24" s="3" t="s">
        <v>66</v>
      </c>
      <c r="B24" s="3" t="s">
        <v>59</v>
      </c>
      <c r="C24">
        <v>285589</v>
      </c>
      <c r="D24" s="5">
        <v>110156</v>
      </c>
      <c r="E24"/>
      <c r="F24" s="5">
        <v>13782</v>
      </c>
      <c r="G24" s="5">
        <v>6906</v>
      </c>
      <c r="J24" s="5">
        <v>320034</v>
      </c>
      <c r="K24" s="5">
        <v>257516</v>
      </c>
      <c r="L24" s="5">
        <v>145665</v>
      </c>
      <c r="M24" s="5">
        <v>140748</v>
      </c>
      <c r="N24" s="5">
        <v>20380</v>
      </c>
      <c r="O24" s="5">
        <v>149408</v>
      </c>
      <c r="P24" s="5">
        <v>109136</v>
      </c>
      <c r="Q24" s="5">
        <v>191518</v>
      </c>
      <c r="R24" s="5">
        <v>97883</v>
      </c>
      <c r="S24" s="5">
        <v>155678</v>
      </c>
      <c r="T24" s="5">
        <v>80360</v>
      </c>
      <c r="U24" s="5">
        <v>18438</v>
      </c>
      <c r="V24" s="5">
        <v>98036</v>
      </c>
      <c r="W24">
        <v>63730</v>
      </c>
      <c r="X24" s="5">
        <f t="shared" si="0"/>
        <v>1.5500190525432125</v>
      </c>
      <c r="Z24"/>
      <c r="AA24"/>
      <c r="AB24"/>
      <c r="AC24"/>
      <c r="AD24"/>
      <c r="AE24"/>
      <c r="AF24"/>
    </row>
    <row r="25" spans="1:32" x14ac:dyDescent="0.25">
      <c r="A25" s="3" t="s">
        <v>50</v>
      </c>
      <c r="B25" s="3" t="s">
        <v>47</v>
      </c>
      <c r="C25"/>
      <c r="D25"/>
      <c r="E25"/>
      <c r="F25"/>
      <c r="X25" s="5">
        <f t="shared" ref="X25:X26" si="1">SUM(C25:W25)</f>
        <v>0</v>
      </c>
      <c r="Z25"/>
      <c r="AA25"/>
      <c r="AB25"/>
      <c r="AC25"/>
      <c r="AD25"/>
      <c r="AE25"/>
      <c r="AF25"/>
    </row>
    <row r="26" spans="1:32" x14ac:dyDescent="0.25">
      <c r="A26" s="3" t="s">
        <v>69</v>
      </c>
      <c r="B26" s="3" t="s">
        <v>15</v>
      </c>
      <c r="C26"/>
      <c r="D26"/>
      <c r="E26"/>
      <c r="F26"/>
      <c r="X26" s="5">
        <f t="shared" si="1"/>
        <v>0</v>
      </c>
      <c r="Z26"/>
      <c r="AA26"/>
      <c r="AB26"/>
      <c r="AC26"/>
      <c r="AD26"/>
      <c r="AE26"/>
      <c r="AF26"/>
    </row>
    <row r="27" spans="1:32" x14ac:dyDescent="0.25">
      <c r="A27" s="2" t="s">
        <v>51</v>
      </c>
      <c r="B27" s="3" t="s">
        <v>23</v>
      </c>
      <c r="C27"/>
      <c r="D27" s="5">
        <v>211381</v>
      </c>
      <c r="E27" s="5">
        <v>1007622</v>
      </c>
      <c r="F27"/>
      <c r="K27" s="5">
        <v>1279612</v>
      </c>
      <c r="L27" s="5">
        <v>3463417</v>
      </c>
      <c r="Y27"/>
      <c r="Z27"/>
      <c r="AA27"/>
      <c r="AB27"/>
      <c r="AC27"/>
      <c r="AD27"/>
      <c r="AE27"/>
      <c r="AF27"/>
    </row>
    <row r="28" spans="1:32" x14ac:dyDescent="0.25">
      <c r="A28" s="3" t="s">
        <v>63</v>
      </c>
      <c r="B28" s="3"/>
      <c r="C28" s="5">
        <v>6605</v>
      </c>
      <c r="D28"/>
      <c r="E28"/>
      <c r="F28"/>
      <c r="K28" s="5">
        <v>13279</v>
      </c>
      <c r="P28" s="5">
        <v>300720</v>
      </c>
      <c r="T28">
        <v>169434</v>
      </c>
      <c r="X28" s="5">
        <f t="shared" ref="X28" si="2">SUM(C28:W28)/X$2*100</f>
        <v>0.3353556929937358</v>
      </c>
      <c r="Y28"/>
      <c r="Z28"/>
      <c r="AA28"/>
      <c r="AB28"/>
      <c r="AC28"/>
      <c r="AD28"/>
      <c r="AE28"/>
      <c r="AF28"/>
    </row>
    <row r="29" spans="1:32" x14ac:dyDescent="0.25">
      <c r="A29" s="3" t="s">
        <v>118</v>
      </c>
      <c r="B29" s="3" t="s">
        <v>47</v>
      </c>
      <c r="D29"/>
      <c r="E29"/>
      <c r="F29"/>
      <c r="Q29" s="5">
        <v>1</v>
      </c>
      <c r="X29" s="5">
        <f>SUM(C29:W29)</f>
        <v>1</v>
      </c>
      <c r="Y29"/>
      <c r="Z29"/>
      <c r="AA29"/>
      <c r="AB29"/>
      <c r="AC29"/>
      <c r="AD29"/>
      <c r="AE29"/>
      <c r="AF29"/>
    </row>
    <row r="30" spans="1:32" x14ac:dyDescent="0.25">
      <c r="A30" s="3" t="s">
        <v>74</v>
      </c>
      <c r="B30" s="3" t="s">
        <v>45</v>
      </c>
      <c r="D30"/>
      <c r="E30"/>
      <c r="F30"/>
      <c r="P30" s="5">
        <v>1</v>
      </c>
      <c r="X30" s="5">
        <f t="shared" ref="X30:X31" si="3">SUM(C30:W30)</f>
        <v>1</v>
      </c>
      <c r="Y30"/>
      <c r="Z30"/>
      <c r="AA30"/>
      <c r="AB30"/>
      <c r="AC30"/>
      <c r="AD30"/>
      <c r="AE30"/>
      <c r="AF30"/>
    </row>
    <row r="31" spans="1:32" x14ac:dyDescent="0.25">
      <c r="A31" s="3" t="s">
        <v>75</v>
      </c>
      <c r="B31" s="3" t="s">
        <v>45</v>
      </c>
      <c r="D31"/>
      <c r="E31"/>
      <c r="F31"/>
      <c r="P31" s="5">
        <v>1</v>
      </c>
      <c r="X31" s="5">
        <f t="shared" si="3"/>
        <v>1</v>
      </c>
      <c r="Y31"/>
      <c r="Z31"/>
      <c r="AA31"/>
      <c r="AB31"/>
      <c r="AC31"/>
      <c r="AD31"/>
      <c r="AE31"/>
      <c r="AF31"/>
    </row>
    <row r="32" spans="1:32" x14ac:dyDescent="0.25">
      <c r="A32" t="s">
        <v>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Y32"/>
      <c r="Z32"/>
      <c r="AA32"/>
      <c r="AB32"/>
      <c r="AC32"/>
      <c r="AD32"/>
      <c r="AE32"/>
      <c r="AF32"/>
    </row>
    <row r="33" spans="1:32" x14ac:dyDescent="0.25">
      <c r="A33" t="s">
        <v>28</v>
      </c>
      <c r="C33" s="5">
        <f>C6/C$2*100</f>
        <v>1.0914502666219721</v>
      </c>
      <c r="D33" s="5">
        <f t="shared" ref="D33:W33" si="4">D6/D$2*100</f>
        <v>0.50286248478078976</v>
      </c>
      <c r="E33" s="5">
        <f t="shared" si="4"/>
        <v>2.3468282389669324</v>
      </c>
      <c r="F33" s="5">
        <f t="shared" si="4"/>
        <v>4.7206602738490444</v>
      </c>
      <c r="G33" s="5">
        <f t="shared" si="4"/>
        <v>3.2005047850164727</v>
      </c>
      <c r="H33" s="5">
        <f t="shared" si="4"/>
        <v>3.9026028324163651</v>
      </c>
      <c r="I33" s="5">
        <f t="shared" si="4"/>
        <v>2.8337457647745947</v>
      </c>
      <c r="J33" s="5">
        <f t="shared" si="4"/>
        <v>0</v>
      </c>
      <c r="K33" s="5">
        <f t="shared" si="4"/>
        <v>1.8553827400022975</v>
      </c>
      <c r="L33" s="5">
        <f t="shared" si="4"/>
        <v>1.0727989092653385</v>
      </c>
      <c r="M33" s="5">
        <f t="shared" si="4"/>
        <v>2.3914929881916036</v>
      </c>
      <c r="N33" s="5">
        <f t="shared" si="4"/>
        <v>2.1254292772844434</v>
      </c>
      <c r="O33" s="5">
        <f t="shared" si="4"/>
        <v>1.4503309116823673</v>
      </c>
      <c r="P33" s="5">
        <f t="shared" si="4"/>
        <v>4.8283246418608083</v>
      </c>
      <c r="Q33" s="5">
        <f t="shared" si="4"/>
        <v>3.8424682631585294</v>
      </c>
      <c r="R33" s="5">
        <f t="shared" si="4"/>
        <v>1.1467573518979721</v>
      </c>
      <c r="S33" s="5">
        <f t="shared" si="4"/>
        <v>2.2679908880176063</v>
      </c>
      <c r="T33" s="5">
        <f t="shared" si="4"/>
        <v>2.4021704617261204</v>
      </c>
      <c r="U33" s="5">
        <f t="shared" si="4"/>
        <v>1.0330591205942163</v>
      </c>
      <c r="V33" s="5">
        <f t="shared" si="4"/>
        <v>0.63590516468108915</v>
      </c>
      <c r="W33" s="5">
        <f t="shared" si="4"/>
        <v>1.533037459911587</v>
      </c>
      <c r="X33" s="5">
        <f>AVERAGE(C33:W33)</f>
        <v>2.1516096583190554</v>
      </c>
      <c r="Y33"/>
      <c r="Z33"/>
      <c r="AA33"/>
      <c r="AB33"/>
      <c r="AC33"/>
      <c r="AD33"/>
      <c r="AE33"/>
      <c r="AF33"/>
    </row>
    <row r="34" spans="1:32" x14ac:dyDescent="0.25">
      <c r="A34" t="s">
        <v>52</v>
      </c>
      <c r="C34" s="5">
        <f>C7/C$2*100</f>
        <v>5.0175229101989478</v>
      </c>
      <c r="D34" s="5">
        <f t="shared" ref="D34:W34" si="5">D7/D$2*100</f>
        <v>0</v>
      </c>
      <c r="E34" s="5">
        <f t="shared" si="5"/>
        <v>6.0676316737554323</v>
      </c>
      <c r="F34" s="5">
        <f t="shared" si="5"/>
        <v>10.677843720062439</v>
      </c>
      <c r="G34" s="5">
        <f t="shared" si="5"/>
        <v>7.4891027189249062</v>
      </c>
      <c r="H34" s="5">
        <f t="shared" si="5"/>
        <v>12.381642818354976</v>
      </c>
      <c r="I34" s="5">
        <f t="shared" si="5"/>
        <v>17.468106258936555</v>
      </c>
      <c r="J34" s="5">
        <f t="shared" si="5"/>
        <v>32.298888954527122</v>
      </c>
      <c r="K34" s="5">
        <f t="shared" si="5"/>
        <v>12.402044762865131</v>
      </c>
      <c r="L34" s="5">
        <f t="shared" si="5"/>
        <v>3.6702204106517624</v>
      </c>
      <c r="M34" s="5">
        <f t="shared" si="5"/>
        <v>5.5809733707898461</v>
      </c>
      <c r="N34" s="5">
        <f t="shared" si="5"/>
        <v>17.591783116495723</v>
      </c>
      <c r="O34" s="5">
        <f t="shared" si="5"/>
        <v>37.122468888534577</v>
      </c>
      <c r="P34" s="5">
        <f t="shared" si="5"/>
        <v>33.043614737678659</v>
      </c>
      <c r="Q34" s="5">
        <f t="shared" si="5"/>
        <v>23.934665904119274</v>
      </c>
      <c r="R34" s="5">
        <f t="shared" si="5"/>
        <v>9.8676913165065745</v>
      </c>
      <c r="S34" s="5">
        <f t="shared" si="5"/>
        <v>10.049395661742574</v>
      </c>
      <c r="T34" s="5">
        <f t="shared" si="5"/>
        <v>18.224748419467506</v>
      </c>
      <c r="U34" s="5">
        <f t="shared" si="5"/>
        <v>11.713062864622653</v>
      </c>
      <c r="V34" s="5">
        <f t="shared" si="5"/>
        <v>5.6019808235423438</v>
      </c>
      <c r="W34" s="5">
        <f t="shared" si="5"/>
        <v>53.100998657155252</v>
      </c>
      <c r="X34" s="5">
        <f t="shared" ref="X34:X47" si="6">AVERAGE(C34:W34)</f>
        <v>15.871637523282489</v>
      </c>
      <c r="Y34"/>
      <c r="Z34"/>
      <c r="AA34"/>
      <c r="AB34"/>
      <c r="AC34"/>
      <c r="AD34"/>
      <c r="AE34"/>
      <c r="AF34"/>
    </row>
    <row r="35" spans="1:32" x14ac:dyDescent="0.25">
      <c r="A35" t="s">
        <v>30</v>
      </c>
      <c r="C35" s="5">
        <f>C11/C$2*100</f>
        <v>11.521411097763879</v>
      </c>
      <c r="D35" s="5">
        <f t="shared" ref="D35:W35" si="7">D11/D$2*100</f>
        <v>0.5477687690882409</v>
      </c>
      <c r="E35" s="5">
        <f t="shared" si="7"/>
        <v>0</v>
      </c>
      <c r="F35" s="5">
        <f t="shared" si="7"/>
        <v>0</v>
      </c>
      <c r="G35" s="5">
        <f t="shared" si="7"/>
        <v>25.474278943785162</v>
      </c>
      <c r="H35" s="5">
        <f t="shared" si="7"/>
        <v>0</v>
      </c>
      <c r="I35" s="5">
        <f t="shared" si="7"/>
        <v>12.583224923047684</v>
      </c>
      <c r="J35" s="5">
        <f t="shared" si="7"/>
        <v>0</v>
      </c>
      <c r="K35" s="5">
        <f t="shared" si="7"/>
        <v>0</v>
      </c>
      <c r="L35" s="5">
        <f t="shared" si="7"/>
        <v>8.3458468109412784</v>
      </c>
      <c r="M35" s="5">
        <f t="shared" si="7"/>
        <v>12.850156546964794</v>
      </c>
      <c r="N35" s="5">
        <f t="shared" si="7"/>
        <v>15.655752124396718</v>
      </c>
      <c r="O35" s="5">
        <f t="shared" si="7"/>
        <v>5.4429263962101686</v>
      </c>
      <c r="P35" s="5">
        <f t="shared" si="7"/>
        <v>3.4551035602947868</v>
      </c>
      <c r="Q35" s="5">
        <f t="shared" si="7"/>
        <v>1.6318846156063955</v>
      </c>
      <c r="R35" s="5">
        <f t="shared" si="7"/>
        <v>2.3784436813980387</v>
      </c>
      <c r="S35" s="5">
        <f t="shared" si="7"/>
        <v>7.8074121344554896</v>
      </c>
      <c r="T35" s="5">
        <f t="shared" si="7"/>
        <v>10.554957889144232</v>
      </c>
      <c r="U35" s="5">
        <f t="shared" si="7"/>
        <v>1.5597347811207005</v>
      </c>
      <c r="V35" s="5">
        <f t="shared" si="7"/>
        <v>3.1581941290436739</v>
      </c>
      <c r="W35" s="5">
        <f t="shared" si="7"/>
        <v>1.0820366327490061</v>
      </c>
      <c r="X35" s="5">
        <f t="shared" si="6"/>
        <v>5.9071015731433461</v>
      </c>
      <c r="Y35"/>
      <c r="Z35"/>
      <c r="AA35"/>
      <c r="AB35"/>
      <c r="AC35"/>
      <c r="AD35"/>
      <c r="AE35"/>
      <c r="AF35"/>
    </row>
    <row r="36" spans="1:32" x14ac:dyDescent="0.25">
      <c r="A36" t="s">
        <v>155</v>
      </c>
      <c r="C36" s="5">
        <f>C14/C$2*100</f>
        <v>1.9747448658161797</v>
      </c>
      <c r="D36" s="5">
        <f t="shared" ref="D36:W36" si="8">D14/D$2*100</f>
        <v>9.7305868542992719</v>
      </c>
      <c r="E36" s="5">
        <f t="shared" si="8"/>
        <v>2.5353893539006056</v>
      </c>
      <c r="F36" s="5">
        <f t="shared" si="8"/>
        <v>0</v>
      </c>
      <c r="G36" s="5">
        <f t="shared" si="8"/>
        <v>8.4108811118981475</v>
      </c>
      <c r="H36" s="5">
        <f t="shared" si="8"/>
        <v>4.1282303940350662</v>
      </c>
      <c r="I36" s="5">
        <f t="shared" si="8"/>
        <v>3.6499210054398721</v>
      </c>
      <c r="J36" s="5">
        <f t="shared" si="8"/>
        <v>4.7778055783340072</v>
      </c>
      <c r="K36" s="5">
        <f t="shared" si="8"/>
        <v>6.0932146367347979</v>
      </c>
      <c r="L36" s="5">
        <f t="shared" si="8"/>
        <v>0</v>
      </c>
      <c r="M36" s="5">
        <f t="shared" si="8"/>
        <v>0</v>
      </c>
      <c r="N36" s="5">
        <f t="shared" si="8"/>
        <v>0</v>
      </c>
      <c r="O36" s="5">
        <f t="shared" si="8"/>
        <v>0</v>
      </c>
      <c r="P36" s="5">
        <f t="shared" si="8"/>
        <v>0</v>
      </c>
      <c r="Q36" s="5">
        <f t="shared" si="8"/>
        <v>0</v>
      </c>
      <c r="R36" s="5">
        <f t="shared" si="8"/>
        <v>0</v>
      </c>
      <c r="S36" s="5">
        <f t="shared" si="8"/>
        <v>0</v>
      </c>
      <c r="T36" s="5">
        <f t="shared" si="8"/>
        <v>0</v>
      </c>
      <c r="U36" s="5">
        <f t="shared" si="8"/>
        <v>1.6327180381580104</v>
      </c>
      <c r="V36" s="5">
        <f t="shared" si="8"/>
        <v>1.5245350582855175</v>
      </c>
      <c r="W36" s="5">
        <f t="shared" si="8"/>
        <v>0</v>
      </c>
      <c r="X36" s="5">
        <f t="shared" si="6"/>
        <v>2.1170488998524513</v>
      </c>
      <c r="Y36"/>
      <c r="Z36"/>
      <c r="AA36"/>
      <c r="AB36"/>
      <c r="AC36"/>
      <c r="AD36"/>
      <c r="AE36"/>
      <c r="AF36"/>
    </row>
    <row r="37" spans="1:32" x14ac:dyDescent="0.25">
      <c r="A37" t="s">
        <v>104</v>
      </c>
      <c r="C37" s="5">
        <f>C24/C$2*100</f>
        <v>4.8496466719715965</v>
      </c>
      <c r="D37" s="5">
        <f t="shared" ref="D37:W37" si="9">D24/D$2*100</f>
        <v>1.423919589571556</v>
      </c>
      <c r="E37" s="5">
        <f t="shared" si="9"/>
        <v>0</v>
      </c>
      <c r="F37" s="5">
        <f t="shared" si="9"/>
        <v>0.21507057676273372</v>
      </c>
      <c r="G37" s="5">
        <f t="shared" si="9"/>
        <v>0.15573826499995602</v>
      </c>
      <c r="H37" s="5">
        <f t="shared" si="9"/>
        <v>0</v>
      </c>
      <c r="I37" s="5">
        <f t="shared" si="9"/>
        <v>0</v>
      </c>
      <c r="J37" s="5">
        <f t="shared" si="9"/>
        <v>4.0833303881188732</v>
      </c>
      <c r="K37" s="5">
        <f t="shared" si="9"/>
        <v>2.9348505929055562</v>
      </c>
      <c r="L37" s="5">
        <f t="shared" si="9"/>
        <v>2.4371374472572604</v>
      </c>
      <c r="M37" s="5">
        <f t="shared" si="9"/>
        <v>1.9859100676841632</v>
      </c>
      <c r="N37" s="5">
        <f t="shared" si="9"/>
        <v>0.38969581545474707</v>
      </c>
      <c r="O37" s="5">
        <f t="shared" si="9"/>
        <v>2.0914508614454399</v>
      </c>
      <c r="P37" s="5">
        <f t="shared" si="9"/>
        <v>1.3971217775665787</v>
      </c>
      <c r="Q37" s="5">
        <f t="shared" si="9"/>
        <v>2.5098800036275168</v>
      </c>
      <c r="R37" s="5">
        <f t="shared" si="9"/>
        <v>1.282292629126303</v>
      </c>
      <c r="S37" s="5">
        <f t="shared" si="9"/>
        <v>1.9017256476309239</v>
      </c>
      <c r="T37" s="5">
        <f t="shared" si="9"/>
        <v>1.0105347874337056</v>
      </c>
      <c r="U37" s="5">
        <f t="shared" si="9"/>
        <v>0.3331679359380833</v>
      </c>
      <c r="V37" s="5">
        <f t="shared" si="9"/>
        <v>1.3354240028420463</v>
      </c>
      <c r="W37" s="5">
        <f t="shared" si="9"/>
        <v>0.74152583047576914</v>
      </c>
      <c r="X37" s="5">
        <f t="shared" si="6"/>
        <v>1.4799248995625147</v>
      </c>
    </row>
    <row r="38" spans="1:32" x14ac:dyDescent="0.25">
      <c r="A38" t="s">
        <v>145</v>
      </c>
      <c r="C38" s="5">
        <f>C20/C$2*100</f>
        <v>0</v>
      </c>
      <c r="D38" s="5">
        <f t="shared" ref="D38:W38" si="10">D20/D$2*100</f>
        <v>0</v>
      </c>
      <c r="E38" s="5">
        <f t="shared" si="10"/>
        <v>0</v>
      </c>
      <c r="F38" s="5">
        <f t="shared" si="10"/>
        <v>0</v>
      </c>
      <c r="G38" s="5">
        <f t="shared" si="10"/>
        <v>0</v>
      </c>
      <c r="H38" s="5">
        <f t="shared" si="10"/>
        <v>0</v>
      </c>
      <c r="I38" s="5">
        <f t="shared" si="10"/>
        <v>0</v>
      </c>
      <c r="J38" s="5">
        <f t="shared" si="10"/>
        <v>0</v>
      </c>
      <c r="K38" s="5">
        <f t="shared" si="10"/>
        <v>0</v>
      </c>
      <c r="L38" s="5">
        <f t="shared" si="10"/>
        <v>0.32352951510392786</v>
      </c>
      <c r="M38" s="5">
        <f t="shared" si="10"/>
        <v>0.78677019413516802</v>
      </c>
      <c r="N38" s="5">
        <f t="shared" si="10"/>
        <v>0</v>
      </c>
      <c r="O38" s="5">
        <f t="shared" si="10"/>
        <v>0</v>
      </c>
      <c r="P38" s="5">
        <f t="shared" si="10"/>
        <v>0</v>
      </c>
      <c r="Q38" s="5">
        <f t="shared" si="10"/>
        <v>0</v>
      </c>
      <c r="R38" s="5">
        <f t="shared" si="10"/>
        <v>0.25730218249001074</v>
      </c>
      <c r="S38" s="5">
        <f t="shared" si="10"/>
        <v>0</v>
      </c>
      <c r="T38" s="5">
        <f t="shared" si="10"/>
        <v>0</v>
      </c>
      <c r="U38" s="5">
        <f t="shared" si="10"/>
        <v>4.6593458141509094</v>
      </c>
      <c r="V38" s="5">
        <f t="shared" si="10"/>
        <v>0</v>
      </c>
      <c r="W38" s="5">
        <f t="shared" si="10"/>
        <v>0.94438951875985888</v>
      </c>
      <c r="X38" s="5">
        <f t="shared" si="6"/>
        <v>0.33196843926856545</v>
      </c>
    </row>
    <row r="39" spans="1:32" x14ac:dyDescent="0.25">
      <c r="A39" t="s">
        <v>144</v>
      </c>
      <c r="C39" s="5">
        <f>C22/C$2*100</f>
        <v>2.0390357254084064</v>
      </c>
      <c r="D39" s="5">
        <f t="shared" ref="D39:W39" si="11">D22/D$2*100</f>
        <v>2.4469271446596359</v>
      </c>
      <c r="E39" s="5">
        <f t="shared" si="11"/>
        <v>0</v>
      </c>
      <c r="F39" s="5">
        <f t="shared" si="11"/>
        <v>0</v>
      </c>
      <c r="G39" s="5">
        <f t="shared" si="11"/>
        <v>3.6261352532483242</v>
      </c>
      <c r="H39" s="5">
        <f t="shared" si="11"/>
        <v>1.091897951807639</v>
      </c>
      <c r="I39" s="5">
        <f t="shared" si="11"/>
        <v>1.2699331829574771</v>
      </c>
      <c r="J39" s="5">
        <f t="shared" si="11"/>
        <v>5.5347746043322346</v>
      </c>
      <c r="K39" s="5">
        <f t="shared" si="11"/>
        <v>3.4530503226653493</v>
      </c>
      <c r="L39" s="5">
        <f t="shared" si="11"/>
        <v>0.63539744505879225</v>
      </c>
      <c r="M39" s="5">
        <f t="shared" si="11"/>
        <v>0.95412517831115518</v>
      </c>
      <c r="N39" s="5">
        <f t="shared" si="11"/>
        <v>0.43535791591136813</v>
      </c>
      <c r="O39" s="5">
        <f t="shared" si="11"/>
        <v>3.7436925625466402</v>
      </c>
      <c r="P39" s="5">
        <f t="shared" si="11"/>
        <v>2.4538218582682325</v>
      </c>
      <c r="Q39" s="5">
        <f t="shared" si="11"/>
        <v>5.4472513434131473</v>
      </c>
      <c r="R39" s="5">
        <f t="shared" si="11"/>
        <v>2.8019750474131118</v>
      </c>
      <c r="S39" s="5">
        <f t="shared" si="11"/>
        <v>0.66299835429232623</v>
      </c>
      <c r="T39" s="5">
        <f t="shared" si="11"/>
        <v>0</v>
      </c>
      <c r="U39" s="5">
        <f t="shared" si="11"/>
        <v>0.31361659052724666</v>
      </c>
      <c r="V39" s="5">
        <f t="shared" si="11"/>
        <v>4.2758877342621204</v>
      </c>
      <c r="W39" s="5">
        <f t="shared" si="11"/>
        <v>3.8695128630239011</v>
      </c>
      <c r="X39" s="5">
        <f t="shared" si="6"/>
        <v>2.1454948132431957</v>
      </c>
    </row>
    <row r="40" spans="1:32" x14ac:dyDescent="0.25">
      <c r="A40" t="s">
        <v>78</v>
      </c>
      <c r="C40" s="5">
        <f>C23/C$2*100</f>
        <v>0</v>
      </c>
      <c r="D40" s="5">
        <f t="shared" ref="D40:W40" si="12">D23/D$2*100</f>
        <v>0</v>
      </c>
      <c r="E40" s="5">
        <f t="shared" si="12"/>
        <v>0</v>
      </c>
      <c r="F40" s="5">
        <f t="shared" si="12"/>
        <v>0</v>
      </c>
      <c r="G40" s="5">
        <f t="shared" si="12"/>
        <v>0</v>
      </c>
      <c r="H40" s="5">
        <f t="shared" si="12"/>
        <v>0</v>
      </c>
      <c r="I40" s="5">
        <f t="shared" si="12"/>
        <v>0</v>
      </c>
      <c r="J40" s="5">
        <f t="shared" si="12"/>
        <v>0</v>
      </c>
      <c r="K40" s="5">
        <f t="shared" si="12"/>
        <v>0</v>
      </c>
      <c r="L40" s="5">
        <f t="shared" si="12"/>
        <v>0</v>
      </c>
      <c r="M40" s="5">
        <f t="shared" si="12"/>
        <v>0</v>
      </c>
      <c r="N40" s="5">
        <f t="shared" si="12"/>
        <v>0</v>
      </c>
      <c r="O40" s="5">
        <f t="shared" si="12"/>
        <v>0</v>
      </c>
      <c r="P40" s="5">
        <f t="shared" si="12"/>
        <v>0</v>
      </c>
      <c r="Q40" s="5">
        <f t="shared" si="12"/>
        <v>0</v>
      </c>
      <c r="R40" s="5">
        <f t="shared" si="12"/>
        <v>0</v>
      </c>
      <c r="S40" s="5">
        <f t="shared" si="12"/>
        <v>0</v>
      </c>
      <c r="T40" s="5">
        <f t="shared" si="12"/>
        <v>0</v>
      </c>
      <c r="U40" s="5">
        <f t="shared" si="12"/>
        <v>0.36215163098335318</v>
      </c>
      <c r="V40" s="5">
        <f t="shared" si="12"/>
        <v>0</v>
      </c>
      <c r="W40" s="5">
        <f t="shared" si="12"/>
        <v>0</v>
      </c>
      <c r="X40" s="5">
        <f t="shared" si="6"/>
        <v>1.7245315761112056E-2</v>
      </c>
    </row>
    <row r="41" spans="1:32" x14ac:dyDescent="0.25">
      <c r="A41" t="s">
        <v>147</v>
      </c>
      <c r="C41" s="5">
        <f>C25/C$2*100</f>
        <v>0</v>
      </c>
      <c r="D41" s="5">
        <f t="shared" ref="D41:W41" si="13">D25/D$2*100</f>
        <v>0</v>
      </c>
      <c r="E41" s="5">
        <f t="shared" si="13"/>
        <v>0</v>
      </c>
      <c r="F41" s="5">
        <f t="shared" si="13"/>
        <v>0</v>
      </c>
      <c r="G41" s="5">
        <f t="shared" si="13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  <c r="N41" s="5">
        <f t="shared" si="13"/>
        <v>0</v>
      </c>
      <c r="O41" s="5">
        <f t="shared" si="13"/>
        <v>0</v>
      </c>
      <c r="P41" s="5">
        <f t="shared" si="13"/>
        <v>0</v>
      </c>
      <c r="Q41" s="5">
        <f t="shared" si="13"/>
        <v>0</v>
      </c>
      <c r="R41" s="5">
        <f t="shared" si="13"/>
        <v>0</v>
      </c>
      <c r="S41" s="5">
        <f t="shared" si="13"/>
        <v>0</v>
      </c>
      <c r="T41" s="5">
        <f t="shared" si="13"/>
        <v>0</v>
      </c>
      <c r="U41" s="5">
        <f t="shared" si="13"/>
        <v>0</v>
      </c>
      <c r="V41" s="5">
        <f t="shared" si="13"/>
        <v>0</v>
      </c>
      <c r="W41" s="5">
        <f t="shared" si="13"/>
        <v>0</v>
      </c>
      <c r="X41" s="5">
        <f t="shared" si="6"/>
        <v>0</v>
      </c>
    </row>
    <row r="42" spans="1:32" x14ac:dyDescent="0.25">
      <c r="A42" t="s">
        <v>158</v>
      </c>
      <c r="C42" s="5">
        <f>C9/C$2*100</f>
        <v>0</v>
      </c>
      <c r="D42" s="5">
        <f t="shared" ref="D42:W42" si="14">D9/D$2*100</f>
        <v>0</v>
      </c>
      <c r="E42" s="5">
        <f t="shared" si="14"/>
        <v>0</v>
      </c>
      <c r="F42" s="5">
        <f t="shared" si="14"/>
        <v>0</v>
      </c>
      <c r="G42" s="5">
        <f t="shared" si="14"/>
        <v>0</v>
      </c>
      <c r="H42" s="5">
        <f t="shared" si="14"/>
        <v>0</v>
      </c>
      <c r="I42" s="5">
        <f t="shared" si="14"/>
        <v>0</v>
      </c>
      <c r="J42" s="5">
        <f t="shared" si="14"/>
        <v>0</v>
      </c>
      <c r="K42" s="5">
        <f t="shared" si="14"/>
        <v>0</v>
      </c>
      <c r="L42" s="5">
        <f t="shared" si="14"/>
        <v>0</v>
      </c>
      <c r="M42" s="5">
        <f t="shared" si="14"/>
        <v>0</v>
      </c>
      <c r="N42" s="5">
        <f t="shared" si="14"/>
        <v>0</v>
      </c>
      <c r="O42" s="5">
        <f t="shared" si="14"/>
        <v>0</v>
      </c>
      <c r="P42" s="5">
        <f t="shared" si="14"/>
        <v>0</v>
      </c>
      <c r="Q42" s="5">
        <f t="shared" si="14"/>
        <v>0.45889137421558879</v>
      </c>
      <c r="R42" s="5">
        <f t="shared" si="14"/>
        <v>0</v>
      </c>
      <c r="S42" s="5">
        <f t="shared" si="14"/>
        <v>0</v>
      </c>
      <c r="T42" s="5">
        <f t="shared" si="14"/>
        <v>0</v>
      </c>
      <c r="U42" s="5">
        <f t="shared" si="14"/>
        <v>0</v>
      </c>
      <c r="V42" s="5">
        <f t="shared" si="14"/>
        <v>0</v>
      </c>
      <c r="W42" s="5">
        <f t="shared" si="14"/>
        <v>1.3958906693291628</v>
      </c>
      <c r="X42" s="5">
        <f t="shared" si="6"/>
        <v>8.8322954454511979E-2</v>
      </c>
    </row>
    <row r="43" spans="1:32" x14ac:dyDescent="0.25">
      <c r="A43" t="s">
        <v>157</v>
      </c>
      <c r="C43" s="5">
        <f t="shared" ref="C43:R46" si="15">C15/C$2*100</f>
        <v>0</v>
      </c>
      <c r="D43" s="5">
        <f t="shared" si="15"/>
        <v>0</v>
      </c>
      <c r="E43" s="5">
        <f t="shared" si="15"/>
        <v>0</v>
      </c>
      <c r="F43" s="5">
        <f t="shared" si="15"/>
        <v>0</v>
      </c>
      <c r="G43" s="5">
        <f t="shared" si="15"/>
        <v>0</v>
      </c>
      <c r="H43" s="5">
        <f t="shared" si="15"/>
        <v>0</v>
      </c>
      <c r="I43" s="5">
        <f t="shared" si="15"/>
        <v>0</v>
      </c>
      <c r="J43" s="5">
        <f t="shared" si="15"/>
        <v>0</v>
      </c>
      <c r="K43" s="5">
        <f t="shared" si="15"/>
        <v>0</v>
      </c>
      <c r="L43" s="5">
        <f t="shared" si="15"/>
        <v>0</v>
      </c>
      <c r="M43" s="5">
        <f t="shared" si="15"/>
        <v>0</v>
      </c>
      <c r="N43" s="5">
        <f t="shared" si="15"/>
        <v>0</v>
      </c>
      <c r="O43" s="5">
        <f t="shared" si="15"/>
        <v>0</v>
      </c>
      <c r="P43" s="5">
        <f t="shared" si="15"/>
        <v>0</v>
      </c>
      <c r="Q43" s="5">
        <f t="shared" si="15"/>
        <v>0</v>
      </c>
      <c r="R43" s="5">
        <f t="shared" si="15"/>
        <v>0</v>
      </c>
      <c r="S43" s="5">
        <f t="shared" ref="D43:W46" si="16">S15/S$2*100</f>
        <v>1.221576361226971E-5</v>
      </c>
      <c r="T43" s="5">
        <f t="shared" si="16"/>
        <v>2.5150193813681079E-5</v>
      </c>
      <c r="U43" s="5">
        <f t="shared" si="16"/>
        <v>1.8069635315006145E-5</v>
      </c>
      <c r="V43" s="5">
        <f t="shared" si="16"/>
        <v>0</v>
      </c>
      <c r="W43" s="5">
        <f t="shared" si="16"/>
        <v>0</v>
      </c>
      <c r="X43" s="30">
        <f t="shared" si="6"/>
        <v>2.6397901305217584E-6</v>
      </c>
    </row>
    <row r="44" spans="1:32" x14ac:dyDescent="0.25">
      <c r="A44" t="s">
        <v>70</v>
      </c>
      <c r="C44" s="5">
        <f>C12/C$2*100</f>
        <v>0</v>
      </c>
      <c r="D44" s="5">
        <f t="shared" ref="D44:W44" si="17">D12/D$2*100</f>
        <v>0</v>
      </c>
      <c r="E44" s="5">
        <f t="shared" si="17"/>
        <v>0</v>
      </c>
      <c r="F44" s="5">
        <f t="shared" si="17"/>
        <v>5.6818456682129835E-2</v>
      </c>
      <c r="G44" s="5">
        <f t="shared" si="17"/>
        <v>0</v>
      </c>
      <c r="H44" s="5">
        <f t="shared" si="17"/>
        <v>0.32781260605427742</v>
      </c>
      <c r="I44" s="5">
        <f t="shared" si="17"/>
        <v>0</v>
      </c>
      <c r="J44" s="5">
        <f t="shared" si="17"/>
        <v>0</v>
      </c>
      <c r="K44" s="5">
        <f t="shared" si="17"/>
        <v>0</v>
      </c>
      <c r="L44" s="5">
        <f t="shared" si="17"/>
        <v>0</v>
      </c>
      <c r="M44" s="5">
        <f t="shared" si="17"/>
        <v>0</v>
      </c>
      <c r="N44" s="5">
        <f t="shared" si="17"/>
        <v>0</v>
      </c>
      <c r="O44" s="5">
        <f t="shared" si="17"/>
        <v>0</v>
      </c>
      <c r="P44" s="5">
        <f t="shared" si="17"/>
        <v>0</v>
      </c>
      <c r="Q44" s="5">
        <f t="shared" si="17"/>
        <v>0</v>
      </c>
      <c r="R44" s="5">
        <f t="shared" si="17"/>
        <v>0</v>
      </c>
      <c r="S44" s="5">
        <f t="shared" si="17"/>
        <v>0</v>
      </c>
      <c r="T44" s="5">
        <f t="shared" si="17"/>
        <v>0.21244368714416406</v>
      </c>
      <c r="U44" s="5">
        <f t="shared" si="17"/>
        <v>0</v>
      </c>
      <c r="V44" s="5">
        <f t="shared" si="17"/>
        <v>0</v>
      </c>
      <c r="W44" s="5">
        <f t="shared" si="17"/>
        <v>0</v>
      </c>
      <c r="X44" s="5">
        <f t="shared" si="6"/>
        <v>2.8432130946693873E-2</v>
      </c>
    </row>
    <row r="45" spans="1:32" x14ac:dyDescent="0.25">
      <c r="A45" t="s">
        <v>156</v>
      </c>
      <c r="C45" s="5">
        <f>C16/C$2*100</f>
        <v>0</v>
      </c>
      <c r="D45" s="5">
        <f t="shared" ref="D45:W45" si="18">D16/D$2*100</f>
        <v>0</v>
      </c>
      <c r="E45" s="5">
        <f t="shared" si="18"/>
        <v>0</v>
      </c>
      <c r="F45" s="5">
        <f t="shared" si="18"/>
        <v>0</v>
      </c>
      <c r="G45" s="5">
        <f t="shared" si="18"/>
        <v>0</v>
      </c>
      <c r="H45" s="5">
        <f t="shared" si="18"/>
        <v>0</v>
      </c>
      <c r="I45" s="5">
        <f t="shared" si="18"/>
        <v>0</v>
      </c>
      <c r="J45" s="5">
        <f t="shared" si="18"/>
        <v>0</v>
      </c>
      <c r="K45" s="5">
        <f t="shared" si="18"/>
        <v>0</v>
      </c>
      <c r="L45" s="5">
        <f t="shared" si="18"/>
        <v>0</v>
      </c>
      <c r="M45" s="5">
        <f t="shared" si="18"/>
        <v>0</v>
      </c>
      <c r="N45" s="5">
        <f t="shared" si="18"/>
        <v>0</v>
      </c>
      <c r="O45" s="5">
        <f t="shared" si="18"/>
        <v>0</v>
      </c>
      <c r="P45" s="5">
        <f t="shared" si="18"/>
        <v>0</v>
      </c>
      <c r="Q45" s="5">
        <f t="shared" si="18"/>
        <v>0.3592263953228097</v>
      </c>
      <c r="R45" s="5">
        <f t="shared" si="18"/>
        <v>0</v>
      </c>
      <c r="S45" s="5">
        <f t="shared" si="18"/>
        <v>0</v>
      </c>
      <c r="T45" s="5">
        <f t="shared" si="18"/>
        <v>0.13916859746800422</v>
      </c>
      <c r="U45" s="5">
        <f t="shared" si="18"/>
        <v>0</v>
      </c>
      <c r="V45" s="5">
        <f t="shared" si="18"/>
        <v>0.38902417578405896</v>
      </c>
      <c r="W45" s="5">
        <f t="shared" si="18"/>
        <v>0</v>
      </c>
      <c r="X45" s="5">
        <f t="shared" si="6"/>
        <v>4.2258055646422522E-2</v>
      </c>
    </row>
    <row r="46" spans="1:32" x14ac:dyDescent="0.25">
      <c r="A46" t="s">
        <v>71</v>
      </c>
      <c r="C46" s="5">
        <f t="shared" si="15"/>
        <v>2.2910198948455576</v>
      </c>
      <c r="D46" s="5">
        <f t="shared" si="16"/>
        <v>8.5838220263385576</v>
      </c>
      <c r="E46" s="5">
        <f t="shared" si="16"/>
        <v>0</v>
      </c>
      <c r="F46" s="5">
        <f t="shared" si="16"/>
        <v>0.72776312711557456</v>
      </c>
      <c r="G46" s="5">
        <f t="shared" si="16"/>
        <v>0</v>
      </c>
      <c r="H46" s="5">
        <f t="shared" si="16"/>
        <v>2.2283539014110518</v>
      </c>
      <c r="I46" s="5">
        <f t="shared" si="16"/>
        <v>0.57634816363812502</v>
      </c>
      <c r="J46" s="5">
        <f t="shared" si="16"/>
        <v>0.40289257911856136</v>
      </c>
      <c r="K46" s="5">
        <f t="shared" si="16"/>
        <v>0</v>
      </c>
      <c r="L46" s="5">
        <f t="shared" si="16"/>
        <v>0</v>
      </c>
      <c r="M46" s="5">
        <f t="shared" si="16"/>
        <v>0</v>
      </c>
      <c r="N46" s="5">
        <f t="shared" si="16"/>
        <v>0</v>
      </c>
      <c r="O46" s="5">
        <f t="shared" si="16"/>
        <v>6.9025941420954178</v>
      </c>
      <c r="P46" s="5">
        <f t="shared" si="16"/>
        <v>0.93315127668377651</v>
      </c>
      <c r="Q46" s="5">
        <f t="shared" si="16"/>
        <v>0.74408654458569512</v>
      </c>
      <c r="R46" s="5">
        <f t="shared" si="16"/>
        <v>0</v>
      </c>
      <c r="S46" s="5">
        <f t="shared" si="16"/>
        <v>0</v>
      </c>
      <c r="T46" s="5">
        <f t="shared" si="16"/>
        <v>0.58672887147936581</v>
      </c>
      <c r="U46" s="5">
        <f t="shared" si="16"/>
        <v>1.1018682918737599</v>
      </c>
      <c r="V46" s="5">
        <f t="shared" si="16"/>
        <v>18.726639513027113</v>
      </c>
      <c r="W46" s="5">
        <f t="shared" si="16"/>
        <v>0.69263376175367308</v>
      </c>
      <c r="X46" s="5">
        <f t="shared" si="6"/>
        <v>2.118947718760297</v>
      </c>
    </row>
    <row r="47" spans="1:32" x14ac:dyDescent="0.25">
      <c r="A47" t="s">
        <v>84</v>
      </c>
      <c r="C47" s="5">
        <f>C27/C$2*100</f>
        <v>0</v>
      </c>
      <c r="D47" s="5">
        <f t="shared" ref="D47:W47" si="19">D27/D$2*100</f>
        <v>2.7323935760487408</v>
      </c>
      <c r="E47" s="5">
        <f t="shared" si="19"/>
        <v>13.693573171293538</v>
      </c>
      <c r="F47" s="5">
        <f t="shared" si="19"/>
        <v>0</v>
      </c>
      <c r="G47" s="5">
        <f t="shared" si="19"/>
        <v>0</v>
      </c>
      <c r="H47" s="5">
        <f t="shared" si="19"/>
        <v>0</v>
      </c>
      <c r="I47" s="5">
        <f t="shared" si="19"/>
        <v>0</v>
      </c>
      <c r="J47" s="5">
        <f t="shared" si="19"/>
        <v>0</v>
      </c>
      <c r="K47" s="5">
        <f t="shared" si="19"/>
        <v>14.583443502108858</v>
      </c>
      <c r="L47" s="5">
        <f t="shared" si="19"/>
        <v>57.946818152386633</v>
      </c>
      <c r="M47" s="5">
        <f t="shared" si="19"/>
        <v>0</v>
      </c>
      <c r="N47" s="5">
        <f t="shared" si="19"/>
        <v>0</v>
      </c>
      <c r="O47" s="5">
        <f t="shared" si="19"/>
        <v>0</v>
      </c>
      <c r="P47" s="5">
        <f t="shared" si="19"/>
        <v>0</v>
      </c>
      <c r="Q47" s="5">
        <f t="shared" si="19"/>
        <v>0</v>
      </c>
      <c r="R47" s="5">
        <f t="shared" si="19"/>
        <v>0</v>
      </c>
      <c r="S47" s="5">
        <f t="shared" si="19"/>
        <v>0</v>
      </c>
      <c r="T47" s="5">
        <f t="shared" si="19"/>
        <v>0</v>
      </c>
      <c r="U47" s="5">
        <f t="shared" si="19"/>
        <v>0</v>
      </c>
      <c r="V47" s="5">
        <f t="shared" si="19"/>
        <v>0</v>
      </c>
      <c r="W47" s="5">
        <f t="shared" si="19"/>
        <v>0</v>
      </c>
      <c r="X47" s="5">
        <f t="shared" si="6"/>
        <v>4.2360108762779891</v>
      </c>
    </row>
    <row r="49" spans="1:24" x14ac:dyDescent="0.25">
      <c r="A49" s="1" t="s">
        <v>11</v>
      </c>
      <c r="B49" s="1"/>
    </row>
    <row r="50" spans="1:24" x14ac:dyDescent="0.25">
      <c r="A50" t="s">
        <v>1</v>
      </c>
      <c r="C50">
        <v>9385605</v>
      </c>
      <c r="D50" s="5">
        <v>5661482</v>
      </c>
      <c r="E50" s="5">
        <v>7126013</v>
      </c>
      <c r="F50" s="5">
        <v>4593241</v>
      </c>
      <c r="G50" s="5">
        <v>6319130</v>
      </c>
      <c r="H50" s="5">
        <v>7717760</v>
      </c>
      <c r="I50" s="5">
        <v>5324403</v>
      </c>
      <c r="J50" s="5">
        <v>6480517</v>
      </c>
      <c r="K50" s="5">
        <v>7805225</v>
      </c>
      <c r="L50" s="5">
        <v>6734575</v>
      </c>
      <c r="M50" s="5">
        <v>6960505</v>
      </c>
      <c r="N50" s="5">
        <v>6837879</v>
      </c>
      <c r="O50" s="5">
        <v>5993240</v>
      </c>
      <c r="P50" s="5">
        <v>6675611</v>
      </c>
      <c r="Q50" s="5">
        <v>7576893</v>
      </c>
      <c r="R50" s="5">
        <v>7347967</v>
      </c>
      <c r="S50" s="5">
        <v>6812182</v>
      </c>
      <c r="T50" s="5">
        <v>7198778</v>
      </c>
      <c r="U50" s="5">
        <v>6593757</v>
      </c>
      <c r="V50" s="5">
        <v>5301213</v>
      </c>
      <c r="W50" s="5">
        <v>4731090</v>
      </c>
      <c r="X50" s="5">
        <f>SUM(C50:W50)</f>
        <v>139177066</v>
      </c>
    </row>
    <row r="51" spans="1:24" x14ac:dyDescent="0.25">
      <c r="A51" t="s">
        <v>135</v>
      </c>
      <c r="C51" s="5">
        <v>560304</v>
      </c>
      <c r="D51">
        <v>433540</v>
      </c>
      <c r="F51" s="5">
        <v>326126</v>
      </c>
      <c r="G51" s="5">
        <v>417785</v>
      </c>
      <c r="H51" s="5">
        <v>624967</v>
      </c>
      <c r="I51" s="5">
        <v>404229</v>
      </c>
      <c r="J51" s="5">
        <v>484752</v>
      </c>
      <c r="K51" s="5">
        <v>459238</v>
      </c>
      <c r="L51" s="5">
        <v>417181</v>
      </c>
      <c r="M51" s="5">
        <v>1064716</v>
      </c>
      <c r="N51" s="5">
        <v>529541</v>
      </c>
      <c r="O51" s="5">
        <v>424093</v>
      </c>
      <c r="P51" s="5">
        <v>603972</v>
      </c>
      <c r="Q51" s="5">
        <v>514481</v>
      </c>
      <c r="R51" s="5">
        <v>403432</v>
      </c>
      <c r="S51" s="5">
        <v>469426</v>
      </c>
      <c r="T51" s="5">
        <v>362203</v>
      </c>
      <c r="U51" s="5">
        <v>492615</v>
      </c>
      <c r="V51" s="5">
        <v>452939</v>
      </c>
      <c r="W51" s="5">
        <v>410925</v>
      </c>
    </row>
    <row r="52" spans="1:24" x14ac:dyDescent="0.25">
      <c r="A52" t="s">
        <v>140</v>
      </c>
      <c r="C52" s="5">
        <v>70.400000000000006</v>
      </c>
      <c r="D52" s="5">
        <v>78</v>
      </c>
      <c r="E52" s="5">
        <v>56</v>
      </c>
      <c r="F52" s="5">
        <v>58</v>
      </c>
      <c r="G52" s="5">
        <v>75</v>
      </c>
      <c r="H52" s="5">
        <v>53</v>
      </c>
      <c r="I52" s="5">
        <v>44</v>
      </c>
      <c r="J52" s="5">
        <v>62.5</v>
      </c>
      <c r="K52" s="5">
        <v>80</v>
      </c>
      <c r="L52" s="5">
        <v>84.4</v>
      </c>
      <c r="M52" s="5">
        <v>89.7</v>
      </c>
      <c r="N52" s="5">
        <v>78.099999999999994</v>
      </c>
      <c r="O52" s="5">
        <v>75.400000000000006</v>
      </c>
      <c r="P52" s="5">
        <v>88</v>
      </c>
      <c r="Q52" s="5">
        <v>51.2</v>
      </c>
      <c r="R52" s="5">
        <v>61.2</v>
      </c>
      <c r="S52" s="5">
        <v>93.8</v>
      </c>
      <c r="T52" s="5">
        <v>90.5</v>
      </c>
      <c r="U52" s="5">
        <v>87.8</v>
      </c>
      <c r="V52" s="5">
        <v>91.7</v>
      </c>
      <c r="W52" s="5">
        <v>92.3</v>
      </c>
    </row>
    <row r="53" spans="1:24" x14ac:dyDescent="0.25">
      <c r="A53" t="s">
        <v>57</v>
      </c>
      <c r="B53" t="s">
        <v>32</v>
      </c>
    </row>
    <row r="54" spans="1:24" x14ac:dyDescent="0.25">
      <c r="A54" t="s">
        <v>33</v>
      </c>
      <c r="B54" t="s">
        <v>33</v>
      </c>
      <c r="C54" s="5">
        <v>54633</v>
      </c>
      <c r="D54" s="5">
        <v>94486</v>
      </c>
      <c r="E54" s="5">
        <v>197479</v>
      </c>
      <c r="F54" s="5">
        <v>23723</v>
      </c>
      <c r="H54" s="5">
        <v>115762</v>
      </c>
      <c r="M54" s="5">
        <v>262714</v>
      </c>
      <c r="P54" s="5">
        <v>51043</v>
      </c>
      <c r="R54" s="5">
        <v>92525</v>
      </c>
      <c r="S54" s="5">
        <v>50379</v>
      </c>
      <c r="T54" s="5">
        <v>97112</v>
      </c>
      <c r="U54" s="5">
        <v>72136</v>
      </c>
      <c r="V54" s="5">
        <v>181871</v>
      </c>
      <c r="W54" s="5">
        <v>94929</v>
      </c>
    </row>
    <row r="55" spans="1:24" x14ac:dyDescent="0.25">
      <c r="A55" t="s">
        <v>34</v>
      </c>
      <c r="B55" t="s">
        <v>34</v>
      </c>
      <c r="D55" s="5">
        <v>134888</v>
      </c>
      <c r="F55" s="5">
        <v>201353</v>
      </c>
      <c r="G55" s="5">
        <v>285163</v>
      </c>
      <c r="H55" s="5">
        <v>245995</v>
      </c>
      <c r="K55" s="5">
        <v>28237</v>
      </c>
      <c r="M55" s="5">
        <v>79886</v>
      </c>
      <c r="N55" s="5">
        <v>67531</v>
      </c>
      <c r="O55" s="5">
        <v>152444</v>
      </c>
      <c r="P55" s="5">
        <v>916236</v>
      </c>
      <c r="R55" s="5">
        <v>72359</v>
      </c>
      <c r="S55" s="5">
        <v>239694</v>
      </c>
      <c r="T55" s="5">
        <v>259633</v>
      </c>
      <c r="U55" s="5">
        <v>212293</v>
      </c>
      <c r="V55" s="5">
        <v>795045</v>
      </c>
      <c r="W55" s="5">
        <v>528490</v>
      </c>
    </row>
    <row r="56" spans="1:24" x14ac:dyDescent="0.25">
      <c r="A56" t="s">
        <v>36</v>
      </c>
      <c r="B56" t="s">
        <v>37</v>
      </c>
      <c r="Q56" s="5">
        <v>145762</v>
      </c>
      <c r="R56" s="5">
        <v>106933</v>
      </c>
    </row>
    <row r="57" spans="1:24" x14ac:dyDescent="0.25">
      <c r="A57" t="s">
        <v>119</v>
      </c>
      <c r="B57" t="s">
        <v>37</v>
      </c>
      <c r="I57" s="5">
        <v>45794</v>
      </c>
      <c r="N57" s="5">
        <v>65433</v>
      </c>
    </row>
    <row r="58" spans="1:24" x14ac:dyDescent="0.25">
      <c r="A58" s="2" t="s">
        <v>4</v>
      </c>
      <c r="B58" s="3" t="s">
        <v>15</v>
      </c>
      <c r="X58" s="5">
        <f>SUM(C58:W58)</f>
        <v>0</v>
      </c>
    </row>
    <row r="59" spans="1:24" x14ac:dyDescent="0.25">
      <c r="A59" s="2" t="s">
        <v>5</v>
      </c>
      <c r="B59" s="3" t="s">
        <v>59</v>
      </c>
      <c r="C59" s="5">
        <v>146187</v>
      </c>
      <c r="E59" s="5">
        <v>118284</v>
      </c>
      <c r="F59" s="5">
        <v>65118</v>
      </c>
      <c r="G59" s="5">
        <v>140958</v>
      </c>
      <c r="H59" s="5">
        <v>39087</v>
      </c>
      <c r="I59" s="5">
        <v>14872</v>
      </c>
      <c r="J59" s="5">
        <v>68381</v>
      </c>
      <c r="K59" s="5">
        <v>53732</v>
      </c>
      <c r="L59" s="5">
        <v>155746</v>
      </c>
      <c r="M59" s="5">
        <v>64562</v>
      </c>
      <c r="N59" s="5">
        <v>69340</v>
      </c>
      <c r="O59" s="5">
        <v>231215</v>
      </c>
      <c r="P59" s="5">
        <v>14977</v>
      </c>
      <c r="Q59" s="5">
        <v>72234</v>
      </c>
      <c r="R59" s="5">
        <v>103389</v>
      </c>
      <c r="S59" s="5">
        <v>15613</v>
      </c>
      <c r="T59" s="5">
        <v>73208</v>
      </c>
      <c r="U59" s="5">
        <v>77723</v>
      </c>
      <c r="V59" s="5">
        <v>141316</v>
      </c>
      <c r="W59" s="5">
        <v>17555</v>
      </c>
    </row>
    <row r="60" spans="1:24" x14ac:dyDescent="0.25">
      <c r="A60" s="3" t="s">
        <v>10</v>
      </c>
      <c r="B60" s="3" t="s">
        <v>47</v>
      </c>
      <c r="G60" s="5">
        <v>10202</v>
      </c>
      <c r="J60" s="5">
        <v>30342</v>
      </c>
      <c r="K60" s="5">
        <v>42149</v>
      </c>
      <c r="L60" s="5">
        <v>45319</v>
      </c>
      <c r="N60" s="5">
        <v>36145</v>
      </c>
      <c r="Q60" s="5">
        <v>35671</v>
      </c>
      <c r="R60" s="5">
        <v>24845</v>
      </c>
    </row>
    <row r="61" spans="1:24" x14ac:dyDescent="0.25">
      <c r="A61" s="3" t="s">
        <v>38</v>
      </c>
      <c r="B61" s="3" t="s">
        <v>42</v>
      </c>
      <c r="P61" s="5">
        <v>1</v>
      </c>
      <c r="R61" s="5">
        <v>1</v>
      </c>
      <c r="W61" s="5">
        <v>1</v>
      </c>
      <c r="X61" s="5">
        <f>SUM(C61:W61)</f>
        <v>3</v>
      </c>
    </row>
    <row r="62" spans="1:24" x14ac:dyDescent="0.25">
      <c r="A62" s="3" t="s">
        <v>39</v>
      </c>
      <c r="B62" s="3" t="s">
        <v>40</v>
      </c>
    </row>
    <row r="63" spans="1:24" x14ac:dyDescent="0.25">
      <c r="A63" s="3" t="s">
        <v>133</v>
      </c>
      <c r="B63" s="3" t="s">
        <v>134</v>
      </c>
      <c r="J63" s="5">
        <v>1</v>
      </c>
      <c r="P63" s="5">
        <v>1</v>
      </c>
      <c r="X63" s="5">
        <f>SUM(C63:W63)</f>
        <v>2</v>
      </c>
    </row>
    <row r="64" spans="1:24" x14ac:dyDescent="0.25">
      <c r="A64" s="3" t="s">
        <v>12</v>
      </c>
      <c r="B64" s="3" t="s">
        <v>17</v>
      </c>
      <c r="C64" s="5">
        <v>213668</v>
      </c>
      <c r="D64" s="5">
        <v>302300</v>
      </c>
      <c r="E64" s="5">
        <v>261957</v>
      </c>
      <c r="F64" s="5">
        <v>53496</v>
      </c>
      <c r="G64" s="5">
        <v>343628</v>
      </c>
      <c r="H64" s="5">
        <v>41391</v>
      </c>
      <c r="K64" s="5">
        <v>201432</v>
      </c>
      <c r="M64" s="5">
        <v>221171</v>
      </c>
      <c r="N64" s="5">
        <v>182548</v>
      </c>
      <c r="O64" s="5">
        <v>225352</v>
      </c>
      <c r="P64" s="5">
        <v>71295</v>
      </c>
      <c r="R64" s="5">
        <v>153597</v>
      </c>
      <c r="U64" s="5">
        <v>158255</v>
      </c>
      <c r="W64" s="5">
        <v>135943</v>
      </c>
      <c r="X64" s="5">
        <f>SUM(C64:W64)</f>
        <v>2566033</v>
      </c>
    </row>
    <row r="65" spans="1:24" x14ac:dyDescent="0.25">
      <c r="A65" s="3" t="s">
        <v>35</v>
      </c>
      <c r="B65" s="3" t="s">
        <v>41</v>
      </c>
    </row>
    <row r="66" spans="1:24" x14ac:dyDescent="0.25">
      <c r="A66" s="3" t="s">
        <v>43</v>
      </c>
      <c r="B66" s="2" t="s">
        <v>46</v>
      </c>
      <c r="X66" s="5">
        <f>SUM(C66:W66)</f>
        <v>0</v>
      </c>
    </row>
    <row r="67" spans="1:24" x14ac:dyDescent="0.25">
      <c r="A67" s="3" t="s">
        <v>44</v>
      </c>
      <c r="B67" s="3" t="s">
        <v>45</v>
      </c>
      <c r="D67" s="5">
        <v>154973</v>
      </c>
      <c r="E67" s="5">
        <v>57010</v>
      </c>
      <c r="F67" s="5">
        <v>49648</v>
      </c>
      <c r="I67" s="5">
        <v>77819</v>
      </c>
      <c r="J67" s="5">
        <v>527575</v>
      </c>
      <c r="K67" s="5">
        <v>259685</v>
      </c>
      <c r="L67" s="5">
        <v>367053</v>
      </c>
      <c r="M67" s="5">
        <v>380080</v>
      </c>
      <c r="N67" s="5">
        <v>40148</v>
      </c>
      <c r="P67" s="5">
        <v>71296</v>
      </c>
      <c r="Q67" s="5">
        <v>2099991</v>
      </c>
      <c r="R67" s="5">
        <v>728221</v>
      </c>
      <c r="S67" s="5">
        <v>1980101</v>
      </c>
      <c r="T67" s="5">
        <v>1033267</v>
      </c>
      <c r="U67" s="5">
        <v>234238</v>
      </c>
      <c r="V67" s="5">
        <v>113865</v>
      </c>
      <c r="W67" s="5">
        <v>173045</v>
      </c>
      <c r="X67" s="5">
        <f t="shared" ref="X67:X79" si="20">SUM(C67:W67)</f>
        <v>8348015</v>
      </c>
    </row>
    <row r="68" spans="1:24" x14ac:dyDescent="0.25">
      <c r="A68" s="3" t="s">
        <v>48</v>
      </c>
      <c r="B68" s="3" t="s">
        <v>47</v>
      </c>
      <c r="J68" s="5">
        <v>1</v>
      </c>
      <c r="X68" s="5">
        <f t="shared" si="20"/>
        <v>1</v>
      </c>
    </row>
    <row r="69" spans="1:24" x14ac:dyDescent="0.25">
      <c r="A69" s="3" t="s">
        <v>49</v>
      </c>
      <c r="B69" s="3" t="s">
        <v>49</v>
      </c>
      <c r="P69" s="5">
        <v>16526</v>
      </c>
    </row>
    <row r="70" spans="1:24" x14ac:dyDescent="0.25">
      <c r="A70" s="3" t="s">
        <v>65</v>
      </c>
      <c r="B70" s="3" t="s">
        <v>45</v>
      </c>
      <c r="X70" s="5">
        <f t="shared" si="20"/>
        <v>0</v>
      </c>
    </row>
    <row r="71" spans="1:24" x14ac:dyDescent="0.25">
      <c r="A71" s="3" t="s">
        <v>60</v>
      </c>
      <c r="B71" s="3" t="s">
        <v>59</v>
      </c>
      <c r="C71" s="5">
        <v>971299</v>
      </c>
      <c r="D71" s="5">
        <v>724206</v>
      </c>
      <c r="E71" s="5">
        <v>629180</v>
      </c>
      <c r="F71" s="5">
        <v>368844</v>
      </c>
      <c r="G71" s="5">
        <v>613676</v>
      </c>
      <c r="H71" s="5">
        <v>585354</v>
      </c>
      <c r="I71" s="5">
        <v>519789</v>
      </c>
      <c r="J71" s="5">
        <v>655609</v>
      </c>
      <c r="K71" s="5">
        <v>764721</v>
      </c>
      <c r="L71" s="5">
        <v>770988</v>
      </c>
      <c r="M71" s="5">
        <v>405557</v>
      </c>
      <c r="N71" s="5">
        <v>1012326</v>
      </c>
      <c r="O71" s="5">
        <v>986201</v>
      </c>
      <c r="P71" s="5">
        <v>835353</v>
      </c>
      <c r="Q71" s="5">
        <v>273800</v>
      </c>
      <c r="R71" s="5">
        <v>334545</v>
      </c>
      <c r="S71" s="5">
        <v>721322</v>
      </c>
      <c r="T71" s="5">
        <v>584794</v>
      </c>
      <c r="U71" s="5">
        <v>794827</v>
      </c>
      <c r="V71" s="5">
        <v>333893</v>
      </c>
      <c r="W71" s="5">
        <v>355564</v>
      </c>
    </row>
    <row r="72" spans="1:24" x14ac:dyDescent="0.25">
      <c r="A72" s="3" t="s">
        <v>67</v>
      </c>
      <c r="B72" s="3" t="s">
        <v>45</v>
      </c>
      <c r="X72" s="5">
        <f t="shared" si="20"/>
        <v>0</v>
      </c>
    </row>
    <row r="73" spans="1:24" x14ac:dyDescent="0.25">
      <c r="A73" s="3" t="s">
        <v>66</v>
      </c>
      <c r="B73" s="3" t="s">
        <v>59</v>
      </c>
      <c r="D73" s="5">
        <v>35714</v>
      </c>
      <c r="E73" s="5">
        <v>42253</v>
      </c>
      <c r="F73" s="5">
        <v>27531</v>
      </c>
      <c r="G73" s="5">
        <v>51136</v>
      </c>
      <c r="H73" s="5">
        <v>125511</v>
      </c>
      <c r="I73" s="5">
        <v>84226</v>
      </c>
      <c r="K73" s="5">
        <v>56685</v>
      </c>
      <c r="L73" s="5">
        <v>107942</v>
      </c>
      <c r="M73" s="5">
        <v>245070</v>
      </c>
      <c r="N73" s="5">
        <v>134990</v>
      </c>
      <c r="O73" s="5">
        <v>37479</v>
      </c>
      <c r="P73" s="5">
        <v>65717</v>
      </c>
      <c r="Q73" s="5">
        <v>81014</v>
      </c>
      <c r="R73" s="5">
        <v>26395</v>
      </c>
      <c r="S73" s="5">
        <v>16488</v>
      </c>
      <c r="T73" s="5">
        <v>101148</v>
      </c>
      <c r="U73" s="5">
        <v>41806</v>
      </c>
      <c r="V73" s="5">
        <v>9730</v>
      </c>
      <c r="W73" s="5">
        <v>99560</v>
      </c>
    </row>
    <row r="74" spans="1:24" x14ac:dyDescent="0.25">
      <c r="A74" s="3" t="s">
        <v>50</v>
      </c>
      <c r="B74" s="3" t="s">
        <v>47</v>
      </c>
      <c r="X74" s="5">
        <f t="shared" si="20"/>
        <v>0</v>
      </c>
    </row>
    <row r="75" spans="1:24" x14ac:dyDescent="0.25">
      <c r="A75" s="3" t="s">
        <v>69</v>
      </c>
      <c r="B75" s="3" t="s">
        <v>15</v>
      </c>
      <c r="T75" s="5">
        <v>1</v>
      </c>
      <c r="X75" s="5">
        <f t="shared" si="20"/>
        <v>1</v>
      </c>
    </row>
    <row r="76" spans="1:24" x14ac:dyDescent="0.25">
      <c r="A76" s="2" t="s">
        <v>51</v>
      </c>
      <c r="B76" s="3" t="s">
        <v>23</v>
      </c>
      <c r="X76" s="5">
        <f t="shared" si="20"/>
        <v>0</v>
      </c>
    </row>
    <row r="77" spans="1:24" x14ac:dyDescent="0.25">
      <c r="A77" s="3" t="s">
        <v>63</v>
      </c>
      <c r="B77" s="3"/>
      <c r="F77" s="5">
        <v>14487</v>
      </c>
      <c r="X77" s="5">
        <f>SUM(C77:W77)/X$50*100</f>
        <v>1.0409042535786752E-2</v>
      </c>
    </row>
    <row r="78" spans="1:24" x14ac:dyDescent="0.25">
      <c r="A78" s="3" t="s">
        <v>118</v>
      </c>
      <c r="B78" s="3" t="s">
        <v>47</v>
      </c>
      <c r="K78" s="5">
        <v>1</v>
      </c>
      <c r="X78" s="5">
        <f t="shared" si="20"/>
        <v>1</v>
      </c>
    </row>
    <row r="79" spans="1:24" x14ac:dyDescent="0.25">
      <c r="A79" s="3" t="s">
        <v>74</v>
      </c>
      <c r="B79" s="3" t="s">
        <v>45</v>
      </c>
      <c r="D79" s="5">
        <v>1</v>
      </c>
      <c r="K79" s="5">
        <v>1</v>
      </c>
      <c r="X79" s="5">
        <f t="shared" si="20"/>
        <v>2</v>
      </c>
    </row>
    <row r="80" spans="1:24" x14ac:dyDescent="0.25">
      <c r="A80" s="3" t="s">
        <v>75</v>
      </c>
      <c r="B80" s="3" t="s">
        <v>45</v>
      </c>
    </row>
    <row r="81" spans="1:24" x14ac:dyDescent="0.25">
      <c r="A81" t="s">
        <v>9</v>
      </c>
      <c r="C81" s="5">
        <f>C52</f>
        <v>70.400000000000006</v>
      </c>
      <c r="D81" s="5">
        <f t="shared" ref="D81:W81" si="21">D52</f>
        <v>78</v>
      </c>
      <c r="E81" s="5">
        <f t="shared" si="21"/>
        <v>56</v>
      </c>
      <c r="F81" s="5">
        <f t="shared" si="21"/>
        <v>58</v>
      </c>
      <c r="G81" s="5">
        <f t="shared" si="21"/>
        <v>75</v>
      </c>
      <c r="H81" s="5">
        <f t="shared" si="21"/>
        <v>53</v>
      </c>
      <c r="I81" s="5">
        <f t="shared" si="21"/>
        <v>44</v>
      </c>
      <c r="J81" s="5">
        <f t="shared" si="21"/>
        <v>62.5</v>
      </c>
      <c r="K81" s="5">
        <f t="shared" si="21"/>
        <v>80</v>
      </c>
      <c r="L81" s="5">
        <f t="shared" si="21"/>
        <v>84.4</v>
      </c>
      <c r="M81" s="5">
        <f t="shared" si="21"/>
        <v>89.7</v>
      </c>
      <c r="N81" s="5">
        <f t="shared" si="21"/>
        <v>78.099999999999994</v>
      </c>
      <c r="O81" s="5">
        <f t="shared" si="21"/>
        <v>75.400000000000006</v>
      </c>
      <c r="P81" s="5">
        <f t="shared" si="21"/>
        <v>88</v>
      </c>
      <c r="Q81" s="5">
        <f t="shared" si="21"/>
        <v>51.2</v>
      </c>
      <c r="R81" s="5">
        <f t="shared" si="21"/>
        <v>61.2</v>
      </c>
      <c r="S81" s="5">
        <f t="shared" si="21"/>
        <v>93.8</v>
      </c>
      <c r="T81" s="5">
        <f t="shared" si="21"/>
        <v>90.5</v>
      </c>
      <c r="U81" s="5">
        <f t="shared" si="21"/>
        <v>87.8</v>
      </c>
      <c r="V81" s="5">
        <f t="shared" si="21"/>
        <v>91.7</v>
      </c>
      <c r="W81" s="5">
        <f t="shared" si="21"/>
        <v>92.3</v>
      </c>
      <c r="X81" s="5">
        <f>AVERAGE(C81:W81)</f>
        <v>74.333333333333329</v>
      </c>
    </row>
    <row r="82" spans="1:24" x14ac:dyDescent="0.25">
      <c r="A82" t="s">
        <v>28</v>
      </c>
      <c r="C82" s="5">
        <f>C54/C$50*100</f>
        <v>0.58209353579231171</v>
      </c>
      <c r="D82" s="5">
        <f t="shared" ref="D82:W82" si="22">D54/D$50*100</f>
        <v>1.6689269700053804</v>
      </c>
      <c r="E82" s="5">
        <f t="shared" si="22"/>
        <v>2.7712410853025387</v>
      </c>
      <c r="F82" s="5">
        <f t="shared" si="22"/>
        <v>0.51647627459565049</v>
      </c>
      <c r="G82" s="5">
        <f t="shared" si="22"/>
        <v>0</v>
      </c>
      <c r="H82" s="5">
        <f t="shared" si="22"/>
        <v>1.4999429886391906</v>
      </c>
      <c r="I82" s="5">
        <f t="shared" si="22"/>
        <v>0</v>
      </c>
      <c r="J82" s="5">
        <f t="shared" si="22"/>
        <v>0</v>
      </c>
      <c r="K82" s="5">
        <f t="shared" si="22"/>
        <v>0</v>
      </c>
      <c r="L82" s="5">
        <f t="shared" si="22"/>
        <v>0</v>
      </c>
      <c r="M82" s="5">
        <f t="shared" si="22"/>
        <v>3.774352579302795</v>
      </c>
      <c r="N82" s="5">
        <f t="shared" si="22"/>
        <v>0</v>
      </c>
      <c r="O82" s="5">
        <f t="shared" si="22"/>
        <v>0</v>
      </c>
      <c r="P82" s="5">
        <f t="shared" si="22"/>
        <v>0.76461914871912107</v>
      </c>
      <c r="Q82" s="5">
        <f t="shared" si="22"/>
        <v>0</v>
      </c>
      <c r="R82" s="5">
        <f t="shared" si="22"/>
        <v>1.2591918281614494</v>
      </c>
      <c r="S82" s="5">
        <f t="shared" si="22"/>
        <v>0.73954277792343193</v>
      </c>
      <c r="T82" s="5">
        <f t="shared" si="22"/>
        <v>1.3490067341984986</v>
      </c>
      <c r="U82" s="5">
        <f t="shared" si="22"/>
        <v>1.0940045257961433</v>
      </c>
      <c r="V82" s="5">
        <f t="shared" si="22"/>
        <v>3.4307431148305119</v>
      </c>
      <c r="W82" s="5">
        <f t="shared" si="22"/>
        <v>2.0064932182647128</v>
      </c>
      <c r="X82" s="5">
        <f t="shared" ref="X82:X95" si="23">AVERAGE(C82:W82)</f>
        <v>1.0217445134062733</v>
      </c>
    </row>
    <row r="83" spans="1:24" x14ac:dyDescent="0.25">
      <c r="A83" t="s">
        <v>52</v>
      </c>
      <c r="C83" s="5">
        <f>C55/C$50*100</f>
        <v>0</v>
      </c>
      <c r="D83" s="5">
        <f t="shared" ref="D83:W83" si="24">D55/D$50*100</f>
        <v>2.3825563695159677</v>
      </c>
      <c r="E83" s="5">
        <f t="shared" si="24"/>
        <v>0</v>
      </c>
      <c r="F83" s="5">
        <f t="shared" si="24"/>
        <v>4.3836802815267042</v>
      </c>
      <c r="G83" s="5">
        <f t="shared" si="24"/>
        <v>4.5126939942681989</v>
      </c>
      <c r="H83" s="5">
        <f t="shared" si="24"/>
        <v>3.1873885687038728</v>
      </c>
      <c r="I83" s="5">
        <f t="shared" si="24"/>
        <v>0</v>
      </c>
      <c r="J83" s="5">
        <f t="shared" si="24"/>
        <v>0</v>
      </c>
      <c r="K83" s="5">
        <f t="shared" si="24"/>
        <v>0.36177048067160139</v>
      </c>
      <c r="L83" s="5">
        <f t="shared" si="24"/>
        <v>0</v>
      </c>
      <c r="M83" s="5">
        <f t="shared" si="24"/>
        <v>1.1477040818159028</v>
      </c>
      <c r="N83" s="5">
        <f t="shared" si="24"/>
        <v>0.9876015647542169</v>
      </c>
      <c r="O83" s="5">
        <f t="shared" si="24"/>
        <v>2.5435991216770892</v>
      </c>
      <c r="P83" s="5">
        <f t="shared" si="24"/>
        <v>13.725125685124553</v>
      </c>
      <c r="Q83" s="5">
        <f t="shared" si="24"/>
        <v>0</v>
      </c>
      <c r="R83" s="5">
        <f t="shared" si="24"/>
        <v>0.98474857059102205</v>
      </c>
      <c r="S83" s="5">
        <f t="shared" si="24"/>
        <v>3.5186082814581292</v>
      </c>
      <c r="T83" s="5">
        <f t="shared" si="24"/>
        <v>3.6066260134706192</v>
      </c>
      <c r="U83" s="5">
        <f t="shared" si="24"/>
        <v>3.2196060607025707</v>
      </c>
      <c r="V83" s="5">
        <f t="shared" si="24"/>
        <v>14.997416628986612</v>
      </c>
      <c r="W83" s="5">
        <f t="shared" si="24"/>
        <v>11.170575913795764</v>
      </c>
      <c r="X83" s="5">
        <f t="shared" si="23"/>
        <v>3.3680810293839434</v>
      </c>
    </row>
    <row r="84" spans="1:24" x14ac:dyDescent="0.25">
      <c r="A84" t="s">
        <v>30</v>
      </c>
      <c r="C84" s="5">
        <f>C59/C$50*100</f>
        <v>1.5575660812488912</v>
      </c>
      <c r="D84" s="5">
        <f t="shared" ref="D84:W84" si="25">D59/D$50*100</f>
        <v>0</v>
      </c>
      <c r="E84" s="5">
        <f t="shared" si="25"/>
        <v>1.6598903201551836</v>
      </c>
      <c r="F84" s="5">
        <f t="shared" si="25"/>
        <v>1.4176917779842164</v>
      </c>
      <c r="G84" s="5">
        <f t="shared" si="25"/>
        <v>2.2306551693033692</v>
      </c>
      <c r="H84" s="5">
        <f t="shared" si="25"/>
        <v>0.50645524089891369</v>
      </c>
      <c r="I84" s="5">
        <f t="shared" si="25"/>
        <v>0.27931770003134626</v>
      </c>
      <c r="J84" s="5">
        <f t="shared" si="25"/>
        <v>1.0551781593968506</v>
      </c>
      <c r="K84" s="5">
        <f t="shared" si="25"/>
        <v>0.68841064799541329</v>
      </c>
      <c r="L84" s="5">
        <f t="shared" si="25"/>
        <v>2.3126329426875492</v>
      </c>
      <c r="M84" s="5">
        <f t="shared" si="25"/>
        <v>0.92754764201735362</v>
      </c>
      <c r="N84" s="5">
        <f t="shared" si="25"/>
        <v>1.0140571367232443</v>
      </c>
      <c r="O84" s="5">
        <f t="shared" si="25"/>
        <v>3.8579299343927493</v>
      </c>
      <c r="P84" s="5">
        <f t="shared" si="25"/>
        <v>0.22435399546198842</v>
      </c>
      <c r="Q84" s="5">
        <f t="shared" si="25"/>
        <v>0.95334591632744459</v>
      </c>
      <c r="R84" s="5">
        <f t="shared" si="25"/>
        <v>1.4070422471957209</v>
      </c>
      <c r="S84" s="5">
        <f t="shared" si="25"/>
        <v>0.22919234982271466</v>
      </c>
      <c r="T84" s="5">
        <f t="shared" si="25"/>
        <v>1.0169503768556274</v>
      </c>
      <c r="U84" s="5">
        <f t="shared" si="25"/>
        <v>1.1787361893985477</v>
      </c>
      <c r="V84" s="5">
        <f t="shared" si="25"/>
        <v>2.6657295226583049</v>
      </c>
      <c r="W84" s="5">
        <f t="shared" si="25"/>
        <v>0.37105614139659149</v>
      </c>
      <c r="X84" s="5">
        <f t="shared" si="23"/>
        <v>1.2168447377120009</v>
      </c>
    </row>
    <row r="85" spans="1:24" x14ac:dyDescent="0.25">
      <c r="A85" t="s">
        <v>155</v>
      </c>
      <c r="C85" s="5">
        <f>C64/C$50*100</f>
        <v>2.2765500998603709</v>
      </c>
      <c r="D85" s="5">
        <f t="shared" ref="D85:W85" si="26">D64/D$50*100</f>
        <v>5.3395912942936139</v>
      </c>
      <c r="E85" s="5">
        <f t="shared" si="26"/>
        <v>3.6760668272707333</v>
      </c>
      <c r="F85" s="5">
        <f t="shared" si="26"/>
        <v>1.1646678238742536</v>
      </c>
      <c r="G85" s="5">
        <f t="shared" si="26"/>
        <v>5.4379004704761567</v>
      </c>
      <c r="H85" s="5">
        <f t="shared" si="26"/>
        <v>0.53630846255908449</v>
      </c>
      <c r="I85" s="5">
        <f t="shared" si="26"/>
        <v>0</v>
      </c>
      <c r="J85" s="5">
        <f t="shared" si="26"/>
        <v>0</v>
      </c>
      <c r="K85" s="5">
        <f t="shared" si="26"/>
        <v>2.5807327783632119</v>
      </c>
      <c r="L85" s="5">
        <f t="shared" si="26"/>
        <v>0</v>
      </c>
      <c r="M85" s="5">
        <f t="shared" si="26"/>
        <v>3.1775137005145462</v>
      </c>
      <c r="N85" s="5">
        <f t="shared" si="26"/>
        <v>2.6696582375909257</v>
      </c>
      <c r="O85" s="5">
        <f t="shared" si="26"/>
        <v>3.7601030494356973</v>
      </c>
      <c r="P85" s="5">
        <f t="shared" si="26"/>
        <v>1.0679921283609843</v>
      </c>
      <c r="Q85" s="5">
        <f t="shared" si="26"/>
        <v>0</v>
      </c>
      <c r="R85" s="5">
        <f t="shared" si="26"/>
        <v>2.0903332853835623</v>
      </c>
      <c r="S85" s="5">
        <f t="shared" si="26"/>
        <v>0</v>
      </c>
      <c r="T85" s="5">
        <f t="shared" si="26"/>
        <v>0</v>
      </c>
      <c r="U85" s="5">
        <f t="shared" si="26"/>
        <v>2.4000732814387913</v>
      </c>
      <c r="V85" s="5">
        <f t="shared" si="26"/>
        <v>0</v>
      </c>
      <c r="W85" s="5">
        <f t="shared" si="26"/>
        <v>2.8733970395828443</v>
      </c>
      <c r="X85" s="5">
        <f t="shared" si="23"/>
        <v>1.8595661180478469</v>
      </c>
    </row>
    <row r="86" spans="1:24" x14ac:dyDescent="0.25">
      <c r="A86" t="s">
        <v>104</v>
      </c>
      <c r="C86" s="5">
        <f>C73/C$50*100</f>
        <v>0</v>
      </c>
      <c r="D86" s="5">
        <f t="shared" ref="D86:W86" si="27">D73/D$50*100</f>
        <v>0.63082422588290488</v>
      </c>
      <c r="E86" s="5">
        <f t="shared" si="27"/>
        <v>0.59294025986200138</v>
      </c>
      <c r="F86" s="5">
        <f t="shared" si="27"/>
        <v>0.59938069872667255</v>
      </c>
      <c r="G86" s="5">
        <f t="shared" si="27"/>
        <v>0.80922532057419294</v>
      </c>
      <c r="H86" s="5">
        <f t="shared" si="27"/>
        <v>1.6262620242142798</v>
      </c>
      <c r="I86" s="5">
        <f t="shared" si="27"/>
        <v>1.5818862696907052</v>
      </c>
      <c r="J86" s="5">
        <f t="shared" si="27"/>
        <v>0</v>
      </c>
      <c r="K86" s="5">
        <f t="shared" si="27"/>
        <v>0.72624427867229968</v>
      </c>
      <c r="L86" s="5">
        <f t="shared" si="27"/>
        <v>1.6028034434244178</v>
      </c>
      <c r="M86" s="5">
        <f t="shared" si="27"/>
        <v>3.5208652245778143</v>
      </c>
      <c r="N86" s="5">
        <f t="shared" si="27"/>
        <v>1.9741501714201144</v>
      </c>
      <c r="O86" s="5">
        <f t="shared" si="27"/>
        <v>0.62535456614452289</v>
      </c>
      <c r="P86" s="5">
        <f t="shared" si="27"/>
        <v>0.98443423381020856</v>
      </c>
      <c r="Q86" s="5">
        <f t="shared" si="27"/>
        <v>1.0692245489015089</v>
      </c>
      <c r="R86" s="5">
        <f t="shared" si="27"/>
        <v>0.35921500464005895</v>
      </c>
      <c r="S86" s="5">
        <f t="shared" si="27"/>
        <v>0.2420369860934426</v>
      </c>
      <c r="T86" s="5">
        <f t="shared" si="27"/>
        <v>1.4050718052425009</v>
      </c>
      <c r="U86" s="5">
        <f t="shared" si="27"/>
        <v>0.63402397146270328</v>
      </c>
      <c r="V86" s="5">
        <f t="shared" si="27"/>
        <v>0.18354289857811787</v>
      </c>
      <c r="W86" s="5">
        <f t="shared" si="27"/>
        <v>2.1043776381341299</v>
      </c>
      <c r="X86" s="5">
        <f t="shared" si="23"/>
        <v>1.0129458842882189</v>
      </c>
    </row>
    <row r="87" spans="1:24" x14ac:dyDescent="0.25">
      <c r="A87" t="s">
        <v>145</v>
      </c>
      <c r="C87" s="5">
        <f>C69/C$50*100</f>
        <v>0</v>
      </c>
      <c r="D87" s="5">
        <f t="shared" ref="D87:W87" si="28">D69/D$50*100</f>
        <v>0</v>
      </c>
      <c r="E87" s="5">
        <f t="shared" si="28"/>
        <v>0</v>
      </c>
      <c r="F87" s="5">
        <f t="shared" si="28"/>
        <v>0</v>
      </c>
      <c r="G87" s="5">
        <f t="shared" si="28"/>
        <v>0</v>
      </c>
      <c r="H87" s="5">
        <f t="shared" si="28"/>
        <v>0</v>
      </c>
      <c r="I87" s="5">
        <f t="shared" si="28"/>
        <v>0</v>
      </c>
      <c r="J87" s="5">
        <f t="shared" si="28"/>
        <v>0</v>
      </c>
      <c r="K87" s="5">
        <f t="shared" si="28"/>
        <v>0</v>
      </c>
      <c r="L87" s="5">
        <f t="shared" si="28"/>
        <v>0</v>
      </c>
      <c r="M87" s="5">
        <f t="shared" si="28"/>
        <v>0</v>
      </c>
      <c r="N87" s="5">
        <f t="shared" si="28"/>
        <v>0</v>
      </c>
      <c r="O87" s="5">
        <f t="shared" si="28"/>
        <v>0</v>
      </c>
      <c r="P87" s="5">
        <f t="shared" si="28"/>
        <v>0.24755786399177543</v>
      </c>
      <c r="Q87" s="5">
        <f t="shared" si="28"/>
        <v>0</v>
      </c>
      <c r="R87" s="5">
        <f t="shared" si="28"/>
        <v>0</v>
      </c>
      <c r="S87" s="5">
        <f t="shared" si="28"/>
        <v>0</v>
      </c>
      <c r="T87" s="5">
        <f t="shared" si="28"/>
        <v>0</v>
      </c>
      <c r="U87" s="5">
        <f t="shared" si="28"/>
        <v>0</v>
      </c>
      <c r="V87" s="5">
        <f t="shared" si="28"/>
        <v>0</v>
      </c>
      <c r="W87" s="5">
        <f t="shared" si="28"/>
        <v>0</v>
      </c>
      <c r="X87" s="5">
        <f t="shared" si="23"/>
        <v>1.1788469713894068E-2</v>
      </c>
    </row>
    <row r="88" spans="1:24" x14ac:dyDescent="0.25">
      <c r="A88" t="s">
        <v>144</v>
      </c>
      <c r="C88" s="5">
        <f>C71/C$50*100</f>
        <v>10.348816085910286</v>
      </c>
      <c r="D88" s="5">
        <f t="shared" ref="D88:W88" si="29">D71/D$50*100</f>
        <v>12.791809635710225</v>
      </c>
      <c r="E88" s="5">
        <f t="shared" si="29"/>
        <v>8.8293411757738856</v>
      </c>
      <c r="F88" s="5">
        <f t="shared" si="29"/>
        <v>8.0301469049849548</v>
      </c>
      <c r="G88" s="5">
        <f t="shared" si="29"/>
        <v>9.7114001452731618</v>
      </c>
      <c r="H88" s="5">
        <f t="shared" si="29"/>
        <v>7.5845063852724106</v>
      </c>
      <c r="I88" s="5">
        <f t="shared" si="29"/>
        <v>9.7623902623449048</v>
      </c>
      <c r="J88" s="5">
        <f t="shared" si="29"/>
        <v>10.116615695939075</v>
      </c>
      <c r="K88" s="5">
        <f t="shared" si="29"/>
        <v>9.7975522806837727</v>
      </c>
      <c r="L88" s="5">
        <f t="shared" si="29"/>
        <v>11.448205714540265</v>
      </c>
      <c r="M88" s="5">
        <f t="shared" si="29"/>
        <v>5.8265456313873774</v>
      </c>
      <c r="N88" s="5">
        <f t="shared" si="29"/>
        <v>14.804678468279416</v>
      </c>
      <c r="O88" s="5">
        <f t="shared" si="29"/>
        <v>16.455222884449814</v>
      </c>
      <c r="P88" s="5">
        <f t="shared" si="29"/>
        <v>12.513506254333873</v>
      </c>
      <c r="Q88" s="5">
        <f t="shared" si="29"/>
        <v>3.6136184053278826</v>
      </c>
      <c r="R88" s="5">
        <f t="shared" si="29"/>
        <v>4.5528919767875928</v>
      </c>
      <c r="S88" s="5">
        <f t="shared" si="29"/>
        <v>10.588707113227452</v>
      </c>
      <c r="T88" s="5">
        <f t="shared" si="29"/>
        <v>8.1235176303533727</v>
      </c>
      <c r="U88" s="5">
        <f t="shared" si="29"/>
        <v>12.054235544318665</v>
      </c>
      <c r="V88" s="5">
        <f t="shared" si="29"/>
        <v>6.2984264167465067</v>
      </c>
      <c r="W88" s="5">
        <f t="shared" si="29"/>
        <v>7.5154774058409366</v>
      </c>
      <c r="X88" s="5">
        <f t="shared" si="23"/>
        <v>9.5603624770231335</v>
      </c>
    </row>
    <row r="89" spans="1:24" x14ac:dyDescent="0.25">
      <c r="A89" t="s">
        <v>78</v>
      </c>
      <c r="C89" s="5">
        <f>C72/C$50*100</f>
        <v>0</v>
      </c>
      <c r="D89" s="5">
        <f t="shared" ref="D89:W89" si="30">D72/D$50*100</f>
        <v>0</v>
      </c>
      <c r="E89" s="5">
        <f t="shared" si="30"/>
        <v>0</v>
      </c>
      <c r="F89" s="5">
        <f t="shared" si="30"/>
        <v>0</v>
      </c>
      <c r="G89" s="5">
        <f t="shared" si="30"/>
        <v>0</v>
      </c>
      <c r="H89" s="5">
        <f t="shared" si="30"/>
        <v>0</v>
      </c>
      <c r="I89" s="5">
        <f t="shared" si="30"/>
        <v>0</v>
      </c>
      <c r="J89" s="5">
        <f t="shared" si="30"/>
        <v>0</v>
      </c>
      <c r="K89" s="5">
        <f t="shared" si="30"/>
        <v>0</v>
      </c>
      <c r="L89" s="5">
        <f t="shared" si="30"/>
        <v>0</v>
      </c>
      <c r="M89" s="5">
        <f t="shared" si="30"/>
        <v>0</v>
      </c>
      <c r="N89" s="5">
        <f t="shared" si="30"/>
        <v>0</v>
      </c>
      <c r="O89" s="5">
        <f t="shared" si="30"/>
        <v>0</v>
      </c>
      <c r="P89" s="5">
        <f t="shared" si="30"/>
        <v>0</v>
      </c>
      <c r="Q89" s="5">
        <f t="shared" si="30"/>
        <v>0</v>
      </c>
      <c r="R89" s="5">
        <f t="shared" si="30"/>
        <v>0</v>
      </c>
      <c r="S89" s="5">
        <f t="shared" si="30"/>
        <v>0</v>
      </c>
      <c r="T89" s="5">
        <f t="shared" si="30"/>
        <v>0</v>
      </c>
      <c r="U89" s="5">
        <f t="shared" si="30"/>
        <v>0</v>
      </c>
      <c r="V89" s="5">
        <f t="shared" si="30"/>
        <v>0</v>
      </c>
      <c r="W89" s="5">
        <f t="shared" si="30"/>
        <v>0</v>
      </c>
      <c r="X89" s="5">
        <f t="shared" si="23"/>
        <v>0</v>
      </c>
    </row>
    <row r="90" spans="1:24" x14ac:dyDescent="0.25">
      <c r="A90" t="s">
        <v>147</v>
      </c>
      <c r="C90" s="5">
        <f>C74/C$50*100</f>
        <v>0</v>
      </c>
      <c r="D90" s="5">
        <f t="shared" ref="D90:W90" si="31">D74/D$50*100</f>
        <v>0</v>
      </c>
      <c r="E90" s="5">
        <f t="shared" si="31"/>
        <v>0</v>
      </c>
      <c r="F90" s="5">
        <f t="shared" si="31"/>
        <v>0</v>
      </c>
      <c r="G90" s="5">
        <f t="shared" si="31"/>
        <v>0</v>
      </c>
      <c r="H90" s="5">
        <f t="shared" si="31"/>
        <v>0</v>
      </c>
      <c r="I90" s="5">
        <f t="shared" si="31"/>
        <v>0</v>
      </c>
      <c r="J90" s="5">
        <f t="shared" si="31"/>
        <v>0</v>
      </c>
      <c r="K90" s="5">
        <f t="shared" si="31"/>
        <v>0</v>
      </c>
      <c r="L90" s="5">
        <f t="shared" si="31"/>
        <v>0</v>
      </c>
      <c r="M90" s="5">
        <f t="shared" si="31"/>
        <v>0</v>
      </c>
      <c r="N90" s="5">
        <f t="shared" si="31"/>
        <v>0</v>
      </c>
      <c r="O90" s="5">
        <f t="shared" si="31"/>
        <v>0</v>
      </c>
      <c r="P90" s="5">
        <f t="shared" si="31"/>
        <v>0</v>
      </c>
      <c r="Q90" s="5">
        <f t="shared" si="31"/>
        <v>0</v>
      </c>
      <c r="R90" s="5">
        <f t="shared" si="31"/>
        <v>0</v>
      </c>
      <c r="S90" s="5">
        <f t="shared" si="31"/>
        <v>0</v>
      </c>
      <c r="T90" s="5">
        <f t="shared" si="31"/>
        <v>0</v>
      </c>
      <c r="U90" s="5">
        <f t="shared" si="31"/>
        <v>0</v>
      </c>
      <c r="V90" s="5">
        <f t="shared" si="31"/>
        <v>0</v>
      </c>
      <c r="W90" s="5">
        <f t="shared" si="31"/>
        <v>0</v>
      </c>
      <c r="X90" s="5">
        <f t="shared" si="23"/>
        <v>0</v>
      </c>
    </row>
    <row r="91" spans="1:24" x14ac:dyDescent="0.25">
      <c r="A91" t="s">
        <v>159</v>
      </c>
      <c r="C91" s="5">
        <f>C57/C$50*100</f>
        <v>0</v>
      </c>
      <c r="D91" s="5">
        <f t="shared" ref="D91:W91" si="32">D57/D$50*100</f>
        <v>0</v>
      </c>
      <c r="E91" s="5">
        <f t="shared" si="32"/>
        <v>0</v>
      </c>
      <c r="F91" s="5">
        <f t="shared" si="32"/>
        <v>0</v>
      </c>
      <c r="G91" s="5">
        <f t="shared" si="32"/>
        <v>0</v>
      </c>
      <c r="H91" s="5">
        <f t="shared" si="32"/>
        <v>0</v>
      </c>
      <c r="I91" s="5">
        <f t="shared" si="32"/>
        <v>0.86007764626381578</v>
      </c>
      <c r="J91" s="5">
        <f t="shared" si="32"/>
        <v>0</v>
      </c>
      <c r="K91" s="5">
        <f t="shared" si="32"/>
        <v>0</v>
      </c>
      <c r="L91" s="5">
        <f t="shared" si="32"/>
        <v>0</v>
      </c>
      <c r="M91" s="5">
        <f t="shared" si="32"/>
        <v>0</v>
      </c>
      <c r="N91" s="5">
        <f t="shared" si="32"/>
        <v>0.95691953601401836</v>
      </c>
      <c r="O91" s="5">
        <f t="shared" si="32"/>
        <v>0</v>
      </c>
      <c r="P91" s="5">
        <f t="shared" si="32"/>
        <v>0</v>
      </c>
      <c r="Q91" s="5">
        <f t="shared" si="32"/>
        <v>0</v>
      </c>
      <c r="R91" s="5">
        <f t="shared" si="32"/>
        <v>0</v>
      </c>
      <c r="S91" s="5">
        <f t="shared" si="32"/>
        <v>0</v>
      </c>
      <c r="T91" s="5">
        <f t="shared" si="32"/>
        <v>0</v>
      </c>
      <c r="U91" s="5">
        <f t="shared" si="32"/>
        <v>0</v>
      </c>
      <c r="V91" s="5">
        <f t="shared" si="32"/>
        <v>0</v>
      </c>
      <c r="W91" s="5">
        <f t="shared" si="32"/>
        <v>0</v>
      </c>
      <c r="X91" s="5">
        <f t="shared" si="23"/>
        <v>8.6523675346563536E-2</v>
      </c>
    </row>
    <row r="92" spans="1:24" x14ac:dyDescent="0.25">
      <c r="A92" t="s">
        <v>157</v>
      </c>
      <c r="C92" s="5">
        <f t="shared" ref="C92:R94" si="33">C63/C$50*100</f>
        <v>0</v>
      </c>
      <c r="D92" s="5">
        <f t="shared" si="33"/>
        <v>0</v>
      </c>
      <c r="E92" s="5">
        <f t="shared" si="33"/>
        <v>0</v>
      </c>
      <c r="F92" s="5">
        <f t="shared" si="33"/>
        <v>0</v>
      </c>
      <c r="G92" s="5">
        <f t="shared" si="33"/>
        <v>0</v>
      </c>
      <c r="H92" s="5">
        <f t="shared" si="33"/>
        <v>0</v>
      </c>
      <c r="I92" s="5">
        <f t="shared" si="33"/>
        <v>0</v>
      </c>
      <c r="J92" s="5">
        <f t="shared" si="33"/>
        <v>1.5430867629851136E-5</v>
      </c>
      <c r="K92" s="5">
        <f t="shared" si="33"/>
        <v>0</v>
      </c>
      <c r="L92" s="5">
        <f t="shared" si="33"/>
        <v>0</v>
      </c>
      <c r="M92" s="5">
        <f t="shared" si="33"/>
        <v>0</v>
      </c>
      <c r="N92" s="5">
        <f t="shared" si="33"/>
        <v>0</v>
      </c>
      <c r="O92" s="5">
        <f t="shared" si="33"/>
        <v>0</v>
      </c>
      <c r="P92" s="5">
        <f t="shared" si="33"/>
        <v>1.4979902214194326E-5</v>
      </c>
      <c r="Q92" s="5">
        <f t="shared" si="33"/>
        <v>0</v>
      </c>
      <c r="R92" s="5">
        <f t="shared" si="33"/>
        <v>0</v>
      </c>
      <c r="S92" s="5">
        <f t="shared" ref="D92:W94" si="34">S63/S$50*100</f>
        <v>0</v>
      </c>
      <c r="T92" s="5">
        <f t="shared" si="34"/>
        <v>0</v>
      </c>
      <c r="U92" s="5">
        <f t="shared" si="34"/>
        <v>0</v>
      </c>
      <c r="V92" s="5">
        <f t="shared" si="34"/>
        <v>0</v>
      </c>
      <c r="W92" s="5">
        <f t="shared" si="34"/>
        <v>0</v>
      </c>
      <c r="X92" s="5">
        <f t="shared" si="23"/>
        <v>1.448131897335498E-6</v>
      </c>
    </row>
    <row r="93" spans="1:24" x14ac:dyDescent="0.25">
      <c r="A93" t="s">
        <v>70</v>
      </c>
      <c r="C93" s="5">
        <f>C60/C$50*100</f>
        <v>0</v>
      </c>
      <c r="D93" s="5">
        <f t="shared" ref="D93:W93" si="35">D60/D$50*100</f>
        <v>0</v>
      </c>
      <c r="E93" s="5">
        <f t="shared" si="35"/>
        <v>0</v>
      </c>
      <c r="F93" s="5">
        <f t="shared" si="35"/>
        <v>0</v>
      </c>
      <c r="G93" s="5">
        <f t="shared" si="35"/>
        <v>0.16144627504102621</v>
      </c>
      <c r="H93" s="5">
        <f t="shared" si="35"/>
        <v>0</v>
      </c>
      <c r="I93" s="5">
        <f t="shared" si="35"/>
        <v>0</v>
      </c>
      <c r="J93" s="5">
        <f t="shared" si="35"/>
        <v>0.46820338562494318</v>
      </c>
      <c r="K93" s="5">
        <f t="shared" si="35"/>
        <v>0.54001005736541863</v>
      </c>
      <c r="L93" s="5">
        <f t="shared" si="35"/>
        <v>0.6729303630889848</v>
      </c>
      <c r="M93" s="5">
        <f t="shared" si="35"/>
        <v>0</v>
      </c>
      <c r="N93" s="5">
        <f t="shared" si="35"/>
        <v>0.52859958475427837</v>
      </c>
      <c r="O93" s="5">
        <f t="shared" si="35"/>
        <v>0</v>
      </c>
      <c r="P93" s="5">
        <f t="shared" si="35"/>
        <v>0</v>
      </c>
      <c r="Q93" s="5">
        <f t="shared" si="35"/>
        <v>0.47078664038148615</v>
      </c>
      <c r="R93" s="5">
        <f t="shared" si="35"/>
        <v>0.3381207346195213</v>
      </c>
      <c r="S93" s="5">
        <f t="shared" si="35"/>
        <v>0</v>
      </c>
      <c r="T93" s="5">
        <f t="shared" si="35"/>
        <v>0</v>
      </c>
      <c r="U93" s="5">
        <f t="shared" si="35"/>
        <v>0</v>
      </c>
      <c r="V93" s="5">
        <f t="shared" si="35"/>
        <v>0</v>
      </c>
      <c r="W93" s="5">
        <f t="shared" si="35"/>
        <v>0</v>
      </c>
      <c r="X93" s="5">
        <f t="shared" si="23"/>
        <v>0.15143319242265038</v>
      </c>
    </row>
    <row r="94" spans="1:24" x14ac:dyDescent="0.25">
      <c r="A94" t="s">
        <v>156</v>
      </c>
      <c r="C94" s="5">
        <f t="shared" si="33"/>
        <v>0</v>
      </c>
      <c r="D94" s="5">
        <f t="shared" si="34"/>
        <v>0</v>
      </c>
      <c r="E94" s="5">
        <f t="shared" si="34"/>
        <v>0</v>
      </c>
      <c r="F94" s="5">
        <f t="shared" si="34"/>
        <v>0</v>
      </c>
      <c r="G94" s="5">
        <f t="shared" si="34"/>
        <v>0</v>
      </c>
      <c r="H94" s="5">
        <f t="shared" si="34"/>
        <v>0</v>
      </c>
      <c r="I94" s="5">
        <f t="shared" si="34"/>
        <v>0</v>
      </c>
      <c r="J94" s="5">
        <f t="shared" si="34"/>
        <v>0</v>
      </c>
      <c r="K94" s="5">
        <f t="shared" si="34"/>
        <v>0</v>
      </c>
      <c r="L94" s="5">
        <f t="shared" si="34"/>
        <v>0</v>
      </c>
      <c r="M94" s="5">
        <f t="shared" si="34"/>
        <v>0</v>
      </c>
      <c r="N94" s="5">
        <f t="shared" si="34"/>
        <v>0</v>
      </c>
      <c r="O94" s="5">
        <f t="shared" si="34"/>
        <v>0</v>
      </c>
      <c r="P94" s="5">
        <f t="shared" si="34"/>
        <v>0</v>
      </c>
      <c r="Q94" s="5">
        <f t="shared" si="34"/>
        <v>0</v>
      </c>
      <c r="R94" s="5">
        <f t="shared" si="34"/>
        <v>0</v>
      </c>
      <c r="S94" s="5">
        <f t="shared" si="34"/>
        <v>0</v>
      </c>
      <c r="T94" s="5">
        <f t="shared" si="34"/>
        <v>0</v>
      </c>
      <c r="U94" s="5">
        <f t="shared" si="34"/>
        <v>0</v>
      </c>
      <c r="V94" s="5">
        <f t="shared" si="34"/>
        <v>0</v>
      </c>
      <c r="W94" s="5">
        <f t="shared" si="34"/>
        <v>0</v>
      </c>
      <c r="X94" s="5">
        <f t="shared" si="23"/>
        <v>0</v>
      </c>
    </row>
    <row r="95" spans="1:24" x14ac:dyDescent="0.25">
      <c r="A95" t="s">
        <v>71</v>
      </c>
      <c r="C95" s="5">
        <f>C67/C$50*100</f>
        <v>0</v>
      </c>
      <c r="D95" s="5">
        <f t="shared" ref="D95:W95" si="36">D67/D$50*100</f>
        <v>2.737322135794126</v>
      </c>
      <c r="E95" s="5">
        <f t="shared" si="36"/>
        <v>0.80002660674349035</v>
      </c>
      <c r="F95" s="5">
        <f t="shared" si="36"/>
        <v>1.0808925549519393</v>
      </c>
      <c r="G95" s="5">
        <f t="shared" si="36"/>
        <v>0</v>
      </c>
      <c r="H95" s="5">
        <f t="shared" si="36"/>
        <v>0</v>
      </c>
      <c r="I95" s="5">
        <f t="shared" si="36"/>
        <v>1.4615535300389546</v>
      </c>
      <c r="J95" s="5">
        <f t="shared" si="36"/>
        <v>8.1409399898187136</v>
      </c>
      <c r="K95" s="5">
        <f t="shared" si="36"/>
        <v>3.3270661640119279</v>
      </c>
      <c r="L95" s="5">
        <f t="shared" si="36"/>
        <v>5.45027711473998</v>
      </c>
      <c r="M95" s="5">
        <f t="shared" si="36"/>
        <v>5.4605233384646654</v>
      </c>
      <c r="N95" s="5">
        <f t="shared" si="36"/>
        <v>0.58714112958126341</v>
      </c>
      <c r="O95" s="5">
        <f t="shared" si="36"/>
        <v>0</v>
      </c>
      <c r="P95" s="5">
        <f t="shared" si="36"/>
        <v>1.0680071082631988</v>
      </c>
      <c r="Q95" s="5">
        <f t="shared" si="36"/>
        <v>27.715727277658537</v>
      </c>
      <c r="R95" s="5">
        <f t="shared" si="36"/>
        <v>9.9105099410489998</v>
      </c>
      <c r="S95" s="5">
        <f t="shared" si="36"/>
        <v>29.067059570633901</v>
      </c>
      <c r="T95" s="5">
        <f t="shared" si="36"/>
        <v>14.353366640838209</v>
      </c>
      <c r="U95" s="5">
        <f t="shared" si="36"/>
        <v>3.552420873259357</v>
      </c>
      <c r="V95" s="5">
        <f t="shared" si="36"/>
        <v>2.147904639938067</v>
      </c>
      <c r="W95" s="5">
        <f t="shared" si="36"/>
        <v>3.6576137845612742</v>
      </c>
      <c r="X95" s="5">
        <f t="shared" si="23"/>
        <v>5.7389691619212657</v>
      </c>
    </row>
    <row r="97" spans="1:24" x14ac:dyDescent="0.25">
      <c r="A97" s="1" t="s">
        <v>22</v>
      </c>
      <c r="B97" s="1"/>
    </row>
    <row r="98" spans="1:24" x14ac:dyDescent="0.25">
      <c r="A98" t="s">
        <v>1</v>
      </c>
      <c r="C98" s="5">
        <v>8479762</v>
      </c>
      <c r="D98" s="5">
        <v>4955060</v>
      </c>
      <c r="E98" s="5">
        <v>7121196</v>
      </c>
      <c r="F98" s="5">
        <v>6252636</v>
      </c>
      <c r="G98" s="5">
        <v>5729554</v>
      </c>
      <c r="H98" s="5">
        <v>6067381</v>
      </c>
      <c r="I98" s="5">
        <v>4785232</v>
      </c>
      <c r="J98" s="5">
        <v>7408587</v>
      </c>
      <c r="K98" s="5">
        <v>6835586</v>
      </c>
      <c r="L98" s="5">
        <v>3610190</v>
      </c>
      <c r="M98" s="5">
        <v>6412519</v>
      </c>
      <c r="N98" s="5">
        <v>5690368</v>
      </c>
      <c r="O98" s="5">
        <v>5929247</v>
      </c>
      <c r="P98" s="5">
        <v>4696631</v>
      </c>
      <c r="Q98" s="5">
        <v>7880722</v>
      </c>
      <c r="R98" s="5">
        <v>7447814</v>
      </c>
      <c r="S98" s="5">
        <v>7821010</v>
      </c>
      <c r="T98" s="5">
        <v>5724443</v>
      </c>
      <c r="U98" s="5">
        <v>5537882</v>
      </c>
      <c r="V98" s="5">
        <v>5785915</v>
      </c>
      <c r="W98" s="5">
        <v>6196210</v>
      </c>
      <c r="X98" s="5">
        <f>SUM(C98:W98)</f>
        <v>130367945</v>
      </c>
    </row>
    <row r="99" spans="1:24" x14ac:dyDescent="0.25">
      <c r="A99" t="s">
        <v>135</v>
      </c>
      <c r="C99" s="5">
        <v>526849</v>
      </c>
      <c r="D99" s="5">
        <v>411069</v>
      </c>
      <c r="E99" s="5">
        <v>453988</v>
      </c>
      <c r="F99" s="5">
        <v>402373</v>
      </c>
      <c r="G99" s="5">
        <v>353533</v>
      </c>
      <c r="H99" s="5">
        <v>459231</v>
      </c>
      <c r="J99" s="5">
        <v>657260</v>
      </c>
      <c r="K99" s="5">
        <v>515083</v>
      </c>
      <c r="L99" s="5">
        <v>255573</v>
      </c>
      <c r="M99" s="5">
        <v>1627962</v>
      </c>
      <c r="N99" s="5">
        <v>421546</v>
      </c>
      <c r="O99" s="5">
        <v>409882</v>
      </c>
      <c r="P99" s="5">
        <v>434919</v>
      </c>
      <c r="Q99" s="5">
        <v>601764</v>
      </c>
      <c r="S99" s="5">
        <v>572763</v>
      </c>
      <c r="T99" s="5">
        <v>390860</v>
      </c>
      <c r="U99" s="5">
        <v>353763</v>
      </c>
      <c r="V99" s="5">
        <v>451705</v>
      </c>
      <c r="W99" s="5">
        <v>565115</v>
      </c>
    </row>
    <row r="100" spans="1:24" x14ac:dyDescent="0.25">
      <c r="A100" t="s">
        <v>140</v>
      </c>
      <c r="C100" s="5">
        <v>83.6</v>
      </c>
      <c r="D100" s="5">
        <v>82.8</v>
      </c>
      <c r="E100" s="5">
        <v>76.2</v>
      </c>
      <c r="F100" s="5">
        <v>56.8</v>
      </c>
      <c r="G100" s="5">
        <v>39.6</v>
      </c>
      <c r="H100" s="5">
        <v>78.599999999999994</v>
      </c>
      <c r="I100" s="5">
        <v>88.1</v>
      </c>
      <c r="J100" s="5">
        <v>87.6</v>
      </c>
      <c r="K100" s="5">
        <v>92.8</v>
      </c>
      <c r="L100" s="5">
        <v>70.3</v>
      </c>
      <c r="M100" s="5">
        <v>33.299999999999997</v>
      </c>
      <c r="N100" s="5">
        <v>53.6</v>
      </c>
      <c r="O100" s="5">
        <v>75</v>
      </c>
      <c r="P100" s="5">
        <v>62.4</v>
      </c>
      <c r="Q100" s="5">
        <v>74.3</v>
      </c>
      <c r="R100" s="5">
        <v>73.8</v>
      </c>
      <c r="S100" s="5">
        <v>75.400000000000006</v>
      </c>
      <c r="T100" s="5">
        <v>71.099999999999994</v>
      </c>
      <c r="U100" s="5">
        <v>58.4</v>
      </c>
      <c r="V100" s="5">
        <v>50.6</v>
      </c>
      <c r="W100" s="5">
        <v>51.2</v>
      </c>
    </row>
    <row r="101" spans="1:24" x14ac:dyDescent="0.25">
      <c r="A101" t="s">
        <v>57</v>
      </c>
      <c r="B101" t="s">
        <v>32</v>
      </c>
    </row>
    <row r="102" spans="1:24" x14ac:dyDescent="0.25">
      <c r="A102" t="s">
        <v>33</v>
      </c>
      <c r="B102" t="s">
        <v>33</v>
      </c>
      <c r="C102" s="5">
        <v>215338</v>
      </c>
      <c r="D102" s="5">
        <v>162823</v>
      </c>
      <c r="E102" s="5">
        <v>20563</v>
      </c>
      <c r="H102" s="5">
        <v>39555</v>
      </c>
      <c r="N102" s="5">
        <v>19705</v>
      </c>
      <c r="V102" s="5">
        <v>14346</v>
      </c>
    </row>
    <row r="103" spans="1:24" x14ac:dyDescent="0.25">
      <c r="A103" t="s">
        <v>34</v>
      </c>
      <c r="B103" t="s">
        <v>34</v>
      </c>
      <c r="C103" s="5">
        <v>281947</v>
      </c>
      <c r="D103" s="5">
        <v>97962</v>
      </c>
      <c r="E103" s="5">
        <v>316518</v>
      </c>
      <c r="F103" s="5">
        <v>321394</v>
      </c>
      <c r="G103" s="5">
        <v>28617</v>
      </c>
      <c r="H103" s="5">
        <v>211850</v>
      </c>
      <c r="I103" s="5">
        <v>214977</v>
      </c>
      <c r="J103" s="5">
        <v>821465</v>
      </c>
      <c r="L103" s="5">
        <v>133049</v>
      </c>
      <c r="M103" s="5">
        <v>870784</v>
      </c>
      <c r="N103" s="5">
        <v>202954</v>
      </c>
      <c r="Q103" s="5">
        <v>842728</v>
      </c>
      <c r="R103" s="5">
        <v>500992</v>
      </c>
      <c r="S103" s="5">
        <v>859622</v>
      </c>
      <c r="T103" s="5">
        <v>306436</v>
      </c>
      <c r="U103" s="5">
        <v>529575</v>
      </c>
      <c r="V103" s="5">
        <v>292934</v>
      </c>
      <c r="W103" s="5">
        <v>605712</v>
      </c>
    </row>
    <row r="104" spans="1:24" x14ac:dyDescent="0.25">
      <c r="A104" t="s">
        <v>36</v>
      </c>
      <c r="B104" t="s">
        <v>37</v>
      </c>
      <c r="E104" s="5">
        <v>397292</v>
      </c>
      <c r="O104" s="5">
        <v>72160</v>
      </c>
      <c r="P104" s="5">
        <v>33496</v>
      </c>
    </row>
    <row r="105" spans="1:24" x14ac:dyDescent="0.25">
      <c r="A105" t="s">
        <v>119</v>
      </c>
      <c r="B105" t="s">
        <v>37</v>
      </c>
      <c r="K105" s="5">
        <v>110861</v>
      </c>
      <c r="R105" s="5">
        <v>33397</v>
      </c>
      <c r="S105" s="5">
        <v>161799</v>
      </c>
      <c r="T105" s="5">
        <v>49667</v>
      </c>
      <c r="U105" s="5">
        <v>227802</v>
      </c>
      <c r="V105" s="5">
        <v>220112</v>
      </c>
    </row>
    <row r="106" spans="1:24" x14ac:dyDescent="0.25">
      <c r="A106" s="2" t="s">
        <v>4</v>
      </c>
      <c r="B106" s="3" t="s">
        <v>15</v>
      </c>
      <c r="X106" s="5">
        <f>SUM(C106:W106)</f>
        <v>0</v>
      </c>
    </row>
    <row r="107" spans="1:24" x14ac:dyDescent="0.25">
      <c r="A107" s="2" t="s">
        <v>5</v>
      </c>
      <c r="B107" s="3" t="s">
        <v>59</v>
      </c>
      <c r="C107" s="5">
        <v>219279</v>
      </c>
      <c r="D107" s="5">
        <v>125700</v>
      </c>
      <c r="E107" s="5">
        <v>196036</v>
      </c>
      <c r="H107" s="5">
        <v>81403</v>
      </c>
      <c r="I107" s="5">
        <v>81915</v>
      </c>
      <c r="J107" s="5">
        <v>24379</v>
      </c>
      <c r="K107" s="5">
        <v>30050</v>
      </c>
      <c r="L107" s="5">
        <v>273817</v>
      </c>
      <c r="M107" s="5">
        <v>62055</v>
      </c>
      <c r="N107" s="5">
        <v>222085</v>
      </c>
      <c r="O107" s="5">
        <v>121568</v>
      </c>
      <c r="P107" s="5">
        <v>277471</v>
      </c>
      <c r="Q107" s="5">
        <v>104845</v>
      </c>
      <c r="R107" s="5">
        <v>88124</v>
      </c>
      <c r="S107" s="5">
        <v>317606</v>
      </c>
      <c r="T107" s="5">
        <v>817112</v>
      </c>
      <c r="U107" s="5">
        <v>496490</v>
      </c>
      <c r="V107" s="5">
        <v>151247</v>
      </c>
      <c r="W107" s="5">
        <v>727450</v>
      </c>
    </row>
    <row r="108" spans="1:24" x14ac:dyDescent="0.25">
      <c r="A108" s="3" t="s">
        <v>10</v>
      </c>
      <c r="B108" s="3" t="s">
        <v>47</v>
      </c>
      <c r="L108" s="5">
        <v>32598</v>
      </c>
      <c r="T108" s="5">
        <v>10947</v>
      </c>
    </row>
    <row r="109" spans="1:24" x14ac:dyDescent="0.25">
      <c r="A109" s="3" t="s">
        <v>38</v>
      </c>
      <c r="B109" s="3" t="s">
        <v>42</v>
      </c>
      <c r="X109" s="5">
        <f t="shared" ref="X109:X114" si="37">SUM(C109:W109)</f>
        <v>0</v>
      </c>
    </row>
    <row r="110" spans="1:24" x14ac:dyDescent="0.25">
      <c r="A110" s="3" t="s">
        <v>39</v>
      </c>
      <c r="B110" s="3" t="s">
        <v>40</v>
      </c>
      <c r="X110" s="5">
        <f t="shared" si="37"/>
        <v>0</v>
      </c>
    </row>
    <row r="111" spans="1:24" x14ac:dyDescent="0.25">
      <c r="A111" s="3" t="s">
        <v>133</v>
      </c>
      <c r="B111" s="3" t="s">
        <v>134</v>
      </c>
      <c r="X111" s="5">
        <f t="shared" si="37"/>
        <v>0</v>
      </c>
    </row>
    <row r="112" spans="1:24" x14ac:dyDescent="0.25">
      <c r="A112" s="3" t="s">
        <v>12</v>
      </c>
      <c r="B112" s="3" t="s">
        <v>17</v>
      </c>
      <c r="X112" s="5">
        <f t="shared" si="37"/>
        <v>0</v>
      </c>
    </row>
    <row r="113" spans="1:24" x14ac:dyDescent="0.25">
      <c r="A113" s="3" t="s">
        <v>35</v>
      </c>
      <c r="B113" s="3" t="s">
        <v>41</v>
      </c>
      <c r="X113" s="5">
        <f t="shared" si="37"/>
        <v>0</v>
      </c>
    </row>
    <row r="114" spans="1:24" x14ac:dyDescent="0.25">
      <c r="A114" s="3" t="s">
        <v>43</v>
      </c>
      <c r="B114" s="2" t="s">
        <v>46</v>
      </c>
      <c r="X114" s="5">
        <f t="shared" si="37"/>
        <v>0</v>
      </c>
    </row>
    <row r="115" spans="1:24" x14ac:dyDescent="0.25">
      <c r="A115" s="3" t="s">
        <v>44</v>
      </c>
      <c r="B115" s="3" t="s">
        <v>45</v>
      </c>
      <c r="C115" s="5">
        <v>65311</v>
      </c>
      <c r="E115" s="5">
        <v>116299</v>
      </c>
      <c r="F115" s="5">
        <v>17720</v>
      </c>
      <c r="G115" s="5">
        <v>15173</v>
      </c>
      <c r="H115" s="5">
        <v>86676</v>
      </c>
      <c r="I115" s="5">
        <v>282417</v>
      </c>
      <c r="J115" s="5">
        <v>55304</v>
      </c>
      <c r="K115" s="5">
        <v>39391</v>
      </c>
      <c r="L115" s="5">
        <v>27820</v>
      </c>
      <c r="M115" s="5">
        <v>31264</v>
      </c>
      <c r="N115" s="5">
        <v>55863</v>
      </c>
      <c r="O115" s="5">
        <v>152223</v>
      </c>
      <c r="P115" s="5">
        <v>240615</v>
      </c>
      <c r="Q115" s="5">
        <v>26737</v>
      </c>
      <c r="R115" s="5">
        <v>254156</v>
      </c>
      <c r="S115" s="5">
        <v>259504</v>
      </c>
      <c r="T115" s="5">
        <v>54173</v>
      </c>
      <c r="V115" s="5">
        <v>183522</v>
      </c>
      <c r="W115" s="5">
        <v>50239</v>
      </c>
    </row>
    <row r="116" spans="1:24" x14ac:dyDescent="0.25">
      <c r="A116" s="3" t="s">
        <v>48</v>
      </c>
      <c r="B116" s="3" t="s">
        <v>47</v>
      </c>
      <c r="R116" s="5">
        <v>2</v>
      </c>
      <c r="X116" s="5">
        <f t="shared" ref="X116:X118" si="38">SUM(C116:W116)</f>
        <v>2</v>
      </c>
    </row>
    <row r="117" spans="1:24" x14ac:dyDescent="0.25">
      <c r="A117" s="3" t="s">
        <v>49</v>
      </c>
      <c r="B117" s="3" t="s">
        <v>49</v>
      </c>
      <c r="C117" s="5">
        <v>1</v>
      </c>
      <c r="E117" s="5">
        <v>1</v>
      </c>
      <c r="H117" s="5">
        <v>1</v>
      </c>
      <c r="I117" s="5">
        <v>2</v>
      </c>
      <c r="N117" s="5">
        <v>1</v>
      </c>
      <c r="O117" s="5">
        <v>1</v>
      </c>
      <c r="R117" s="5">
        <v>1</v>
      </c>
      <c r="X117" s="5">
        <f t="shared" si="38"/>
        <v>8</v>
      </c>
    </row>
    <row r="118" spans="1:24" x14ac:dyDescent="0.25">
      <c r="A118" s="3" t="s">
        <v>65</v>
      </c>
      <c r="B118" s="3" t="s">
        <v>45</v>
      </c>
      <c r="X118" s="5">
        <f t="shared" si="38"/>
        <v>0</v>
      </c>
    </row>
    <row r="119" spans="1:24" x14ac:dyDescent="0.25">
      <c r="A119" s="3" t="s">
        <v>60</v>
      </c>
      <c r="B119" s="3" t="s">
        <v>59</v>
      </c>
      <c r="C119" s="5">
        <v>122595</v>
      </c>
      <c r="E119" s="5">
        <v>46811</v>
      </c>
      <c r="F119" s="5">
        <v>10653</v>
      </c>
      <c r="G119" s="5">
        <v>34013</v>
      </c>
      <c r="H119" s="5">
        <v>67748</v>
      </c>
      <c r="I119" s="5">
        <v>134625</v>
      </c>
      <c r="J119" s="5">
        <v>90641</v>
      </c>
      <c r="K119" s="5">
        <v>255218</v>
      </c>
      <c r="L119" s="5">
        <v>32591</v>
      </c>
      <c r="M119" s="5">
        <v>22428</v>
      </c>
      <c r="N119" s="5">
        <v>36639</v>
      </c>
      <c r="O119" s="5">
        <v>72037</v>
      </c>
      <c r="P119" s="5">
        <v>39228</v>
      </c>
      <c r="Q119" s="5">
        <v>304718</v>
      </c>
      <c r="R119" s="5">
        <v>311220</v>
      </c>
      <c r="S119" s="5">
        <v>288682</v>
      </c>
      <c r="T119" s="5">
        <v>259209</v>
      </c>
      <c r="U119" s="5">
        <v>297317</v>
      </c>
      <c r="V119" s="5">
        <v>257828</v>
      </c>
      <c r="W119" s="5">
        <v>200753</v>
      </c>
    </row>
    <row r="120" spans="1:24" x14ac:dyDescent="0.25">
      <c r="A120" s="3" t="s">
        <v>67</v>
      </c>
      <c r="B120" s="3" t="s">
        <v>45</v>
      </c>
      <c r="X120" s="5">
        <f t="shared" ref="X120:X124" si="39">SUM(C120:W120)</f>
        <v>0</v>
      </c>
    </row>
    <row r="121" spans="1:24" x14ac:dyDescent="0.25">
      <c r="A121" s="3" t="s">
        <v>66</v>
      </c>
      <c r="B121" s="3" t="s">
        <v>59</v>
      </c>
      <c r="X121" s="5">
        <f t="shared" si="39"/>
        <v>0</v>
      </c>
    </row>
    <row r="122" spans="1:24" x14ac:dyDescent="0.25">
      <c r="A122" s="3" t="s">
        <v>50</v>
      </c>
      <c r="B122" s="3" t="s">
        <v>47</v>
      </c>
      <c r="X122" s="5">
        <f t="shared" si="39"/>
        <v>0</v>
      </c>
    </row>
    <row r="123" spans="1:24" x14ac:dyDescent="0.25">
      <c r="A123" s="3" t="s">
        <v>69</v>
      </c>
      <c r="B123" s="3" t="s">
        <v>15</v>
      </c>
      <c r="M123" s="5">
        <v>1</v>
      </c>
      <c r="X123" s="5">
        <f t="shared" si="39"/>
        <v>1</v>
      </c>
    </row>
    <row r="124" spans="1:24" x14ac:dyDescent="0.25">
      <c r="A124" s="2" t="s">
        <v>51</v>
      </c>
      <c r="B124" s="3" t="s">
        <v>23</v>
      </c>
      <c r="X124" s="5">
        <f t="shared" si="39"/>
        <v>0</v>
      </c>
    </row>
    <row r="125" spans="1:24" x14ac:dyDescent="0.25">
      <c r="A125" s="3" t="s">
        <v>63</v>
      </c>
      <c r="B125" s="3"/>
      <c r="D125" s="5">
        <v>115271</v>
      </c>
      <c r="E125" s="5">
        <v>169759</v>
      </c>
      <c r="F125" s="5">
        <v>125452</v>
      </c>
      <c r="G125" s="5">
        <v>171631</v>
      </c>
      <c r="H125" s="5">
        <v>331816</v>
      </c>
      <c r="I125" s="5">
        <v>189318</v>
      </c>
      <c r="J125" s="5">
        <v>216067</v>
      </c>
      <c r="K125" s="5">
        <v>196034</v>
      </c>
      <c r="L125" s="5">
        <v>67281</v>
      </c>
      <c r="M125" s="5">
        <v>133789</v>
      </c>
      <c r="N125" s="5">
        <v>166338</v>
      </c>
      <c r="O125" s="5">
        <v>82025</v>
      </c>
      <c r="Q125" s="5">
        <v>171516</v>
      </c>
      <c r="S125" s="5">
        <v>158813</v>
      </c>
      <c r="T125" s="5">
        <v>121684</v>
      </c>
      <c r="X125" s="5">
        <f>SUM(C125:W125)/X$98*100</f>
        <v>1.8538253402705702</v>
      </c>
    </row>
    <row r="126" spans="1:24" x14ac:dyDescent="0.25">
      <c r="A126" s="3" t="s">
        <v>118</v>
      </c>
      <c r="B126" s="3" t="s">
        <v>47</v>
      </c>
      <c r="X126" s="5">
        <f t="shared" ref="X126:X129" si="40">SUM(C126:W126)</f>
        <v>0</v>
      </c>
    </row>
    <row r="127" spans="1:24" x14ac:dyDescent="0.25">
      <c r="A127" s="3" t="s">
        <v>74</v>
      </c>
      <c r="B127" s="3" t="s">
        <v>45</v>
      </c>
      <c r="X127" s="5">
        <f t="shared" si="40"/>
        <v>0</v>
      </c>
    </row>
    <row r="128" spans="1:24" x14ac:dyDescent="0.25">
      <c r="A128" s="3" t="s">
        <v>75</v>
      </c>
      <c r="B128" s="3" t="s">
        <v>45</v>
      </c>
      <c r="X128" s="5">
        <f t="shared" si="40"/>
        <v>0</v>
      </c>
    </row>
    <row r="129" spans="1:24" x14ac:dyDescent="0.25">
      <c r="A129" s="3" t="s">
        <v>137</v>
      </c>
      <c r="B129" s="3" t="s">
        <v>138</v>
      </c>
      <c r="N129" s="5">
        <v>1</v>
      </c>
      <c r="X129" s="5">
        <f t="shared" si="40"/>
        <v>1</v>
      </c>
    </row>
    <row r="130" spans="1:24" x14ac:dyDescent="0.25">
      <c r="A130" t="s">
        <v>9</v>
      </c>
    </row>
    <row r="131" spans="1:24" x14ac:dyDescent="0.25">
      <c r="A131" t="s">
        <v>28</v>
      </c>
      <c r="C131" s="5">
        <f>C102/C$98*100</f>
        <v>2.5394344794110966</v>
      </c>
      <c r="D131" s="5">
        <f t="shared" ref="D131:W131" si="41">D102/D$98*100</f>
        <v>3.2859945187343844</v>
      </c>
      <c r="E131" s="5">
        <f t="shared" si="41"/>
        <v>0.28875767497482163</v>
      </c>
      <c r="F131" s="5">
        <f t="shared" si="41"/>
        <v>0</v>
      </c>
      <c r="G131" s="5">
        <f t="shared" si="41"/>
        <v>0</v>
      </c>
      <c r="H131" s="5">
        <f t="shared" si="41"/>
        <v>0.65192873168835119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0.34628691852618321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5">
        <f t="shared" si="41"/>
        <v>0</v>
      </c>
      <c r="T131" s="5">
        <f t="shared" si="41"/>
        <v>0</v>
      </c>
      <c r="U131" s="5">
        <f t="shared" si="41"/>
        <v>0</v>
      </c>
      <c r="V131" s="5">
        <f t="shared" si="41"/>
        <v>0.24794695393900532</v>
      </c>
      <c r="W131" s="5">
        <f t="shared" si="41"/>
        <v>0</v>
      </c>
      <c r="X131" s="5">
        <f>AVERAGE(C131:W131)</f>
        <v>0.35049282272732585</v>
      </c>
    </row>
    <row r="132" spans="1:24" x14ac:dyDescent="0.25">
      <c r="A132" t="s">
        <v>52</v>
      </c>
      <c r="C132" s="5">
        <f>C103/C$98*100</f>
        <v>3.3249400160051663</v>
      </c>
      <c r="D132" s="5">
        <f t="shared" ref="D132:W132" si="42">D103/D$98*100</f>
        <v>1.9770093601288379</v>
      </c>
      <c r="E132" s="5">
        <f t="shared" si="42"/>
        <v>4.4447309131780672</v>
      </c>
      <c r="F132" s="5">
        <f t="shared" si="42"/>
        <v>5.1401360962000666</v>
      </c>
      <c r="G132" s="5">
        <f t="shared" si="42"/>
        <v>0.49946295994417717</v>
      </c>
      <c r="H132" s="5">
        <f t="shared" si="42"/>
        <v>3.4916218381538924</v>
      </c>
      <c r="I132" s="5">
        <f t="shared" si="42"/>
        <v>4.4925094540870747</v>
      </c>
      <c r="J132" s="5">
        <f t="shared" si="42"/>
        <v>11.088011789562572</v>
      </c>
      <c r="K132" s="5">
        <f t="shared" si="42"/>
        <v>0</v>
      </c>
      <c r="L132" s="5">
        <f t="shared" si="42"/>
        <v>3.6853738999886434</v>
      </c>
      <c r="M132" s="5">
        <f t="shared" si="42"/>
        <v>13.579437347476087</v>
      </c>
      <c r="N132" s="5">
        <f t="shared" si="42"/>
        <v>3.566623459150621</v>
      </c>
      <c r="O132" s="5">
        <f t="shared" si="42"/>
        <v>0</v>
      </c>
      <c r="P132" s="5">
        <f t="shared" si="42"/>
        <v>0</v>
      </c>
      <c r="Q132" s="5">
        <f t="shared" si="42"/>
        <v>10.69353797786548</v>
      </c>
      <c r="R132" s="5">
        <f t="shared" si="42"/>
        <v>6.7266985990788699</v>
      </c>
      <c r="S132" s="5">
        <f t="shared" si="42"/>
        <v>10.99118911751807</v>
      </c>
      <c r="T132" s="5">
        <f t="shared" si="42"/>
        <v>5.3531147047843781</v>
      </c>
      <c r="U132" s="5">
        <f t="shared" si="42"/>
        <v>9.5627714711147682</v>
      </c>
      <c r="V132" s="5">
        <f t="shared" si="42"/>
        <v>5.0628811519007799</v>
      </c>
      <c r="W132" s="5">
        <f t="shared" si="42"/>
        <v>9.775524070359138</v>
      </c>
      <c r="X132" s="5">
        <f t="shared" ref="X132:X145" si="43">AVERAGE(C132:W132)</f>
        <v>5.4026463917379379</v>
      </c>
    </row>
    <row r="133" spans="1:24" x14ac:dyDescent="0.25">
      <c r="A133" t="s">
        <v>30</v>
      </c>
      <c r="C133" s="5">
        <f>C107/C$98*100</f>
        <v>2.5859098403941054</v>
      </c>
      <c r="D133" s="5">
        <f t="shared" ref="D133:W133" si="44">D107/D$98*100</f>
        <v>2.5368007652783215</v>
      </c>
      <c r="E133" s="5">
        <f t="shared" si="44"/>
        <v>2.7528521894355946</v>
      </c>
      <c r="F133" s="5">
        <f t="shared" si="44"/>
        <v>0</v>
      </c>
      <c r="G133" s="5">
        <f t="shared" si="44"/>
        <v>0</v>
      </c>
      <c r="H133" s="5">
        <f t="shared" si="44"/>
        <v>1.341649716739397</v>
      </c>
      <c r="I133" s="5">
        <f t="shared" si="44"/>
        <v>1.7118292279245815</v>
      </c>
      <c r="J133" s="5">
        <f t="shared" si="44"/>
        <v>0.32906409818768412</v>
      </c>
      <c r="K133" s="5">
        <f t="shared" si="44"/>
        <v>0.4396111759840341</v>
      </c>
      <c r="L133" s="5">
        <f t="shared" si="44"/>
        <v>7.5845592614239132</v>
      </c>
      <c r="M133" s="5">
        <f t="shared" si="44"/>
        <v>0.96771643093767046</v>
      </c>
      <c r="N133" s="5">
        <f t="shared" si="44"/>
        <v>3.9028231566042826</v>
      </c>
      <c r="O133" s="5">
        <f t="shared" si="44"/>
        <v>2.0503109416760679</v>
      </c>
      <c r="P133" s="5">
        <f t="shared" si="44"/>
        <v>5.9078731115985059</v>
      </c>
      <c r="Q133" s="5">
        <f t="shared" si="44"/>
        <v>1.3303984076585875</v>
      </c>
      <c r="R133" s="5">
        <f t="shared" si="44"/>
        <v>1.1832196668713799</v>
      </c>
      <c r="S133" s="5">
        <f t="shared" si="44"/>
        <v>4.0609333065678221</v>
      </c>
      <c r="T133" s="5">
        <f t="shared" si="44"/>
        <v>14.274087452700638</v>
      </c>
      <c r="U133" s="5">
        <f t="shared" si="44"/>
        <v>8.9653409010881777</v>
      </c>
      <c r="V133" s="5">
        <f t="shared" si="44"/>
        <v>2.6140549938946562</v>
      </c>
      <c r="W133" s="5">
        <f t="shared" si="44"/>
        <v>11.740241211966671</v>
      </c>
      <c r="X133" s="5">
        <f t="shared" si="43"/>
        <v>3.632346469377719</v>
      </c>
    </row>
    <row r="134" spans="1:24" x14ac:dyDescent="0.25">
      <c r="A134" t="s">
        <v>155</v>
      </c>
      <c r="C134" s="5">
        <f>C110/C$98*100</f>
        <v>0</v>
      </c>
      <c r="D134" s="5">
        <f t="shared" ref="D134:W134" si="45">D110/D$98*100</f>
        <v>0</v>
      </c>
      <c r="E134" s="5">
        <f t="shared" si="45"/>
        <v>0</v>
      </c>
      <c r="F134" s="5">
        <f t="shared" si="45"/>
        <v>0</v>
      </c>
      <c r="G134" s="5">
        <f t="shared" si="45"/>
        <v>0</v>
      </c>
      <c r="H134" s="5">
        <f t="shared" si="45"/>
        <v>0</v>
      </c>
      <c r="I134" s="5">
        <f t="shared" si="45"/>
        <v>0</v>
      </c>
      <c r="J134" s="5">
        <f t="shared" si="45"/>
        <v>0</v>
      </c>
      <c r="K134" s="5">
        <f t="shared" si="45"/>
        <v>0</v>
      </c>
      <c r="L134" s="5">
        <f t="shared" si="45"/>
        <v>0</v>
      </c>
      <c r="M134" s="5">
        <f t="shared" si="45"/>
        <v>0</v>
      </c>
      <c r="N134" s="5">
        <f t="shared" si="45"/>
        <v>0</v>
      </c>
      <c r="O134" s="5">
        <f t="shared" si="45"/>
        <v>0</v>
      </c>
      <c r="P134" s="5">
        <f t="shared" si="45"/>
        <v>0</v>
      </c>
      <c r="Q134" s="5">
        <f t="shared" si="45"/>
        <v>0</v>
      </c>
      <c r="R134" s="5">
        <f t="shared" si="45"/>
        <v>0</v>
      </c>
      <c r="S134" s="5">
        <f t="shared" si="45"/>
        <v>0</v>
      </c>
      <c r="T134" s="5">
        <f t="shared" si="45"/>
        <v>0</v>
      </c>
      <c r="U134" s="5">
        <f t="shared" si="45"/>
        <v>0</v>
      </c>
      <c r="V134" s="5">
        <f t="shared" si="45"/>
        <v>0</v>
      </c>
      <c r="W134" s="5">
        <f t="shared" si="45"/>
        <v>0</v>
      </c>
      <c r="X134" s="5">
        <f t="shared" si="43"/>
        <v>0</v>
      </c>
    </row>
    <row r="135" spans="1:24" x14ac:dyDescent="0.25">
      <c r="A135" t="s">
        <v>104</v>
      </c>
      <c r="C135" s="5">
        <f>C121/C$98*100</f>
        <v>0</v>
      </c>
      <c r="D135" s="5">
        <f t="shared" ref="D135:W135" si="46">D121/D$98*100</f>
        <v>0</v>
      </c>
      <c r="E135" s="5">
        <f t="shared" si="46"/>
        <v>0</v>
      </c>
      <c r="F135" s="5">
        <f t="shared" si="46"/>
        <v>0</v>
      </c>
      <c r="G135" s="5">
        <f t="shared" si="46"/>
        <v>0</v>
      </c>
      <c r="H135" s="5">
        <f t="shared" si="46"/>
        <v>0</v>
      </c>
      <c r="I135" s="5">
        <f t="shared" si="46"/>
        <v>0</v>
      </c>
      <c r="J135" s="5">
        <f t="shared" si="46"/>
        <v>0</v>
      </c>
      <c r="K135" s="5">
        <f t="shared" si="46"/>
        <v>0</v>
      </c>
      <c r="L135" s="5">
        <f t="shared" si="46"/>
        <v>0</v>
      </c>
      <c r="M135" s="5">
        <f t="shared" si="46"/>
        <v>0</v>
      </c>
      <c r="N135" s="5">
        <f t="shared" si="46"/>
        <v>0</v>
      </c>
      <c r="O135" s="5">
        <f t="shared" si="46"/>
        <v>0</v>
      </c>
      <c r="P135" s="5">
        <f t="shared" si="46"/>
        <v>0</v>
      </c>
      <c r="Q135" s="5">
        <f t="shared" si="46"/>
        <v>0</v>
      </c>
      <c r="R135" s="5">
        <f t="shared" si="46"/>
        <v>0</v>
      </c>
      <c r="S135" s="5">
        <f t="shared" si="46"/>
        <v>0</v>
      </c>
      <c r="T135" s="5">
        <f t="shared" si="46"/>
        <v>0</v>
      </c>
      <c r="U135" s="5">
        <f t="shared" si="46"/>
        <v>0</v>
      </c>
      <c r="V135" s="5">
        <f t="shared" si="46"/>
        <v>0</v>
      </c>
      <c r="W135" s="5">
        <f t="shared" si="46"/>
        <v>0</v>
      </c>
      <c r="X135" s="5">
        <f t="shared" si="43"/>
        <v>0</v>
      </c>
    </row>
    <row r="136" spans="1:24" x14ac:dyDescent="0.25">
      <c r="A136" t="s">
        <v>145</v>
      </c>
      <c r="C136" s="5">
        <f>C117/C$98*100</f>
        <v>1.1792783806904014E-5</v>
      </c>
      <c r="D136" s="5">
        <f t="shared" ref="D136:W136" si="47">D117/D$98*100</f>
        <v>0</v>
      </c>
      <c r="E136" s="5">
        <f t="shared" si="47"/>
        <v>1.4042584981511531E-5</v>
      </c>
      <c r="F136" s="5">
        <f t="shared" si="47"/>
        <v>0</v>
      </c>
      <c r="G136" s="5">
        <f t="shared" si="47"/>
        <v>0</v>
      </c>
      <c r="H136" s="5">
        <f t="shared" si="47"/>
        <v>1.6481575823242353E-5</v>
      </c>
      <c r="I136" s="5">
        <f t="shared" si="47"/>
        <v>4.1795256739903102E-5</v>
      </c>
      <c r="J136" s="5">
        <f t="shared" si="47"/>
        <v>0</v>
      </c>
      <c r="K136" s="5">
        <f t="shared" si="47"/>
        <v>0</v>
      </c>
      <c r="L136" s="5">
        <f t="shared" si="47"/>
        <v>0</v>
      </c>
      <c r="M136" s="5">
        <f t="shared" si="47"/>
        <v>0</v>
      </c>
      <c r="N136" s="5">
        <f t="shared" si="47"/>
        <v>1.7573555875472377E-5</v>
      </c>
      <c r="O136" s="5">
        <f t="shared" si="47"/>
        <v>1.6865548019841307E-5</v>
      </c>
      <c r="P136" s="5">
        <f t="shared" si="47"/>
        <v>0</v>
      </c>
      <c r="Q136" s="5">
        <f t="shared" si="47"/>
        <v>0</v>
      </c>
      <c r="R136" s="5">
        <f t="shared" si="47"/>
        <v>1.3426758509275339E-5</v>
      </c>
      <c r="S136" s="5">
        <f t="shared" si="47"/>
        <v>0</v>
      </c>
      <c r="T136" s="5">
        <f t="shared" si="47"/>
        <v>0</v>
      </c>
      <c r="U136" s="5">
        <f t="shared" si="47"/>
        <v>0</v>
      </c>
      <c r="V136" s="5">
        <f t="shared" si="47"/>
        <v>0</v>
      </c>
      <c r="W136" s="5">
        <f t="shared" si="47"/>
        <v>0</v>
      </c>
      <c r="X136" s="5">
        <f t="shared" si="43"/>
        <v>6.284669702673811E-6</v>
      </c>
    </row>
    <row r="137" spans="1:24" x14ac:dyDescent="0.25">
      <c r="A137" t="s">
        <v>144</v>
      </c>
      <c r="C137" s="5">
        <f>C119/C$98*100</f>
        <v>1.4457363308073976</v>
      </c>
      <c r="D137" s="5">
        <f t="shared" ref="D137:W137" si="48">D119/D$98*100</f>
        <v>0</v>
      </c>
      <c r="E137" s="5">
        <f t="shared" si="48"/>
        <v>0.65734744556953639</v>
      </c>
      <c r="F137" s="5">
        <f t="shared" si="48"/>
        <v>0.17037614215828331</v>
      </c>
      <c r="G137" s="5">
        <f t="shared" si="48"/>
        <v>0.59364132007482606</v>
      </c>
      <c r="H137" s="5">
        <f t="shared" si="48"/>
        <v>1.1165937988730228</v>
      </c>
      <c r="I137" s="5">
        <f t="shared" si="48"/>
        <v>2.8133432193047274</v>
      </c>
      <c r="J137" s="5">
        <f t="shared" si="48"/>
        <v>1.2234586703240442</v>
      </c>
      <c r="K137" s="5">
        <f t="shared" si="48"/>
        <v>3.7336667258666631</v>
      </c>
      <c r="L137" s="5">
        <f t="shared" si="48"/>
        <v>0.9027502707613726</v>
      </c>
      <c r="M137" s="5">
        <f t="shared" si="48"/>
        <v>0.34975334965869104</v>
      </c>
      <c r="N137" s="5">
        <f t="shared" si="48"/>
        <v>0.64387751372143243</v>
      </c>
      <c r="O137" s="5">
        <f t="shared" si="48"/>
        <v>1.2149434827053081</v>
      </c>
      <c r="P137" s="5">
        <f t="shared" si="48"/>
        <v>0.83523700286439362</v>
      </c>
      <c r="Q137" s="5">
        <f t="shared" si="48"/>
        <v>3.8666254183309601</v>
      </c>
      <c r="R137" s="5">
        <f t="shared" si="48"/>
        <v>4.1786757832566712</v>
      </c>
      <c r="S137" s="5">
        <f t="shared" si="48"/>
        <v>3.691108948844203</v>
      </c>
      <c r="T137" s="5">
        <f t="shared" si="48"/>
        <v>4.5281086736299061</v>
      </c>
      <c r="U137" s="5">
        <f t="shared" si="48"/>
        <v>5.3687853948495112</v>
      </c>
      <c r="V137" s="5">
        <f t="shared" si="48"/>
        <v>4.4561318304883493</v>
      </c>
      <c r="W137" s="5">
        <f t="shared" si="48"/>
        <v>3.2399321520736062</v>
      </c>
      <c r="X137" s="5">
        <f t="shared" si="43"/>
        <v>2.1442901654363289</v>
      </c>
    </row>
    <row r="138" spans="1:24" x14ac:dyDescent="0.25">
      <c r="A138" t="s">
        <v>78</v>
      </c>
      <c r="C138" s="5">
        <f>C120/C$98*100</f>
        <v>0</v>
      </c>
      <c r="D138" s="5">
        <f t="shared" ref="D138:W138" si="49">D120/D$98*100</f>
        <v>0</v>
      </c>
      <c r="E138" s="5">
        <f t="shared" si="49"/>
        <v>0</v>
      </c>
      <c r="F138" s="5">
        <f t="shared" si="49"/>
        <v>0</v>
      </c>
      <c r="G138" s="5">
        <f t="shared" si="49"/>
        <v>0</v>
      </c>
      <c r="H138" s="5">
        <f t="shared" si="49"/>
        <v>0</v>
      </c>
      <c r="I138" s="5">
        <f t="shared" si="49"/>
        <v>0</v>
      </c>
      <c r="J138" s="5">
        <f t="shared" si="49"/>
        <v>0</v>
      </c>
      <c r="K138" s="5">
        <f t="shared" si="49"/>
        <v>0</v>
      </c>
      <c r="L138" s="5">
        <f t="shared" si="49"/>
        <v>0</v>
      </c>
      <c r="M138" s="5">
        <f t="shared" si="49"/>
        <v>0</v>
      </c>
      <c r="N138" s="5">
        <f t="shared" si="49"/>
        <v>0</v>
      </c>
      <c r="O138" s="5">
        <f t="shared" si="49"/>
        <v>0</v>
      </c>
      <c r="P138" s="5">
        <f t="shared" si="49"/>
        <v>0</v>
      </c>
      <c r="Q138" s="5">
        <f t="shared" si="49"/>
        <v>0</v>
      </c>
      <c r="R138" s="5">
        <f t="shared" si="49"/>
        <v>0</v>
      </c>
      <c r="S138" s="5">
        <f t="shared" si="49"/>
        <v>0</v>
      </c>
      <c r="T138" s="5">
        <f t="shared" si="49"/>
        <v>0</v>
      </c>
      <c r="U138" s="5">
        <f t="shared" si="49"/>
        <v>0</v>
      </c>
      <c r="V138" s="5">
        <f t="shared" si="49"/>
        <v>0</v>
      </c>
      <c r="W138" s="5">
        <f t="shared" si="49"/>
        <v>0</v>
      </c>
      <c r="X138" s="5">
        <f t="shared" si="43"/>
        <v>0</v>
      </c>
    </row>
    <row r="139" spans="1:24" x14ac:dyDescent="0.25">
      <c r="A139" t="s">
        <v>147</v>
      </c>
      <c r="C139" s="5">
        <f>C122/C$98*100</f>
        <v>0</v>
      </c>
      <c r="D139" s="5">
        <f t="shared" ref="D139:W139" si="50">D122/D$98*100</f>
        <v>0</v>
      </c>
      <c r="E139" s="5">
        <f t="shared" si="50"/>
        <v>0</v>
      </c>
      <c r="F139" s="5">
        <f t="shared" si="50"/>
        <v>0</v>
      </c>
      <c r="G139" s="5">
        <f t="shared" si="50"/>
        <v>0</v>
      </c>
      <c r="H139" s="5">
        <f t="shared" si="50"/>
        <v>0</v>
      </c>
      <c r="I139" s="5">
        <f t="shared" si="50"/>
        <v>0</v>
      </c>
      <c r="J139" s="5">
        <f t="shared" si="50"/>
        <v>0</v>
      </c>
      <c r="K139" s="5">
        <f t="shared" si="50"/>
        <v>0</v>
      </c>
      <c r="L139" s="5">
        <f t="shared" si="50"/>
        <v>0</v>
      </c>
      <c r="M139" s="5">
        <f t="shared" si="50"/>
        <v>0</v>
      </c>
      <c r="N139" s="5">
        <f t="shared" si="50"/>
        <v>0</v>
      </c>
      <c r="O139" s="5">
        <f t="shared" si="50"/>
        <v>0</v>
      </c>
      <c r="P139" s="5">
        <f t="shared" si="50"/>
        <v>0</v>
      </c>
      <c r="Q139" s="5">
        <f t="shared" si="50"/>
        <v>0</v>
      </c>
      <c r="R139" s="5">
        <f t="shared" si="50"/>
        <v>0</v>
      </c>
      <c r="S139" s="5">
        <f t="shared" si="50"/>
        <v>0</v>
      </c>
      <c r="T139" s="5">
        <f t="shared" si="50"/>
        <v>0</v>
      </c>
      <c r="U139" s="5">
        <f t="shared" si="50"/>
        <v>0</v>
      </c>
      <c r="V139" s="5">
        <f t="shared" si="50"/>
        <v>0</v>
      </c>
      <c r="W139" s="5">
        <f t="shared" si="50"/>
        <v>0</v>
      </c>
      <c r="X139" s="5">
        <f t="shared" si="43"/>
        <v>0</v>
      </c>
    </row>
    <row r="140" spans="1:24" x14ac:dyDescent="0.25">
      <c r="A140" t="s">
        <v>159</v>
      </c>
      <c r="C140" s="5">
        <f>C105/C$98*100</f>
        <v>0</v>
      </c>
      <c r="D140" s="5">
        <f t="shared" ref="D140:W140" si="51">D105/D$98*100</f>
        <v>0</v>
      </c>
      <c r="E140" s="5">
        <f t="shared" si="51"/>
        <v>0</v>
      </c>
      <c r="F140" s="5">
        <f t="shared" si="51"/>
        <v>0</v>
      </c>
      <c r="G140" s="5">
        <f t="shared" si="51"/>
        <v>0</v>
      </c>
      <c r="H140" s="5">
        <f t="shared" si="51"/>
        <v>0</v>
      </c>
      <c r="I140" s="5">
        <f t="shared" si="51"/>
        <v>0</v>
      </c>
      <c r="J140" s="5">
        <f t="shared" si="51"/>
        <v>0</v>
      </c>
      <c r="K140" s="5">
        <f t="shared" si="51"/>
        <v>1.6218214502750752</v>
      </c>
      <c r="L140" s="5">
        <f t="shared" si="51"/>
        <v>0</v>
      </c>
      <c r="M140" s="5">
        <f t="shared" si="51"/>
        <v>0</v>
      </c>
      <c r="N140" s="5">
        <f t="shared" si="51"/>
        <v>0</v>
      </c>
      <c r="O140" s="5">
        <f t="shared" si="51"/>
        <v>0</v>
      </c>
      <c r="P140" s="5">
        <f t="shared" si="51"/>
        <v>0</v>
      </c>
      <c r="Q140" s="5">
        <f t="shared" si="51"/>
        <v>0</v>
      </c>
      <c r="R140" s="5">
        <f t="shared" si="51"/>
        <v>0.44841345393426851</v>
      </c>
      <c r="S140" s="5">
        <f t="shared" si="51"/>
        <v>2.0687737261555732</v>
      </c>
      <c r="T140" s="5">
        <f t="shared" si="51"/>
        <v>0.86763026551229527</v>
      </c>
      <c r="U140" s="5">
        <f t="shared" si="51"/>
        <v>4.1135221010487406</v>
      </c>
      <c r="V140" s="5">
        <f t="shared" si="51"/>
        <v>3.804272962876226</v>
      </c>
      <c r="W140" s="5">
        <f t="shared" si="51"/>
        <v>0</v>
      </c>
      <c r="X140" s="5">
        <f t="shared" si="43"/>
        <v>0.61544923618105607</v>
      </c>
    </row>
    <row r="141" spans="1:24" x14ac:dyDescent="0.25">
      <c r="A141" t="s">
        <v>160</v>
      </c>
      <c r="C141" s="5">
        <f>C104/C$98*100</f>
        <v>0</v>
      </c>
      <c r="D141" s="5">
        <f t="shared" ref="D141:W141" si="52">D104/D$98*100</f>
        <v>0</v>
      </c>
      <c r="E141" s="5">
        <f t="shared" si="52"/>
        <v>5.5790066724746801</v>
      </c>
      <c r="F141" s="5">
        <f t="shared" si="52"/>
        <v>0</v>
      </c>
      <c r="G141" s="5">
        <f t="shared" si="52"/>
        <v>0</v>
      </c>
      <c r="H141" s="5">
        <f t="shared" si="52"/>
        <v>0</v>
      </c>
      <c r="I141" s="5">
        <f t="shared" si="52"/>
        <v>0</v>
      </c>
      <c r="J141" s="5">
        <f t="shared" si="52"/>
        <v>0</v>
      </c>
      <c r="K141" s="5">
        <f t="shared" si="52"/>
        <v>0</v>
      </c>
      <c r="L141" s="5">
        <f t="shared" si="52"/>
        <v>0</v>
      </c>
      <c r="M141" s="5">
        <f t="shared" si="52"/>
        <v>0</v>
      </c>
      <c r="N141" s="5">
        <f t="shared" si="52"/>
        <v>0</v>
      </c>
      <c r="O141" s="5">
        <f t="shared" si="52"/>
        <v>1.2170179451117484</v>
      </c>
      <c r="P141" s="5">
        <f t="shared" si="52"/>
        <v>0.71319207321162759</v>
      </c>
      <c r="Q141" s="5">
        <f t="shared" si="52"/>
        <v>0</v>
      </c>
      <c r="R141" s="5">
        <f t="shared" si="52"/>
        <v>0</v>
      </c>
      <c r="S141" s="5">
        <f t="shared" si="52"/>
        <v>0</v>
      </c>
      <c r="T141" s="5">
        <f t="shared" si="52"/>
        <v>0</v>
      </c>
      <c r="U141" s="5">
        <f t="shared" si="52"/>
        <v>0</v>
      </c>
      <c r="V141" s="5">
        <f t="shared" si="52"/>
        <v>0</v>
      </c>
      <c r="W141" s="5">
        <f t="shared" si="52"/>
        <v>0</v>
      </c>
      <c r="X141" s="5">
        <f t="shared" si="43"/>
        <v>0.35758174718085978</v>
      </c>
    </row>
    <row r="142" spans="1:24" x14ac:dyDescent="0.25">
      <c r="A142" t="s">
        <v>157</v>
      </c>
      <c r="C142" s="5">
        <f>C105/C$98*100</f>
        <v>0</v>
      </c>
      <c r="D142" s="5">
        <f t="shared" ref="D142:W142" si="53">D105/D$98*100</f>
        <v>0</v>
      </c>
      <c r="E142" s="5">
        <f t="shared" si="53"/>
        <v>0</v>
      </c>
      <c r="F142" s="5">
        <f t="shared" si="53"/>
        <v>0</v>
      </c>
      <c r="G142" s="5">
        <f t="shared" si="53"/>
        <v>0</v>
      </c>
      <c r="H142" s="5">
        <f t="shared" si="53"/>
        <v>0</v>
      </c>
      <c r="I142" s="5">
        <f t="shared" si="53"/>
        <v>0</v>
      </c>
      <c r="J142" s="5">
        <f t="shared" si="53"/>
        <v>0</v>
      </c>
      <c r="K142" s="5">
        <f t="shared" si="53"/>
        <v>1.6218214502750752</v>
      </c>
      <c r="L142" s="5">
        <f t="shared" si="53"/>
        <v>0</v>
      </c>
      <c r="M142" s="5">
        <f t="shared" si="53"/>
        <v>0</v>
      </c>
      <c r="N142" s="5">
        <f t="shared" si="53"/>
        <v>0</v>
      </c>
      <c r="O142" s="5">
        <f t="shared" si="53"/>
        <v>0</v>
      </c>
      <c r="P142" s="5">
        <f t="shared" si="53"/>
        <v>0</v>
      </c>
      <c r="Q142" s="5">
        <f t="shared" si="53"/>
        <v>0</v>
      </c>
      <c r="R142" s="5">
        <f t="shared" si="53"/>
        <v>0.44841345393426851</v>
      </c>
      <c r="S142" s="5">
        <f t="shared" si="53"/>
        <v>2.0687737261555732</v>
      </c>
      <c r="T142" s="5">
        <f t="shared" si="53"/>
        <v>0.86763026551229527</v>
      </c>
      <c r="U142" s="5">
        <f t="shared" si="53"/>
        <v>4.1135221010487406</v>
      </c>
      <c r="V142" s="5">
        <f t="shared" si="53"/>
        <v>3.804272962876226</v>
      </c>
      <c r="W142" s="5">
        <f t="shared" si="53"/>
        <v>0</v>
      </c>
      <c r="X142" s="5">
        <f t="shared" si="43"/>
        <v>0.61544923618105607</v>
      </c>
    </row>
    <row r="143" spans="1:24" x14ac:dyDescent="0.25">
      <c r="A143" t="s">
        <v>70</v>
      </c>
      <c r="C143" s="5">
        <f>C108/C$98*100</f>
        <v>0</v>
      </c>
      <c r="D143" s="5">
        <f t="shared" ref="D143:W143" si="54">D108/D$98*100</f>
        <v>0</v>
      </c>
      <c r="E143" s="5">
        <f t="shared" si="54"/>
        <v>0</v>
      </c>
      <c r="F143" s="5">
        <f t="shared" si="54"/>
        <v>0</v>
      </c>
      <c r="G143" s="5">
        <f t="shared" si="54"/>
        <v>0</v>
      </c>
      <c r="H143" s="5">
        <f t="shared" si="54"/>
        <v>0</v>
      </c>
      <c r="I143" s="5">
        <f t="shared" si="54"/>
        <v>0</v>
      </c>
      <c r="J143" s="5">
        <f t="shared" si="54"/>
        <v>0</v>
      </c>
      <c r="K143" s="5">
        <f t="shared" si="54"/>
        <v>0</v>
      </c>
      <c r="L143" s="5">
        <f t="shared" si="54"/>
        <v>0.90294416637351493</v>
      </c>
      <c r="M143" s="5">
        <f t="shared" si="54"/>
        <v>0</v>
      </c>
      <c r="N143" s="5">
        <f t="shared" si="54"/>
        <v>0</v>
      </c>
      <c r="O143" s="5">
        <f t="shared" si="54"/>
        <v>0</v>
      </c>
      <c r="P143" s="5">
        <f t="shared" si="54"/>
        <v>0</v>
      </c>
      <c r="Q143" s="5">
        <f t="shared" si="54"/>
        <v>0</v>
      </c>
      <c r="R143" s="5">
        <f t="shared" si="54"/>
        <v>0</v>
      </c>
      <c r="S143" s="5">
        <f t="shared" si="54"/>
        <v>0</v>
      </c>
      <c r="T143" s="5">
        <f t="shared" si="54"/>
        <v>0.19123257930946297</v>
      </c>
      <c r="U143" s="5">
        <f t="shared" si="54"/>
        <v>0</v>
      </c>
      <c r="V143" s="5">
        <f t="shared" si="54"/>
        <v>0</v>
      </c>
      <c r="W143" s="5">
        <f t="shared" si="54"/>
        <v>0</v>
      </c>
      <c r="X143" s="5">
        <f t="shared" si="43"/>
        <v>5.2103654556332278E-2</v>
      </c>
    </row>
    <row r="144" spans="1:24" x14ac:dyDescent="0.25">
      <c r="A144" t="s">
        <v>156</v>
      </c>
      <c r="C144" s="5">
        <f>C113/C$98*100</f>
        <v>0</v>
      </c>
      <c r="D144" s="5">
        <f t="shared" ref="D144:W144" si="55">D113/D$98*100</f>
        <v>0</v>
      </c>
      <c r="E144" s="5">
        <f t="shared" si="55"/>
        <v>0</v>
      </c>
      <c r="F144" s="5">
        <f t="shared" si="55"/>
        <v>0</v>
      </c>
      <c r="G144" s="5">
        <f t="shared" si="55"/>
        <v>0</v>
      </c>
      <c r="H144" s="5">
        <f t="shared" si="55"/>
        <v>0</v>
      </c>
      <c r="I144" s="5">
        <f t="shared" si="55"/>
        <v>0</v>
      </c>
      <c r="J144" s="5">
        <f t="shared" si="55"/>
        <v>0</v>
      </c>
      <c r="K144" s="5">
        <f t="shared" si="55"/>
        <v>0</v>
      </c>
      <c r="L144" s="5">
        <f t="shared" si="55"/>
        <v>0</v>
      </c>
      <c r="M144" s="5">
        <f t="shared" si="55"/>
        <v>0</v>
      </c>
      <c r="N144" s="5">
        <f t="shared" si="55"/>
        <v>0</v>
      </c>
      <c r="O144" s="5">
        <f t="shared" si="55"/>
        <v>0</v>
      </c>
      <c r="P144" s="5">
        <f t="shared" si="55"/>
        <v>0</v>
      </c>
      <c r="Q144" s="5">
        <f t="shared" si="55"/>
        <v>0</v>
      </c>
      <c r="R144" s="5">
        <f t="shared" si="55"/>
        <v>0</v>
      </c>
      <c r="S144" s="5">
        <f t="shared" si="55"/>
        <v>0</v>
      </c>
      <c r="T144" s="5">
        <f t="shared" si="55"/>
        <v>0</v>
      </c>
      <c r="U144" s="5">
        <f t="shared" si="55"/>
        <v>0</v>
      </c>
      <c r="V144" s="5">
        <f t="shared" si="55"/>
        <v>0</v>
      </c>
      <c r="W144" s="5">
        <f t="shared" si="55"/>
        <v>0</v>
      </c>
      <c r="X144" s="5">
        <f t="shared" si="43"/>
        <v>0</v>
      </c>
    </row>
    <row r="145" spans="1:24" x14ac:dyDescent="0.25">
      <c r="A145" t="s">
        <v>71</v>
      </c>
      <c r="C145" s="5">
        <f>C115/C$98*100</f>
        <v>0.77019850321270811</v>
      </c>
      <c r="D145" s="5">
        <f t="shared" ref="D145:W145" si="56">D115/D$98*100</f>
        <v>0</v>
      </c>
      <c r="E145" s="5">
        <f t="shared" si="56"/>
        <v>1.6331385907648095</v>
      </c>
      <c r="F145" s="5">
        <f t="shared" si="56"/>
        <v>0.28340047301650056</v>
      </c>
      <c r="G145" s="5">
        <f t="shared" si="56"/>
        <v>0.2648199144296397</v>
      </c>
      <c r="H145" s="5">
        <f t="shared" si="56"/>
        <v>1.4285570660553539</v>
      </c>
      <c r="I145" s="5">
        <f t="shared" si="56"/>
        <v>5.9018455113566066</v>
      </c>
      <c r="J145" s="5">
        <f t="shared" si="56"/>
        <v>0.74648512597611394</v>
      </c>
      <c r="K145" s="5">
        <f t="shared" si="56"/>
        <v>0.57626368829241559</v>
      </c>
      <c r="L145" s="5">
        <f t="shared" si="56"/>
        <v>0.77059656139981558</v>
      </c>
      <c r="M145" s="5">
        <f t="shared" si="56"/>
        <v>0.48754631370293022</v>
      </c>
      <c r="N145" s="5">
        <f t="shared" si="56"/>
        <v>0.98171155187151349</v>
      </c>
      <c r="O145" s="5">
        <f t="shared" si="56"/>
        <v>2.5673243162243029</v>
      </c>
      <c r="P145" s="5">
        <f t="shared" si="56"/>
        <v>5.1231403957432464</v>
      </c>
      <c r="Q145" s="5">
        <f t="shared" si="56"/>
        <v>0.33927094497179322</v>
      </c>
      <c r="R145" s="5">
        <f t="shared" si="56"/>
        <v>3.4124912356833832</v>
      </c>
      <c r="S145" s="5">
        <f t="shared" si="56"/>
        <v>3.3180369287342684</v>
      </c>
      <c r="T145" s="5">
        <f t="shared" si="56"/>
        <v>0.94634534748620958</v>
      </c>
      <c r="U145" s="5">
        <f t="shared" si="56"/>
        <v>0</v>
      </c>
      <c r="V145" s="5">
        <f t="shared" si="56"/>
        <v>3.1718751485287981</v>
      </c>
      <c r="W145" s="5">
        <f t="shared" si="56"/>
        <v>0.81080208708226487</v>
      </c>
      <c r="X145" s="5">
        <f t="shared" si="43"/>
        <v>1.5968499859301275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"/>
  <sheetViews>
    <sheetView workbookViewId="0">
      <selection activeCell="E3" sqref="E3"/>
    </sheetView>
  </sheetViews>
  <sheetFormatPr defaultRowHeight="15" x14ac:dyDescent="0.25"/>
  <cols>
    <col min="1" max="1" width="21.140625" customWidth="1"/>
    <col min="2" max="2" width="14.42578125" customWidth="1"/>
    <col min="3" max="5" width="8.28515625" customWidth="1"/>
    <col min="6" max="6" width="8.28515625" style="5" customWidth="1"/>
    <col min="7" max="10" width="8.28515625" customWidth="1"/>
    <col min="15" max="15" width="11" bestFit="1" customWidth="1"/>
    <col min="16" max="16" width="10" bestFit="1" customWidth="1"/>
  </cols>
  <sheetData>
    <row r="1" spans="1:18" x14ac:dyDescent="0.25">
      <c r="C1" s="32" t="s">
        <v>85</v>
      </c>
      <c r="D1" s="33" t="s">
        <v>86</v>
      </c>
      <c r="E1" s="33" t="s">
        <v>87</v>
      </c>
      <c r="F1" s="34" t="s">
        <v>97</v>
      </c>
      <c r="G1" s="33" t="s">
        <v>88</v>
      </c>
      <c r="H1" s="33" t="s">
        <v>89</v>
      </c>
      <c r="I1" s="33" t="s">
        <v>90</v>
      </c>
      <c r="J1" s="34" t="s">
        <v>98</v>
      </c>
      <c r="K1" s="33" t="s">
        <v>91</v>
      </c>
      <c r="L1" s="33" t="s">
        <v>92</v>
      </c>
      <c r="M1" s="33" t="s">
        <v>93</v>
      </c>
      <c r="N1" s="35" t="s">
        <v>99</v>
      </c>
      <c r="O1" s="33" t="s">
        <v>94</v>
      </c>
      <c r="P1" s="33" t="s">
        <v>95</v>
      </c>
      <c r="Q1" s="33" t="s">
        <v>96</v>
      </c>
      <c r="R1" s="35" t="s">
        <v>100</v>
      </c>
    </row>
    <row r="2" spans="1:18" x14ac:dyDescent="0.25">
      <c r="A2" s="18" t="s">
        <v>153</v>
      </c>
      <c r="B2" s="18" t="s">
        <v>107</v>
      </c>
      <c r="C2" s="19"/>
      <c r="D2" s="18"/>
      <c r="E2" s="18"/>
      <c r="F2" s="20"/>
      <c r="G2" s="18"/>
      <c r="H2" s="18"/>
      <c r="I2" s="18"/>
      <c r="J2" s="20"/>
      <c r="K2" s="18">
        <v>4.8139000000000003</v>
      </c>
      <c r="L2" s="18">
        <v>2.5590000000000002</v>
      </c>
      <c r="M2" s="18">
        <v>1.0484</v>
      </c>
      <c r="N2" s="29">
        <f>AVERAGE(K2:M2)</f>
        <v>2.8071000000000002</v>
      </c>
      <c r="O2" s="21">
        <v>2.1189</v>
      </c>
      <c r="P2" s="18">
        <v>5.7389000000000001</v>
      </c>
      <c r="Q2" s="18">
        <v>1.5968</v>
      </c>
      <c r="R2" s="31">
        <f>AVERAGE(O2:Q2)</f>
        <v>3.1515333333333331</v>
      </c>
    </row>
    <row r="3" spans="1:18" x14ac:dyDescent="0.25">
      <c r="A3" s="18" t="s">
        <v>84</v>
      </c>
      <c r="B3" s="18" t="s">
        <v>109</v>
      </c>
      <c r="C3" s="19">
        <v>0</v>
      </c>
      <c r="D3" s="18">
        <v>0</v>
      </c>
      <c r="E3" s="18">
        <v>0.14019999999999999</v>
      </c>
      <c r="F3" s="20">
        <f>AVERAGE(C3:E3)</f>
        <v>4.6733333333333328E-2</v>
      </c>
      <c r="G3" s="18">
        <v>1.8208</v>
      </c>
      <c r="H3" s="18">
        <v>0</v>
      </c>
      <c r="I3" s="18">
        <v>0</v>
      </c>
      <c r="J3" s="20">
        <f>AVERAGE(G3:I3)</f>
        <v>0.60693333333333332</v>
      </c>
      <c r="K3" s="18"/>
      <c r="L3" s="18"/>
      <c r="M3" s="18"/>
      <c r="N3" s="29"/>
      <c r="O3" s="18">
        <v>4.2359999999999998</v>
      </c>
      <c r="P3" s="18">
        <v>0</v>
      </c>
      <c r="Q3" s="18">
        <v>0</v>
      </c>
      <c r="R3" s="31">
        <f t="shared" ref="R3:R30" si="0">AVERAGE(O3:Q3)</f>
        <v>1.4119999999999999</v>
      </c>
    </row>
    <row r="4" spans="1:18" x14ac:dyDescent="0.25">
      <c r="A4" s="18" t="s">
        <v>77</v>
      </c>
      <c r="B4" s="18" t="s">
        <v>106</v>
      </c>
      <c r="C4" s="19"/>
      <c r="D4" s="18"/>
      <c r="E4" s="18"/>
      <c r="F4" s="20"/>
      <c r="G4" s="18">
        <v>0</v>
      </c>
      <c r="H4" s="18">
        <v>3.2500000000000001E-2</v>
      </c>
      <c r="I4" s="18">
        <v>8.6E-3</v>
      </c>
      <c r="J4" s="20">
        <f>AVERAGE(G4:I4)</f>
        <v>1.3699999999999999E-2</v>
      </c>
      <c r="K4" s="18">
        <v>3.3936000000000002</v>
      </c>
      <c r="L4" s="18">
        <v>4.9535999999999998</v>
      </c>
      <c r="M4" s="18">
        <v>3.7545000000000002</v>
      </c>
      <c r="N4" s="29">
        <f t="shared" ref="N4:N30" si="1">AVERAGE(K4:M4)</f>
        <v>4.0339</v>
      </c>
      <c r="O4" s="18">
        <v>2.1455000000000002</v>
      </c>
      <c r="P4" s="18">
        <v>9.5603999999999996</v>
      </c>
      <c r="Q4" s="18">
        <v>2.1442999999999999</v>
      </c>
      <c r="R4" s="31">
        <f t="shared" si="0"/>
        <v>4.6167333333333334</v>
      </c>
    </row>
    <row r="5" spans="1:18" x14ac:dyDescent="0.25">
      <c r="A5" s="18" t="s">
        <v>28</v>
      </c>
      <c r="B5" s="18" t="s">
        <v>105</v>
      </c>
      <c r="C5" s="19">
        <v>0</v>
      </c>
      <c r="D5" s="18">
        <v>0.3125</v>
      </c>
      <c r="E5" s="18">
        <v>0.79330000000000001</v>
      </c>
      <c r="F5" s="20">
        <f>AVERAGE(C5:E5)</f>
        <v>0.36859999999999998</v>
      </c>
      <c r="G5" s="18">
        <v>1.4677</v>
      </c>
      <c r="H5" s="18">
        <v>0.63519999999999999</v>
      </c>
      <c r="I5" s="18">
        <v>1.3199000000000001</v>
      </c>
      <c r="J5" s="20">
        <f>AVERAGE(G5:I5)</f>
        <v>1.1409333333333334</v>
      </c>
      <c r="K5" s="18">
        <v>1.0918000000000001</v>
      </c>
      <c r="L5" s="18">
        <v>0.62619999999999998</v>
      </c>
      <c r="M5" s="18">
        <v>2.4165000000000001</v>
      </c>
      <c r="N5" s="29">
        <f t="shared" si="1"/>
        <v>1.3781666666666668</v>
      </c>
      <c r="O5" s="21">
        <v>2.1516000000000002</v>
      </c>
      <c r="P5" s="18">
        <v>1.0217000000000001</v>
      </c>
      <c r="Q5" s="18">
        <v>0.35049999999999998</v>
      </c>
      <c r="R5" s="31">
        <f t="shared" si="0"/>
        <v>1.1746000000000001</v>
      </c>
    </row>
    <row r="6" spans="1:18" x14ac:dyDescent="0.25">
      <c r="A6" s="18" t="s">
        <v>146</v>
      </c>
      <c r="B6" s="18" t="s">
        <v>110</v>
      </c>
      <c r="C6" s="19"/>
      <c r="D6" s="18"/>
      <c r="E6" s="18"/>
      <c r="F6" s="22"/>
      <c r="G6" s="18"/>
      <c r="H6" s="18"/>
      <c r="I6" s="18"/>
      <c r="J6" s="20"/>
      <c r="K6" s="18"/>
      <c r="L6" s="18"/>
      <c r="M6" s="18"/>
      <c r="N6" s="29"/>
      <c r="O6" s="21">
        <v>8.8300000000000003E-2</v>
      </c>
      <c r="P6" s="18">
        <v>8.6499999999999994E-2</v>
      </c>
      <c r="Q6" s="18">
        <v>0.61539999999999995</v>
      </c>
      <c r="R6" s="31">
        <f t="shared" si="0"/>
        <v>0.26340000000000002</v>
      </c>
    </row>
    <row r="7" spans="1:18" x14ac:dyDescent="0.25">
      <c r="A7" s="18" t="s">
        <v>55</v>
      </c>
      <c r="B7" s="18" t="s">
        <v>108</v>
      </c>
      <c r="C7" s="19">
        <v>0</v>
      </c>
      <c r="D7" s="18">
        <v>7.9799999999999996E-2</v>
      </c>
      <c r="E7" s="18">
        <v>0.186</v>
      </c>
      <c r="F7" s="20">
        <f>AVERAGE(C7:E7)</f>
        <v>8.8599999999999998E-2</v>
      </c>
      <c r="G7" s="18">
        <v>5.3407999999999998</v>
      </c>
      <c r="H7" s="18">
        <v>5.5765000000000002</v>
      </c>
      <c r="I7" s="18">
        <v>3.077</v>
      </c>
      <c r="J7" s="23">
        <f t="shared" ref="J7:J15" si="2">AVERAGE(G7:I7)</f>
        <v>4.6647666666666669</v>
      </c>
      <c r="K7" s="18">
        <v>2.8199999999999999E-2</v>
      </c>
      <c r="L7" s="18">
        <v>0</v>
      </c>
      <c r="M7" s="18">
        <v>6.0600000000000001E-2</v>
      </c>
      <c r="N7" s="29">
        <f t="shared" si="1"/>
        <v>2.9600000000000001E-2</v>
      </c>
      <c r="O7" s="21">
        <v>4.2200000000000001E-2</v>
      </c>
      <c r="P7" s="18">
        <v>0</v>
      </c>
      <c r="Q7" s="18">
        <v>0</v>
      </c>
      <c r="R7" s="31">
        <f t="shared" si="0"/>
        <v>1.4066666666666667E-2</v>
      </c>
    </row>
    <row r="8" spans="1:18" x14ac:dyDescent="0.25">
      <c r="A8" s="18" t="s">
        <v>76</v>
      </c>
      <c r="B8" s="18" t="s">
        <v>105</v>
      </c>
      <c r="C8" s="19">
        <v>1.5567</v>
      </c>
      <c r="D8" s="18">
        <v>3.0121000000000002</v>
      </c>
      <c r="E8" s="18">
        <v>3.2679999999999998</v>
      </c>
      <c r="F8" s="23">
        <f>AVERAGE(C8:E8)</f>
        <v>2.6122666666666667</v>
      </c>
      <c r="G8" s="18">
        <v>0.53480000000000005</v>
      </c>
      <c r="H8" s="18">
        <v>0.58650000000000002</v>
      </c>
      <c r="I8" s="18">
        <v>0.4405</v>
      </c>
      <c r="J8" s="23">
        <f t="shared" si="2"/>
        <v>0.52060000000000006</v>
      </c>
      <c r="K8" s="18"/>
      <c r="L8" s="18"/>
      <c r="M8" s="18"/>
      <c r="N8" s="29"/>
      <c r="O8" s="21"/>
      <c r="P8" s="18"/>
      <c r="Q8" s="18"/>
      <c r="R8" s="31"/>
    </row>
    <row r="9" spans="1:18" x14ac:dyDescent="0.25">
      <c r="A9" s="18" t="s">
        <v>9</v>
      </c>
      <c r="B9" s="18"/>
      <c r="C9" s="19">
        <v>59.252400000000002</v>
      </c>
      <c r="D9" s="18">
        <v>53.2286</v>
      </c>
      <c r="E9" s="18">
        <v>56.3857</v>
      </c>
      <c r="F9" s="23">
        <f>AVERAGE(C9:E9)</f>
        <v>56.288899999999991</v>
      </c>
      <c r="G9" s="18">
        <v>48.1571</v>
      </c>
      <c r="H9" s="18">
        <v>51.666699999999999</v>
      </c>
      <c r="I9" s="18">
        <v>43.780999999999999</v>
      </c>
      <c r="J9" s="20">
        <f t="shared" si="2"/>
        <v>47.868266666666671</v>
      </c>
      <c r="K9" s="18">
        <v>55.257100000000001</v>
      </c>
      <c r="L9" s="18">
        <v>64.071399999999997</v>
      </c>
      <c r="M9" s="18">
        <v>60.914299999999997</v>
      </c>
      <c r="N9" s="29">
        <f t="shared" si="1"/>
        <v>60.080933333333327</v>
      </c>
      <c r="O9" s="21">
        <v>60.638100000000001</v>
      </c>
      <c r="P9" s="18">
        <v>74.332999999999998</v>
      </c>
      <c r="Q9" s="18">
        <v>68.357100000000003</v>
      </c>
      <c r="R9" s="31">
        <f t="shared" si="0"/>
        <v>67.776066666666665</v>
      </c>
    </row>
    <row r="10" spans="1:18" x14ac:dyDescent="0.25">
      <c r="A10" s="18" t="s">
        <v>150</v>
      </c>
      <c r="B10" s="18" t="s">
        <v>110</v>
      </c>
      <c r="C10" s="19"/>
      <c r="D10" s="18"/>
      <c r="E10" s="18"/>
      <c r="F10" s="22"/>
      <c r="G10" s="18">
        <v>6.7400000000000002E-2</v>
      </c>
      <c r="H10" s="18">
        <v>0</v>
      </c>
      <c r="I10" s="18">
        <v>0</v>
      </c>
      <c r="J10" s="20">
        <f t="shared" si="2"/>
        <v>2.2466666666666666E-2</v>
      </c>
      <c r="K10" s="18"/>
      <c r="L10" s="18"/>
      <c r="M10" s="18"/>
      <c r="N10" s="29"/>
      <c r="O10" s="18">
        <v>0</v>
      </c>
      <c r="P10" s="18">
        <v>0</v>
      </c>
      <c r="Q10" s="18">
        <v>0.35759999999999997</v>
      </c>
      <c r="R10" s="31">
        <f t="shared" si="0"/>
        <v>0.11919999999999999</v>
      </c>
    </row>
    <row r="11" spans="1:18" x14ac:dyDescent="0.25">
      <c r="A11" s="18" t="s">
        <v>52</v>
      </c>
      <c r="B11" s="18" t="s">
        <v>105</v>
      </c>
      <c r="C11" s="19"/>
      <c r="D11" s="18"/>
      <c r="E11" s="18"/>
      <c r="F11" s="20"/>
      <c r="G11" s="18">
        <v>1.2283999999999999</v>
      </c>
      <c r="H11" s="18">
        <v>6.9484000000000004</v>
      </c>
      <c r="I11" s="18">
        <v>6.3745000000000003</v>
      </c>
      <c r="J11" s="23">
        <f t="shared" si="2"/>
        <v>4.850433333333334</v>
      </c>
      <c r="K11" s="18">
        <v>11.2799</v>
      </c>
      <c r="L11" s="18">
        <v>13.7675</v>
      </c>
      <c r="M11" s="18">
        <v>11.823399999999999</v>
      </c>
      <c r="N11" s="29">
        <f t="shared" si="1"/>
        <v>12.290266666666668</v>
      </c>
      <c r="O11" s="21">
        <v>15.871600000000001</v>
      </c>
      <c r="P11" s="18">
        <v>3.3681000000000001</v>
      </c>
      <c r="Q11" s="18">
        <v>5.4025999999999996</v>
      </c>
      <c r="R11" s="31">
        <f t="shared" si="0"/>
        <v>8.2141000000000002</v>
      </c>
    </row>
    <row r="12" spans="1:18" x14ac:dyDescent="0.25">
      <c r="A12" s="18" t="s">
        <v>151</v>
      </c>
      <c r="B12" s="18" t="s">
        <v>106</v>
      </c>
      <c r="C12" s="19">
        <v>0.2248</v>
      </c>
      <c r="D12" s="18">
        <v>1.1415</v>
      </c>
      <c r="E12" s="18">
        <v>0.17319999999999999</v>
      </c>
      <c r="F12" s="23">
        <f>AVERAGE(C12:E12)</f>
        <v>0.51316666666666666</v>
      </c>
      <c r="G12" s="18">
        <v>1.7532000000000001</v>
      </c>
      <c r="H12" s="18">
        <v>2.1743000000000001</v>
      </c>
      <c r="I12" s="18">
        <v>3.9508000000000001</v>
      </c>
      <c r="J12" s="23">
        <f t="shared" si="2"/>
        <v>2.6261000000000001</v>
      </c>
      <c r="K12" s="18">
        <v>1.5069999999999999</v>
      </c>
      <c r="L12" s="18">
        <v>0.65310000000000001</v>
      </c>
      <c r="M12" s="18">
        <v>1.9850000000000001</v>
      </c>
      <c r="N12" s="29">
        <f t="shared" si="1"/>
        <v>1.3817000000000002</v>
      </c>
      <c r="O12" s="21">
        <v>5.9070999999999998</v>
      </c>
      <c r="P12" s="18">
        <v>1.2168000000000001</v>
      </c>
      <c r="Q12" s="18">
        <v>3.6322999999999999</v>
      </c>
      <c r="R12" s="31">
        <f t="shared" si="0"/>
        <v>3.5853999999999999</v>
      </c>
    </row>
    <row r="13" spans="1:18" x14ac:dyDescent="0.25">
      <c r="A13" s="18" t="s">
        <v>147</v>
      </c>
      <c r="B13" s="18" t="s">
        <v>106</v>
      </c>
      <c r="C13" s="19"/>
      <c r="D13" s="18"/>
      <c r="E13" s="18"/>
      <c r="F13" s="23"/>
      <c r="G13" s="18">
        <v>2.3800000000000002E-2</v>
      </c>
      <c r="H13" s="18">
        <v>0</v>
      </c>
      <c r="I13" s="18">
        <v>0</v>
      </c>
      <c r="J13" s="23">
        <f t="shared" si="2"/>
        <v>7.9333333333333339E-3</v>
      </c>
      <c r="K13" s="18">
        <v>0</v>
      </c>
      <c r="L13" s="18">
        <v>0</v>
      </c>
      <c r="M13" s="18">
        <v>1.7399999999999999E-2</v>
      </c>
      <c r="N13" s="29">
        <f t="shared" si="1"/>
        <v>5.7999999999999996E-3</v>
      </c>
      <c r="O13" s="21"/>
      <c r="P13" s="18"/>
      <c r="Q13" s="18"/>
      <c r="R13" s="31"/>
    </row>
    <row r="14" spans="1:18" x14ac:dyDescent="0.25">
      <c r="A14" s="18" t="s">
        <v>78</v>
      </c>
      <c r="B14" s="18" t="s">
        <v>107</v>
      </c>
      <c r="C14" s="19">
        <v>0.48509999999999998</v>
      </c>
      <c r="D14" s="18">
        <v>0</v>
      </c>
      <c r="E14" s="18">
        <v>0.15040000000000001</v>
      </c>
      <c r="F14" s="23">
        <f>AVERAGE(C14:E14)</f>
        <v>0.21183333333333332</v>
      </c>
      <c r="G14" s="18">
        <v>0</v>
      </c>
      <c r="H14" s="18">
        <v>0.10009999999999999</v>
      </c>
      <c r="I14" s="18">
        <v>3.0000000000000001E-3</v>
      </c>
      <c r="J14" s="23">
        <f t="shared" si="2"/>
        <v>3.4366666666666663E-2</v>
      </c>
      <c r="K14" s="18">
        <v>9.2200000000000004E-2</v>
      </c>
      <c r="L14" s="18">
        <v>3.6091000000000002</v>
      </c>
      <c r="M14" s="18">
        <v>0</v>
      </c>
      <c r="N14" s="29">
        <f t="shared" si="1"/>
        <v>1.2337666666666667</v>
      </c>
      <c r="O14" s="21">
        <v>1.72E-2</v>
      </c>
      <c r="P14" s="18">
        <v>0</v>
      </c>
      <c r="Q14" s="18">
        <v>0</v>
      </c>
      <c r="R14" s="31">
        <f t="shared" si="0"/>
        <v>5.7333333333333333E-3</v>
      </c>
    </row>
    <row r="15" spans="1:18" x14ac:dyDescent="0.25">
      <c r="A15" s="18" t="s">
        <v>82</v>
      </c>
      <c r="B15" s="18" t="s">
        <v>108</v>
      </c>
      <c r="C15" s="19"/>
      <c r="D15" s="18"/>
      <c r="E15" s="24"/>
      <c r="F15" s="20"/>
      <c r="G15" s="18">
        <v>7.4673999999999996</v>
      </c>
      <c r="H15" s="18">
        <v>0.19170000000000001</v>
      </c>
      <c r="I15" s="18">
        <v>7.3154000000000003</v>
      </c>
      <c r="J15" s="23">
        <f t="shared" si="2"/>
        <v>4.9914999999999994</v>
      </c>
      <c r="K15" s="18">
        <v>1.5047999999999999</v>
      </c>
      <c r="L15" s="18">
        <v>0.312</v>
      </c>
      <c r="M15" s="18">
        <v>0.86270000000000002</v>
      </c>
      <c r="N15" s="29">
        <f t="shared" si="1"/>
        <v>0.89316666666666666</v>
      </c>
      <c r="O15" s="18">
        <v>2.117</v>
      </c>
      <c r="P15" s="18">
        <v>1.8595999999999999</v>
      </c>
      <c r="Q15" s="18">
        <v>0</v>
      </c>
      <c r="R15" s="31">
        <f t="shared" si="0"/>
        <v>1.3255333333333332</v>
      </c>
    </row>
    <row r="16" spans="1:18" x14ac:dyDescent="0.25">
      <c r="A16" s="18" t="s">
        <v>104</v>
      </c>
      <c r="B16" s="18" t="s">
        <v>106</v>
      </c>
      <c r="C16" s="19"/>
      <c r="D16" s="18"/>
      <c r="E16" s="18"/>
      <c r="F16" s="23"/>
      <c r="G16" s="18"/>
      <c r="H16" s="18"/>
      <c r="I16" s="18"/>
      <c r="J16" s="20"/>
      <c r="K16" s="18">
        <v>0.221</v>
      </c>
      <c r="L16" s="18">
        <v>0.33739999999999998</v>
      </c>
      <c r="M16" s="18">
        <v>2.1600000000000001E-2</v>
      </c>
      <c r="N16" s="29">
        <f t="shared" si="1"/>
        <v>0.19333333333333333</v>
      </c>
      <c r="O16" s="18">
        <v>1.4799</v>
      </c>
      <c r="P16" s="18">
        <v>1.0128999999999999</v>
      </c>
      <c r="Q16" s="18">
        <v>0</v>
      </c>
      <c r="R16" s="31">
        <f t="shared" si="0"/>
        <v>0.8309333333333333</v>
      </c>
    </row>
    <row r="17" spans="1:18" x14ac:dyDescent="0.25">
      <c r="A17" s="18" t="s">
        <v>152</v>
      </c>
      <c r="B17" s="18" t="s">
        <v>106</v>
      </c>
      <c r="C17" s="19">
        <v>2.9100000000000001E-2</v>
      </c>
      <c r="D17" s="18">
        <v>0</v>
      </c>
      <c r="E17" s="18">
        <v>0</v>
      </c>
      <c r="F17" s="23">
        <f>AVERAGE(C17:E17)</f>
        <v>9.7000000000000003E-3</v>
      </c>
      <c r="G17" s="18">
        <v>0.1198</v>
      </c>
      <c r="H17" s="18">
        <v>0</v>
      </c>
      <c r="I17" s="18">
        <v>0.1053</v>
      </c>
      <c r="J17" s="20">
        <f>AVERAGE(G17:I17)</f>
        <v>7.5033333333333341E-2</v>
      </c>
      <c r="K17" s="18">
        <v>0.36149999999999999</v>
      </c>
      <c r="L17" s="18">
        <v>0</v>
      </c>
      <c r="M17" s="18">
        <v>0.1239</v>
      </c>
      <c r="N17" s="29">
        <f t="shared" si="1"/>
        <v>0.1618</v>
      </c>
      <c r="O17" s="21">
        <v>2.8400000000000002E-2</v>
      </c>
      <c r="P17" s="18">
        <v>0.15140000000000001</v>
      </c>
      <c r="Q17" s="18">
        <v>5.21E-2</v>
      </c>
      <c r="R17" s="31">
        <f t="shared" si="0"/>
        <v>7.7300000000000008E-2</v>
      </c>
    </row>
    <row r="18" spans="1:18" x14ac:dyDescent="0.25">
      <c r="A18" s="18" t="s">
        <v>145</v>
      </c>
      <c r="B18" s="18" t="s">
        <v>112</v>
      </c>
      <c r="C18" s="19"/>
      <c r="D18" s="18"/>
      <c r="E18" s="18"/>
      <c r="F18" s="20"/>
      <c r="G18" s="18">
        <v>0.12189999999999999</v>
      </c>
      <c r="H18" s="18">
        <v>0</v>
      </c>
      <c r="I18" s="18">
        <v>0</v>
      </c>
      <c r="J18" s="23">
        <f>AVERAGE(G18:I18)</f>
        <v>4.0633333333333334E-2</v>
      </c>
      <c r="K18" s="18">
        <v>0.107</v>
      </c>
      <c r="L18" s="18">
        <v>1.0000000000000001E-5</v>
      </c>
      <c r="M18" s="18">
        <v>0</v>
      </c>
      <c r="N18" s="29">
        <f t="shared" si="1"/>
        <v>3.567E-2</v>
      </c>
      <c r="O18" s="21">
        <v>0.33200000000000002</v>
      </c>
      <c r="P18" s="18">
        <v>1.7999999999999999E-2</v>
      </c>
      <c r="Q18" s="18">
        <v>0.3846</v>
      </c>
      <c r="R18" s="31">
        <f t="shared" si="0"/>
        <v>0.24486666666666668</v>
      </c>
    </row>
    <row r="19" spans="1:18" x14ac:dyDescent="0.25">
      <c r="A19" s="18" t="s">
        <v>29</v>
      </c>
      <c r="B19" s="18" t="s">
        <v>113</v>
      </c>
      <c r="C19" s="19">
        <v>0</v>
      </c>
      <c r="D19" s="18">
        <v>1.1294</v>
      </c>
      <c r="E19" s="18">
        <v>0</v>
      </c>
      <c r="F19" s="20">
        <f>AVERAGE(C19:E19)</f>
        <v>0.37646666666666667</v>
      </c>
      <c r="G19" s="18"/>
      <c r="H19" s="18"/>
      <c r="I19" s="18"/>
      <c r="J19" s="20"/>
      <c r="K19" s="18"/>
      <c r="L19" s="18"/>
      <c r="M19" s="18"/>
      <c r="N19" s="29"/>
      <c r="O19" s="18"/>
      <c r="P19" s="18"/>
      <c r="Q19" s="18"/>
      <c r="R19" s="31"/>
    </row>
    <row r="20" spans="1:18" x14ac:dyDescent="0.25">
      <c r="A20" s="18" t="s">
        <v>161</v>
      </c>
      <c r="B20" s="18" t="s">
        <v>106</v>
      </c>
      <c r="C20" s="19"/>
      <c r="D20" s="18"/>
      <c r="E20" s="18"/>
      <c r="F20" s="20"/>
      <c r="G20" s="18"/>
      <c r="H20" s="18"/>
      <c r="I20" s="18"/>
      <c r="J20" s="20"/>
      <c r="K20" s="18">
        <v>0</v>
      </c>
      <c r="L20" s="18">
        <v>8.9599999999999999E-2</v>
      </c>
      <c r="M20" s="18">
        <v>0</v>
      </c>
      <c r="N20" s="29">
        <f t="shared" si="1"/>
        <v>2.9866666666666666E-2</v>
      </c>
      <c r="O20" s="18"/>
      <c r="P20" s="18"/>
      <c r="Q20" s="18"/>
      <c r="R20" s="31"/>
    </row>
    <row r="21" spans="1:18" x14ac:dyDescent="0.25">
      <c r="A21" s="18" t="s">
        <v>157</v>
      </c>
      <c r="B21" s="18" t="s">
        <v>109</v>
      </c>
      <c r="C21" s="19"/>
      <c r="D21" s="18"/>
      <c r="E21" s="18"/>
      <c r="F21" s="20"/>
      <c r="G21" s="18"/>
      <c r="H21" s="18"/>
      <c r="I21" s="18"/>
      <c r="J21" s="20"/>
      <c r="K21" s="18">
        <v>0</v>
      </c>
      <c r="L21" s="18">
        <v>0</v>
      </c>
      <c r="M21" s="18">
        <v>0.2944</v>
      </c>
      <c r="N21" s="29">
        <f t="shared" si="1"/>
        <v>9.8133333333333336E-2</v>
      </c>
      <c r="O21" s="18">
        <v>2.6400000000000001E-6</v>
      </c>
      <c r="P21" s="18">
        <v>1.45E-5</v>
      </c>
      <c r="Q21" s="18">
        <v>0.61539999999999995</v>
      </c>
      <c r="R21" s="31">
        <f t="shared" si="0"/>
        <v>0.20513904666666663</v>
      </c>
    </row>
    <row r="22" spans="1:18" x14ac:dyDescent="0.25">
      <c r="A22" s="18" t="s">
        <v>103</v>
      </c>
      <c r="B22" s="18" t="s">
        <v>107</v>
      </c>
      <c r="C22" s="19"/>
      <c r="D22" s="18"/>
      <c r="E22" s="18"/>
      <c r="F22" s="22"/>
      <c r="G22" s="18">
        <v>1</v>
      </c>
      <c r="H22" s="18">
        <v>1</v>
      </c>
      <c r="I22" s="18">
        <v>0</v>
      </c>
      <c r="J22" s="23">
        <f>AVERAGE(G22:I22)</f>
        <v>0.66666666666666663</v>
      </c>
      <c r="K22" s="18"/>
      <c r="L22" s="18"/>
      <c r="M22" s="18"/>
      <c r="N22" s="29"/>
      <c r="O22" s="18">
        <v>0</v>
      </c>
      <c r="P22" s="18">
        <v>2</v>
      </c>
      <c r="Q22" s="18">
        <v>0</v>
      </c>
      <c r="R22" s="31">
        <f t="shared" si="0"/>
        <v>0.66666666666666663</v>
      </c>
    </row>
    <row r="23" spans="1:18" x14ac:dyDescent="0.25">
      <c r="A23" s="18" t="s">
        <v>80</v>
      </c>
      <c r="B23" s="18" t="s">
        <v>107</v>
      </c>
      <c r="C23" s="19">
        <v>3</v>
      </c>
      <c r="D23" s="18">
        <v>3</v>
      </c>
      <c r="E23" s="18">
        <v>2</v>
      </c>
      <c r="F23" s="23">
        <f>AVERAGE(C23:E23)</f>
        <v>2.6666666666666665</v>
      </c>
      <c r="G23" s="18">
        <v>1</v>
      </c>
      <c r="H23" s="18">
        <v>2</v>
      </c>
      <c r="I23" s="18">
        <v>0</v>
      </c>
      <c r="J23" s="20">
        <f>AVERAGE(G23:I23)</f>
        <v>1</v>
      </c>
      <c r="K23" s="18"/>
      <c r="L23" s="18"/>
      <c r="M23" s="18"/>
      <c r="N23" s="29"/>
      <c r="O23" s="18"/>
      <c r="P23" s="18"/>
      <c r="Q23" s="18"/>
      <c r="R23" s="31"/>
    </row>
    <row r="24" spans="1:18" x14ac:dyDescent="0.25">
      <c r="A24" s="18" t="s">
        <v>148</v>
      </c>
      <c r="B24" s="18" t="s">
        <v>149</v>
      </c>
      <c r="C24" s="19"/>
      <c r="D24" s="18"/>
      <c r="E24" s="18"/>
      <c r="F24" s="22"/>
      <c r="G24" s="18"/>
      <c r="H24" s="18"/>
      <c r="I24" s="18"/>
      <c r="J24" s="27"/>
      <c r="K24" s="18"/>
      <c r="L24" s="18"/>
      <c r="M24" s="18"/>
      <c r="N24" s="29"/>
      <c r="O24" s="18">
        <v>0</v>
      </c>
      <c r="P24" s="18">
        <v>0</v>
      </c>
      <c r="Q24" s="18">
        <v>1</v>
      </c>
      <c r="R24" s="31">
        <f t="shared" si="0"/>
        <v>0.33333333333333331</v>
      </c>
    </row>
    <row r="25" spans="1:18" x14ac:dyDescent="0.25">
      <c r="A25" s="18" t="s">
        <v>154</v>
      </c>
      <c r="B25" s="18" t="s">
        <v>106</v>
      </c>
      <c r="C25" s="19"/>
      <c r="D25" s="18"/>
      <c r="E25" s="18"/>
      <c r="F25" s="20"/>
      <c r="G25" s="18"/>
      <c r="H25" s="18"/>
      <c r="I25" s="18"/>
      <c r="J25" s="28"/>
      <c r="K25" s="18">
        <v>0</v>
      </c>
      <c r="L25" s="18">
        <v>1</v>
      </c>
      <c r="M25" s="18">
        <v>0</v>
      </c>
      <c r="N25" s="29">
        <f t="shared" si="1"/>
        <v>0.33333333333333331</v>
      </c>
      <c r="O25" s="18">
        <v>0</v>
      </c>
      <c r="P25" s="18">
        <v>1</v>
      </c>
      <c r="Q25" s="18">
        <v>0</v>
      </c>
      <c r="R25" s="31">
        <f t="shared" si="0"/>
        <v>0.33333333333333331</v>
      </c>
    </row>
    <row r="26" spans="1:18" x14ac:dyDescent="0.25">
      <c r="A26" s="18" t="s">
        <v>81</v>
      </c>
      <c r="B26" s="18" t="s">
        <v>107</v>
      </c>
      <c r="C26" s="19"/>
      <c r="D26" s="18"/>
      <c r="E26" s="18"/>
      <c r="F26" s="20"/>
      <c r="G26" s="18"/>
      <c r="H26" s="18"/>
      <c r="I26" s="18"/>
      <c r="J26" s="20"/>
      <c r="K26" s="18">
        <v>1</v>
      </c>
      <c r="L26" s="18">
        <v>1</v>
      </c>
      <c r="M26" s="18">
        <v>1</v>
      </c>
      <c r="N26" s="29">
        <f t="shared" si="1"/>
        <v>1</v>
      </c>
      <c r="O26" s="18">
        <v>0</v>
      </c>
      <c r="P26" s="18">
        <v>1</v>
      </c>
      <c r="Q26" s="18">
        <v>1</v>
      </c>
      <c r="R26" s="31">
        <f t="shared" si="0"/>
        <v>0.66666666666666663</v>
      </c>
    </row>
    <row r="27" spans="1:18" x14ac:dyDescent="0.25">
      <c r="A27" s="18" t="s">
        <v>83</v>
      </c>
      <c r="B27" s="18" t="s">
        <v>108</v>
      </c>
      <c r="C27" s="19">
        <v>0</v>
      </c>
      <c r="D27" s="18">
        <v>2</v>
      </c>
      <c r="E27" s="18">
        <v>1</v>
      </c>
      <c r="F27" s="20">
        <f>AVERAGE(C27:E27)</f>
        <v>1</v>
      </c>
      <c r="G27" s="18">
        <v>4</v>
      </c>
      <c r="H27" s="18">
        <v>3</v>
      </c>
      <c r="I27" s="18">
        <v>2</v>
      </c>
      <c r="J27" s="20">
        <f>AVERAGE(G27:I27)</f>
        <v>3</v>
      </c>
      <c r="K27" s="18"/>
      <c r="L27" s="18"/>
      <c r="M27" s="18"/>
      <c r="N27" s="29"/>
      <c r="O27" s="18">
        <v>4</v>
      </c>
      <c r="P27" s="18">
        <v>5</v>
      </c>
      <c r="Q27" s="18">
        <v>0</v>
      </c>
      <c r="R27" s="31">
        <f t="shared" si="0"/>
        <v>3</v>
      </c>
    </row>
    <row r="28" spans="1:18" x14ac:dyDescent="0.25">
      <c r="A28" s="18" t="s">
        <v>43</v>
      </c>
      <c r="B28" s="18" t="s">
        <v>111</v>
      </c>
      <c r="C28" s="19"/>
      <c r="D28" s="18"/>
      <c r="E28" s="18"/>
      <c r="F28" s="22"/>
      <c r="G28" s="18">
        <v>1</v>
      </c>
      <c r="H28" s="18">
        <v>0</v>
      </c>
      <c r="I28" s="18">
        <v>0</v>
      </c>
      <c r="J28" s="23">
        <f>AVERAGE(G28:I28)</f>
        <v>0.33333333333333331</v>
      </c>
      <c r="K28" s="18"/>
      <c r="L28" s="18"/>
      <c r="M28" s="18"/>
      <c r="N28" s="29"/>
      <c r="O28" s="18"/>
      <c r="P28" s="18"/>
      <c r="Q28" s="18"/>
      <c r="R28" s="31"/>
    </row>
    <row r="29" spans="1:18" x14ac:dyDescent="0.25">
      <c r="A29" s="18" t="s">
        <v>79</v>
      </c>
      <c r="B29" s="18" t="s">
        <v>107</v>
      </c>
      <c r="C29" s="19">
        <v>3</v>
      </c>
      <c r="D29" s="18">
        <v>3</v>
      </c>
      <c r="E29" s="18">
        <v>2</v>
      </c>
      <c r="F29" s="23">
        <f>AVERAGE(C29:E29)</f>
        <v>2.6666666666666665</v>
      </c>
      <c r="G29" s="18"/>
      <c r="H29" s="18"/>
      <c r="I29" s="18"/>
      <c r="J29" s="23"/>
      <c r="K29" s="18"/>
      <c r="L29" s="18"/>
      <c r="M29" s="18"/>
      <c r="N29" s="29"/>
      <c r="O29" s="18"/>
      <c r="P29" s="18"/>
      <c r="Q29" s="18"/>
      <c r="R29" s="31"/>
    </row>
    <row r="30" spans="1:18" x14ac:dyDescent="0.25">
      <c r="A30" s="25" t="s">
        <v>101</v>
      </c>
      <c r="B30" s="18" t="s">
        <v>106</v>
      </c>
      <c r="C30" s="19"/>
      <c r="D30" s="18"/>
      <c r="E30" s="18"/>
      <c r="F30" s="20"/>
      <c r="G30" s="18">
        <v>18</v>
      </c>
      <c r="H30" s="18">
        <v>4</v>
      </c>
      <c r="I30" s="18">
        <v>18</v>
      </c>
      <c r="J30" s="23">
        <f>AVERAGE(G30:I30)</f>
        <v>13.333333333333334</v>
      </c>
      <c r="K30" s="18">
        <v>0</v>
      </c>
      <c r="L30" s="18">
        <v>1</v>
      </c>
      <c r="M30" s="18">
        <v>1</v>
      </c>
      <c r="N30" s="29">
        <f t="shared" si="1"/>
        <v>0.66666666666666663</v>
      </c>
      <c r="O30" s="18">
        <v>0</v>
      </c>
      <c r="P30" s="18">
        <v>1</v>
      </c>
      <c r="Q30" s="18">
        <v>2</v>
      </c>
      <c r="R30" s="31">
        <f t="shared" si="0"/>
        <v>1</v>
      </c>
    </row>
    <row r="31" spans="1:18" x14ac:dyDescent="0.25">
      <c r="A31" s="36" t="s">
        <v>63</v>
      </c>
      <c r="B31" s="44"/>
      <c r="C31" s="103"/>
      <c r="D31" s="44"/>
      <c r="E31" s="44"/>
      <c r="F31" s="104"/>
      <c r="G31" s="44"/>
      <c r="H31" s="44"/>
      <c r="I31" s="44"/>
      <c r="J31" s="86"/>
      <c r="K31" s="44"/>
      <c r="L31" s="44"/>
      <c r="M31" s="44"/>
      <c r="N31" s="105"/>
      <c r="O31" s="44"/>
      <c r="P31" s="44"/>
      <c r="Q31" s="44"/>
      <c r="R31" s="106"/>
    </row>
    <row r="32" spans="1:18" x14ac:dyDescent="0.25">
      <c r="A32" s="36" t="s">
        <v>162</v>
      </c>
      <c r="C32" s="15"/>
      <c r="D32" s="16"/>
      <c r="E32" s="16"/>
      <c r="F32" s="37">
        <f>SUM(F14,F2)</f>
        <v>0.21183333333333332</v>
      </c>
      <c r="G32" s="16"/>
      <c r="H32" s="16"/>
      <c r="I32" s="16"/>
      <c r="J32" s="37">
        <f>SUM(J14,J2)</f>
        <v>3.4366666666666663E-2</v>
      </c>
      <c r="K32" s="16"/>
      <c r="L32" s="16"/>
      <c r="M32" s="16"/>
      <c r="N32" s="37">
        <f>SUM(N14,N2)</f>
        <v>4.0408666666666671</v>
      </c>
      <c r="O32" s="16"/>
      <c r="P32" s="16"/>
      <c r="Q32" s="16"/>
      <c r="R32" s="37">
        <f>SUM(R14,R2)</f>
        <v>3.1572666666666662</v>
      </c>
    </row>
    <row r="33" spans="1:18" x14ac:dyDescent="0.25">
      <c r="A33" s="36" t="s">
        <v>164</v>
      </c>
      <c r="F33" s="5">
        <f>SUM(F6,F10)</f>
        <v>0</v>
      </c>
      <c r="J33" s="5">
        <f>SUM(J6,J10)</f>
        <v>2.2466666666666666E-2</v>
      </c>
      <c r="N33" s="5">
        <f>SUM(N6,N10)</f>
        <v>0</v>
      </c>
      <c r="R33" s="5">
        <f>SUM(R6,R10)</f>
        <v>0.3826</v>
      </c>
    </row>
    <row r="34" spans="1:18" x14ac:dyDescent="0.25">
      <c r="A34" s="36" t="s">
        <v>163</v>
      </c>
      <c r="F34" s="6">
        <f>SUM(F5,F8,F11)</f>
        <v>2.9808666666666666</v>
      </c>
      <c r="J34" s="6">
        <f>SUM(J5,J8,J11)</f>
        <v>6.5119666666666678</v>
      </c>
      <c r="N34" s="6">
        <f>SUM(N5,N8,N11)</f>
        <v>13.668433333333335</v>
      </c>
      <c r="R34" s="6">
        <f>SUM(R5,R8,R11)</f>
        <v>9.3887</v>
      </c>
    </row>
    <row r="35" spans="1:18" x14ac:dyDescent="0.25">
      <c r="A35" s="36" t="s">
        <v>165</v>
      </c>
      <c r="F35" s="6">
        <f>SUM(F4,F12,F13,F16,F17,F20)</f>
        <v>0.5228666666666667</v>
      </c>
      <c r="J35" s="6">
        <f>SUM(J4,J12,J13,J16,J17,J20)</f>
        <v>2.7227666666666668</v>
      </c>
      <c r="N35" s="6">
        <f>SUM(N4,N12,N13,N16,N17,N20)</f>
        <v>5.8064000000000009</v>
      </c>
      <c r="R35" s="6">
        <f>SUM(R4,R12,R13,R16,R17,R20)</f>
        <v>9.1103666666666658</v>
      </c>
    </row>
    <row r="36" spans="1:18" x14ac:dyDescent="0.25">
      <c r="A36" s="36" t="s">
        <v>166</v>
      </c>
      <c r="F36" s="5">
        <f>SUM(F3,F21)</f>
        <v>4.6733333333333328E-2</v>
      </c>
      <c r="J36" s="5">
        <f>SUM(J3,J21)</f>
        <v>0.60693333333333332</v>
      </c>
      <c r="N36" s="5">
        <f>SUM(N3,N21)</f>
        <v>9.8133333333333336E-2</v>
      </c>
      <c r="R36" s="5">
        <f>SUM(R3,R21)</f>
        <v>1.6171390466666666</v>
      </c>
    </row>
    <row r="37" spans="1:18" x14ac:dyDescent="0.25">
      <c r="A37" s="36" t="s">
        <v>167</v>
      </c>
      <c r="F37" s="5">
        <f>SUM(F7,F15)</f>
        <v>8.8599999999999998E-2</v>
      </c>
      <c r="J37" s="5">
        <f>SUM(J7,J15)</f>
        <v>9.6562666666666672</v>
      </c>
      <c r="N37" s="5">
        <f>SUM(N7,N15)</f>
        <v>0.92276666666666662</v>
      </c>
      <c r="R37" s="5">
        <f>SUM(R7,R15)</f>
        <v>1.3395999999999999</v>
      </c>
    </row>
    <row r="38" spans="1:18" x14ac:dyDescent="0.25">
      <c r="A38" s="36" t="s">
        <v>168</v>
      </c>
      <c r="F38" s="5">
        <f>F28</f>
        <v>0</v>
      </c>
      <c r="J38" s="5">
        <f>J28</f>
        <v>0.33333333333333331</v>
      </c>
      <c r="N38" s="5">
        <f>N28</f>
        <v>0</v>
      </c>
      <c r="R38" s="5">
        <f>R28</f>
        <v>0</v>
      </c>
    </row>
    <row r="39" spans="1:18" x14ac:dyDescent="0.25">
      <c r="A39" s="36" t="s">
        <v>169</v>
      </c>
      <c r="F39" s="5">
        <f>F24</f>
        <v>0</v>
      </c>
      <c r="J39" s="5">
        <f>J24</f>
        <v>0</v>
      </c>
      <c r="N39" s="5">
        <f>N24</f>
        <v>0</v>
      </c>
      <c r="R39" s="5">
        <f>R24</f>
        <v>0.33333333333333331</v>
      </c>
    </row>
  </sheetData>
  <sortState xmlns:xlrd2="http://schemas.microsoft.com/office/spreadsheetml/2017/richdata2" ref="A2:R29">
    <sortCondition ref="A2:A29"/>
  </sortState>
  <pageMargins left="0.7" right="0.7" top="0.75" bottom="0.75" header="0.3" footer="0.3"/>
  <pageSetup paperSize="1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5"/>
  <sheetViews>
    <sheetView showGridLines="0" workbookViewId="0">
      <selection activeCell="E25" sqref="E25"/>
    </sheetView>
  </sheetViews>
  <sheetFormatPr defaultRowHeight="15" x14ac:dyDescent="0.25"/>
  <cols>
    <col min="1" max="1" width="8" customWidth="1"/>
    <col min="2" max="2" width="16.28515625" customWidth="1"/>
    <col min="3" max="3" width="19.140625" customWidth="1"/>
    <col min="4" max="4" width="28.7109375" customWidth="1"/>
    <col min="8" max="8" width="21.28515625" customWidth="1"/>
    <col min="9" max="9" width="12.5703125" customWidth="1"/>
    <col min="10" max="10" width="1.7109375" customWidth="1"/>
    <col min="11" max="11" width="20.7109375" customWidth="1"/>
    <col min="12" max="12" width="15" customWidth="1"/>
  </cols>
  <sheetData>
    <row r="2" spans="2:12" x14ac:dyDescent="0.25">
      <c r="B2" t="s">
        <v>97</v>
      </c>
      <c r="C2" t="s">
        <v>98</v>
      </c>
      <c r="D2" t="s">
        <v>132</v>
      </c>
    </row>
    <row r="3" spans="2:12" x14ac:dyDescent="0.25">
      <c r="B3" t="s">
        <v>18</v>
      </c>
      <c r="C3" t="s">
        <v>117</v>
      </c>
      <c r="D3" t="s">
        <v>114</v>
      </c>
    </row>
    <row r="4" spans="2:12" ht="15.75" x14ac:dyDescent="0.25">
      <c r="C4" t="s">
        <v>43</v>
      </c>
      <c r="D4" t="s">
        <v>60</v>
      </c>
      <c r="H4" s="56" t="s">
        <v>182</v>
      </c>
      <c r="I4" s="57" t="s">
        <v>185</v>
      </c>
      <c r="J4" s="52"/>
      <c r="K4" s="60" t="s">
        <v>183</v>
      </c>
      <c r="L4" s="61" t="s">
        <v>185</v>
      </c>
    </row>
    <row r="5" spans="2:12" ht="3" customHeight="1" x14ac:dyDescent="0.25">
      <c r="H5" s="58"/>
      <c r="I5" s="59"/>
      <c r="J5" s="53"/>
      <c r="K5" s="59"/>
      <c r="L5" s="62"/>
    </row>
    <row r="6" spans="2:12" ht="16.149999999999999" customHeight="1" x14ac:dyDescent="0.25">
      <c r="D6" t="s">
        <v>115</v>
      </c>
      <c r="H6" s="48" t="s">
        <v>186</v>
      </c>
      <c r="I6" s="49" t="s">
        <v>108</v>
      </c>
      <c r="J6" s="54"/>
      <c r="K6" s="50" t="s">
        <v>83</v>
      </c>
      <c r="L6" s="51" t="s">
        <v>108</v>
      </c>
    </row>
    <row r="7" spans="2:12" ht="16.149999999999999" customHeight="1" x14ac:dyDescent="0.25">
      <c r="D7" t="s">
        <v>116</v>
      </c>
      <c r="H7" s="19" t="s">
        <v>187</v>
      </c>
      <c r="I7" s="43" t="s">
        <v>108</v>
      </c>
      <c r="J7" s="54"/>
      <c r="K7" s="18" t="s">
        <v>103</v>
      </c>
      <c r="L7" s="45" t="s">
        <v>184</v>
      </c>
    </row>
    <row r="8" spans="2:12" ht="16.149999999999999" customHeight="1" x14ac:dyDescent="0.25">
      <c r="D8" t="s">
        <v>120</v>
      </c>
      <c r="H8" s="19" t="s">
        <v>188</v>
      </c>
      <c r="I8" s="43" t="s">
        <v>184</v>
      </c>
      <c r="J8" s="54"/>
      <c r="K8" s="18" t="s">
        <v>80</v>
      </c>
      <c r="L8" s="45" t="s">
        <v>184</v>
      </c>
    </row>
    <row r="9" spans="2:12" ht="16.149999999999999" customHeight="1" x14ac:dyDescent="0.25">
      <c r="D9" t="s">
        <v>176</v>
      </c>
      <c r="H9" s="19" t="s">
        <v>189</v>
      </c>
      <c r="I9" s="43" t="s">
        <v>184</v>
      </c>
      <c r="J9" s="54"/>
      <c r="K9" s="18" t="s">
        <v>218</v>
      </c>
      <c r="L9" s="45" t="s">
        <v>184</v>
      </c>
    </row>
    <row r="10" spans="2:12" ht="16.149999999999999" customHeight="1" x14ac:dyDescent="0.25">
      <c r="H10" s="19" t="s">
        <v>190</v>
      </c>
      <c r="I10" s="43" t="s">
        <v>105</v>
      </c>
      <c r="J10" s="54"/>
      <c r="K10" s="18" t="s">
        <v>43</v>
      </c>
      <c r="L10" s="45" t="s">
        <v>111</v>
      </c>
    </row>
    <row r="11" spans="2:12" ht="16.149999999999999" customHeight="1" x14ac:dyDescent="0.25">
      <c r="D11" t="s">
        <v>177</v>
      </c>
      <c r="H11" s="19" t="s">
        <v>191</v>
      </c>
      <c r="I11" s="43" t="s">
        <v>105</v>
      </c>
      <c r="J11" s="54"/>
      <c r="K11" s="18" t="s">
        <v>47</v>
      </c>
      <c r="L11" s="45" t="s">
        <v>106</v>
      </c>
    </row>
    <row r="12" spans="2:12" ht="16.149999999999999" customHeight="1" x14ac:dyDescent="0.25">
      <c r="H12" s="19" t="s">
        <v>192</v>
      </c>
      <c r="I12" s="43" t="s">
        <v>105</v>
      </c>
      <c r="J12" s="54"/>
      <c r="K12" s="25" t="s">
        <v>221</v>
      </c>
      <c r="L12" s="45" t="s">
        <v>106</v>
      </c>
    </row>
    <row r="13" spans="2:12" ht="16.149999999999999" customHeight="1" x14ac:dyDescent="0.25">
      <c r="H13" s="19" t="s">
        <v>193</v>
      </c>
      <c r="I13" s="43" t="s">
        <v>113</v>
      </c>
      <c r="J13" s="54"/>
      <c r="K13" s="18" t="s">
        <v>148</v>
      </c>
      <c r="L13" s="45" t="s">
        <v>149</v>
      </c>
    </row>
    <row r="14" spans="2:12" ht="16.149999999999999" customHeight="1" x14ac:dyDescent="0.25">
      <c r="H14" s="19" t="s">
        <v>194</v>
      </c>
      <c r="I14" s="43" t="s">
        <v>112</v>
      </c>
      <c r="J14" s="54"/>
      <c r="K14" s="44"/>
      <c r="L14" s="46"/>
    </row>
    <row r="15" spans="2:12" ht="16.149999999999999" customHeight="1" x14ac:dyDescent="0.25">
      <c r="H15" s="19" t="s">
        <v>195</v>
      </c>
      <c r="I15" s="43" t="s">
        <v>109</v>
      </c>
      <c r="J15" s="54"/>
      <c r="K15" s="44"/>
      <c r="L15" s="46"/>
    </row>
    <row r="16" spans="2:12" ht="16.149999999999999" customHeight="1" x14ac:dyDescent="0.25">
      <c r="H16" s="19" t="s">
        <v>196</v>
      </c>
      <c r="I16" s="43" t="s">
        <v>109</v>
      </c>
      <c r="J16" s="54"/>
      <c r="K16" s="44"/>
      <c r="L16" s="46"/>
    </row>
    <row r="17" spans="8:12" ht="16.149999999999999" customHeight="1" x14ac:dyDescent="0.25">
      <c r="H17" s="19" t="s">
        <v>197</v>
      </c>
      <c r="I17" s="43" t="s">
        <v>106</v>
      </c>
      <c r="J17" s="54"/>
      <c r="K17" s="44"/>
      <c r="L17" s="46"/>
    </row>
    <row r="18" spans="8:12" ht="16.149999999999999" customHeight="1" x14ac:dyDescent="0.25">
      <c r="H18" s="19" t="s">
        <v>198</v>
      </c>
      <c r="I18" s="43" t="s">
        <v>106</v>
      </c>
      <c r="J18" s="54"/>
      <c r="K18" s="44"/>
      <c r="L18" s="46"/>
    </row>
    <row r="19" spans="8:12" ht="16.149999999999999" customHeight="1" x14ac:dyDescent="0.25">
      <c r="H19" s="19" t="s">
        <v>199</v>
      </c>
      <c r="I19" s="43" t="s">
        <v>106</v>
      </c>
      <c r="J19" s="54"/>
      <c r="K19" s="44"/>
      <c r="L19" s="46"/>
    </row>
    <row r="20" spans="8:12" ht="16.149999999999999" customHeight="1" x14ac:dyDescent="0.25">
      <c r="H20" s="19" t="s">
        <v>200</v>
      </c>
      <c r="I20" s="43" t="s">
        <v>106</v>
      </c>
      <c r="J20" s="54"/>
      <c r="K20" s="44"/>
      <c r="L20" s="46"/>
    </row>
    <row r="21" spans="8:12" ht="16.149999999999999" customHeight="1" x14ac:dyDescent="0.25">
      <c r="H21" s="19" t="s">
        <v>201</v>
      </c>
      <c r="I21" s="43" t="s">
        <v>106</v>
      </c>
      <c r="J21" s="54"/>
      <c r="K21" s="44"/>
      <c r="L21" s="46"/>
    </row>
    <row r="22" spans="8:12" ht="16.149999999999999" customHeight="1" x14ac:dyDescent="0.25">
      <c r="H22" s="19" t="s">
        <v>202</v>
      </c>
      <c r="I22" s="43" t="s">
        <v>106</v>
      </c>
      <c r="J22" s="54"/>
      <c r="K22" s="44"/>
      <c r="L22" s="46"/>
    </row>
    <row r="23" spans="8:12" ht="16.149999999999999" customHeight="1" x14ac:dyDescent="0.25">
      <c r="H23" s="19" t="s">
        <v>203</v>
      </c>
      <c r="I23" s="43" t="s">
        <v>110</v>
      </c>
      <c r="J23" s="54"/>
      <c r="K23" s="44"/>
      <c r="L23" s="46"/>
    </row>
    <row r="24" spans="8:12" ht="16.149999999999999" customHeight="1" x14ac:dyDescent="0.25">
      <c r="H24" s="19" t="s">
        <v>204</v>
      </c>
      <c r="I24" s="43" t="s">
        <v>110</v>
      </c>
      <c r="J24" s="54"/>
      <c r="K24" s="44"/>
      <c r="L24" s="46"/>
    </row>
    <row r="25" spans="8:12" ht="15.6" customHeight="1" x14ac:dyDescent="0.25">
      <c r="H25" s="15" t="s">
        <v>216</v>
      </c>
      <c r="I25" s="63" t="str">
        <f>"--"</f>
        <v>--</v>
      </c>
      <c r="J25" s="55"/>
      <c r="K25" s="16"/>
      <c r="L25" s="47"/>
    </row>
  </sheetData>
  <sortState xmlns:xlrd2="http://schemas.microsoft.com/office/spreadsheetml/2017/richdata2" ref="K5:L13">
    <sortCondition ref="L5:L13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7"/>
  <sheetViews>
    <sheetView topLeftCell="A4" zoomScale="80" zoomScaleNormal="80" workbookViewId="0">
      <selection activeCell="D26" sqref="D26"/>
    </sheetView>
  </sheetViews>
  <sheetFormatPr defaultRowHeight="15" x14ac:dyDescent="0.25"/>
  <cols>
    <col min="1" max="1" width="22.5703125" customWidth="1"/>
    <col min="2" max="2" width="9.85546875" customWidth="1"/>
    <col min="3" max="3" width="9.5703125" style="5" bestFit="1" customWidth="1"/>
    <col min="4" max="5" width="9.5703125" bestFit="1" customWidth="1"/>
    <col min="6" max="6" width="10.7109375" bestFit="1" customWidth="1"/>
  </cols>
  <sheetData>
    <row r="1" spans="1:6" x14ac:dyDescent="0.25">
      <c r="A1" s="1" t="s">
        <v>9</v>
      </c>
      <c r="C1" t="s">
        <v>97</v>
      </c>
      <c r="D1" t="s">
        <v>98</v>
      </c>
      <c r="E1" t="s">
        <v>99</v>
      </c>
      <c r="F1" t="s">
        <v>170</v>
      </c>
    </row>
    <row r="2" spans="1:6" x14ac:dyDescent="0.25">
      <c r="A2" t="s">
        <v>130</v>
      </c>
      <c r="C2" s="14">
        <v>56.29</v>
      </c>
      <c r="D2" s="14">
        <v>47.868000000000002</v>
      </c>
      <c r="E2" s="14">
        <v>60.0809</v>
      </c>
      <c r="F2" s="14">
        <v>67.775999999999996</v>
      </c>
    </row>
    <row r="3" spans="1:6" x14ac:dyDescent="0.25">
      <c r="A3" s="3" t="s">
        <v>171</v>
      </c>
      <c r="B3" t="s">
        <v>108</v>
      </c>
      <c r="C3" s="14">
        <v>0</v>
      </c>
      <c r="D3" s="14">
        <v>4.99</v>
      </c>
      <c r="E3" s="14">
        <v>0.89319999999999999</v>
      </c>
      <c r="F3" s="14">
        <v>1.3260000000000001</v>
      </c>
    </row>
    <row r="4" spans="1:6" x14ac:dyDescent="0.25">
      <c r="A4" s="3" t="s">
        <v>172</v>
      </c>
      <c r="B4" t="s">
        <v>108</v>
      </c>
      <c r="C4" s="14">
        <v>8.8599999999999998E-2</v>
      </c>
      <c r="D4" s="14">
        <v>4.66</v>
      </c>
      <c r="E4" s="14">
        <v>2.9600000000000001E-2</v>
      </c>
      <c r="F4" s="14">
        <v>1.4E-2</v>
      </c>
    </row>
    <row r="5" spans="1:6" x14ac:dyDescent="0.25">
      <c r="A5" s="3" t="s">
        <v>127</v>
      </c>
      <c r="B5" t="s">
        <v>105</v>
      </c>
      <c r="C5" s="14">
        <v>0</v>
      </c>
      <c r="D5" s="14">
        <v>4.8499999999999996</v>
      </c>
      <c r="E5" s="14">
        <v>12.29</v>
      </c>
      <c r="F5" s="14">
        <v>8.2140000000000004</v>
      </c>
    </row>
    <row r="6" spans="1:6" x14ac:dyDescent="0.25">
      <c r="A6" s="3" t="s">
        <v>128</v>
      </c>
      <c r="B6" t="s">
        <v>105</v>
      </c>
      <c r="C6" s="14">
        <v>0.36859999999999998</v>
      </c>
      <c r="D6" s="14">
        <v>1.1409</v>
      </c>
      <c r="E6" s="14">
        <v>1.3779999999999999</v>
      </c>
      <c r="F6" s="14">
        <v>1.175</v>
      </c>
    </row>
    <row r="7" spans="1:6" x14ac:dyDescent="0.25">
      <c r="A7" s="3" t="s">
        <v>129</v>
      </c>
      <c r="B7" t="s">
        <v>105</v>
      </c>
      <c r="C7" s="14">
        <v>2.61</v>
      </c>
      <c r="D7" s="14">
        <v>0.51666666666666661</v>
      </c>
      <c r="E7" s="14">
        <v>0</v>
      </c>
      <c r="F7" s="14">
        <v>0</v>
      </c>
    </row>
    <row r="8" spans="1:6" x14ac:dyDescent="0.25">
      <c r="A8" s="3" t="s">
        <v>19</v>
      </c>
      <c r="B8" t="s">
        <v>113</v>
      </c>
      <c r="C8" s="38">
        <v>0.43</v>
      </c>
      <c r="D8" s="38">
        <v>0</v>
      </c>
      <c r="E8" s="38">
        <v>0</v>
      </c>
      <c r="F8" s="38">
        <v>0</v>
      </c>
    </row>
    <row r="9" spans="1:6" x14ac:dyDescent="0.25">
      <c r="A9" t="s">
        <v>49</v>
      </c>
      <c r="B9" t="s">
        <v>112</v>
      </c>
      <c r="C9" s="38">
        <v>0</v>
      </c>
      <c r="D9" s="38">
        <v>0.04</v>
      </c>
      <c r="E9" s="38">
        <v>3.567E-2</v>
      </c>
      <c r="F9" s="38">
        <v>0.245</v>
      </c>
    </row>
    <row r="10" spans="1:6" x14ac:dyDescent="0.25">
      <c r="A10" s="3" t="s">
        <v>143</v>
      </c>
      <c r="B10" t="s">
        <v>109</v>
      </c>
      <c r="C10" s="38">
        <v>0</v>
      </c>
      <c r="D10" s="38">
        <v>0</v>
      </c>
      <c r="E10" s="38">
        <v>9.8000000000000004E-2</v>
      </c>
      <c r="F10" s="38">
        <v>0.20499999999999999</v>
      </c>
    </row>
    <row r="11" spans="1:6" x14ac:dyDescent="0.25">
      <c r="A11" s="3" t="s">
        <v>23</v>
      </c>
      <c r="B11" t="s">
        <v>109</v>
      </c>
      <c r="C11" s="38">
        <v>4.6730000000000001E-2</v>
      </c>
      <c r="D11" s="38">
        <v>0.60692999999999997</v>
      </c>
      <c r="E11" s="38">
        <v>0</v>
      </c>
      <c r="F11" s="38">
        <v>1.4119999999999999</v>
      </c>
    </row>
    <row r="12" spans="1:6" x14ac:dyDescent="0.25">
      <c r="A12" s="3" t="s">
        <v>175</v>
      </c>
      <c r="B12" t="s">
        <v>107</v>
      </c>
      <c r="C12" s="14">
        <v>0</v>
      </c>
      <c r="D12" s="14">
        <v>0</v>
      </c>
      <c r="E12" s="14">
        <v>2.8071000000000002</v>
      </c>
      <c r="F12" s="14">
        <v>3.1520000000000001</v>
      </c>
    </row>
    <row r="13" spans="1:6" x14ac:dyDescent="0.25">
      <c r="A13" s="3" t="s">
        <v>173</v>
      </c>
      <c r="B13" t="s">
        <v>107</v>
      </c>
      <c r="C13" s="14">
        <v>0.21</v>
      </c>
      <c r="D13" s="14">
        <v>0.03</v>
      </c>
      <c r="E13" s="14">
        <v>1.2338</v>
      </c>
      <c r="F13" s="14">
        <v>6.0000000000000001E-3</v>
      </c>
    </row>
    <row r="14" spans="1:6" x14ac:dyDescent="0.25">
      <c r="A14" s="3" t="s">
        <v>126</v>
      </c>
      <c r="B14" t="s">
        <v>106</v>
      </c>
      <c r="C14" s="14">
        <v>0.51</v>
      </c>
      <c r="D14" s="14">
        <v>2.63</v>
      </c>
      <c r="E14" s="14">
        <v>1.3816999999999999</v>
      </c>
      <c r="F14" s="14">
        <v>3.585</v>
      </c>
    </row>
    <row r="15" spans="1:6" x14ac:dyDescent="0.25">
      <c r="A15" s="3" t="s">
        <v>174</v>
      </c>
      <c r="B15" t="s">
        <v>106</v>
      </c>
      <c r="C15" s="14">
        <v>0</v>
      </c>
      <c r="D15" s="14">
        <v>1.37E-2</v>
      </c>
      <c r="E15" s="14">
        <v>4.0599999999999996</v>
      </c>
      <c r="F15" s="14">
        <v>4.617</v>
      </c>
    </row>
    <row r="16" spans="1:6" x14ac:dyDescent="0.25">
      <c r="A16" s="3" t="s">
        <v>66</v>
      </c>
      <c r="B16" t="s">
        <v>106</v>
      </c>
      <c r="C16" s="14">
        <v>0</v>
      </c>
      <c r="D16" s="14">
        <v>0</v>
      </c>
      <c r="E16" s="14">
        <v>0.193</v>
      </c>
      <c r="F16" s="14">
        <v>0.83099999999999996</v>
      </c>
    </row>
    <row r="17" spans="1:6" x14ac:dyDescent="0.25">
      <c r="A17" s="3" t="s">
        <v>16</v>
      </c>
      <c r="B17" t="s">
        <v>106</v>
      </c>
      <c r="C17" s="38">
        <v>0.01</v>
      </c>
      <c r="D17" s="38">
        <v>8.5000000000000006E-2</v>
      </c>
      <c r="E17" s="38">
        <v>0.17</v>
      </c>
      <c r="F17" s="38">
        <v>7.6999999999999999E-2</v>
      </c>
    </row>
    <row r="18" spans="1:6" x14ac:dyDescent="0.25">
      <c r="A18" s="3" t="s">
        <v>37</v>
      </c>
      <c r="B18" t="s">
        <v>110</v>
      </c>
      <c r="C18" s="38">
        <v>0</v>
      </c>
      <c r="D18" s="38">
        <v>0.02</v>
      </c>
      <c r="E18" s="38">
        <v>0</v>
      </c>
      <c r="F18" s="38">
        <v>0.38200000000000001</v>
      </c>
    </row>
    <row r="19" spans="1:6" ht="22.9" customHeight="1" x14ac:dyDescent="0.25">
      <c r="A19" s="1" t="s">
        <v>121</v>
      </c>
      <c r="C19"/>
    </row>
    <row r="20" spans="1:6" x14ac:dyDescent="0.25">
      <c r="A20" t="s">
        <v>83</v>
      </c>
      <c r="B20" t="s">
        <v>108</v>
      </c>
      <c r="C20" s="14">
        <v>1</v>
      </c>
      <c r="D20" s="14">
        <v>3</v>
      </c>
      <c r="E20" s="14">
        <v>0</v>
      </c>
      <c r="F20" s="14">
        <v>3</v>
      </c>
    </row>
    <row r="21" spans="1:6" x14ac:dyDescent="0.25">
      <c r="A21" t="s">
        <v>80</v>
      </c>
      <c r="B21" t="s">
        <v>107</v>
      </c>
      <c r="C21" s="5">
        <v>2.67</v>
      </c>
      <c r="D21" s="14">
        <v>1</v>
      </c>
      <c r="E21" s="14">
        <v>0</v>
      </c>
      <c r="F21" s="14">
        <v>0</v>
      </c>
    </row>
    <row r="22" spans="1:6" x14ac:dyDescent="0.25">
      <c r="A22" t="s">
        <v>81</v>
      </c>
      <c r="B22" t="s">
        <v>107</v>
      </c>
      <c r="C22" s="14">
        <v>0</v>
      </c>
      <c r="D22" s="14">
        <v>0</v>
      </c>
      <c r="E22" s="14">
        <v>1</v>
      </c>
      <c r="F22" s="14">
        <v>0.66700000000000004</v>
      </c>
    </row>
    <row r="23" spans="1:6" x14ac:dyDescent="0.25">
      <c r="A23" t="s">
        <v>103</v>
      </c>
      <c r="B23" t="s">
        <v>107</v>
      </c>
      <c r="C23" s="14">
        <v>0</v>
      </c>
      <c r="D23" s="14">
        <v>0.67</v>
      </c>
      <c r="E23" s="14">
        <v>0</v>
      </c>
      <c r="F23" s="14">
        <v>0.67</v>
      </c>
    </row>
    <row r="24" spans="1:6" x14ac:dyDescent="0.25">
      <c r="A24" t="s">
        <v>43</v>
      </c>
      <c r="B24" t="s">
        <v>111</v>
      </c>
      <c r="C24" s="14">
        <v>0</v>
      </c>
      <c r="D24" s="14">
        <v>0.33</v>
      </c>
      <c r="E24" s="14">
        <v>0</v>
      </c>
      <c r="F24" s="14">
        <v>0</v>
      </c>
    </row>
    <row r="25" spans="1:6" x14ac:dyDescent="0.25">
      <c r="A25" t="s">
        <v>47</v>
      </c>
      <c r="B25" t="s">
        <v>106</v>
      </c>
      <c r="C25" s="14">
        <v>0</v>
      </c>
      <c r="D25" s="14">
        <v>0</v>
      </c>
      <c r="E25" s="14">
        <v>0.33300000000000002</v>
      </c>
      <c r="F25" s="14">
        <v>0.33300000000000002</v>
      </c>
    </row>
    <row r="26" spans="1:6" x14ac:dyDescent="0.25">
      <c r="A26" s="3" t="s">
        <v>178</v>
      </c>
      <c r="B26" t="s">
        <v>106</v>
      </c>
      <c r="C26" s="14">
        <v>0</v>
      </c>
      <c r="D26" s="14">
        <v>13.3</v>
      </c>
      <c r="E26" s="14">
        <v>0.66</v>
      </c>
      <c r="F26" s="14">
        <v>1</v>
      </c>
    </row>
    <row r="27" spans="1:6" x14ac:dyDescent="0.25">
      <c r="A27" t="s">
        <v>148</v>
      </c>
      <c r="B27" t="s">
        <v>149</v>
      </c>
      <c r="C27">
        <v>0</v>
      </c>
      <c r="D27">
        <v>0</v>
      </c>
      <c r="E27" s="14">
        <v>0</v>
      </c>
      <c r="F27" s="14">
        <v>0.33300000000000002</v>
      </c>
    </row>
    <row r="28" spans="1:6" x14ac:dyDescent="0.25">
      <c r="C28"/>
    </row>
    <row r="29" spans="1:6" x14ac:dyDescent="0.25">
      <c r="C29"/>
    </row>
    <row r="30" spans="1:6" x14ac:dyDescent="0.25">
      <c r="C30"/>
    </row>
    <row r="32" spans="1:6" x14ac:dyDescent="0.25">
      <c r="A32" t="s">
        <v>106</v>
      </c>
      <c r="C32" s="6">
        <f>SUM(C20+C21+C22)</f>
        <v>3.67</v>
      </c>
      <c r="D32" s="6">
        <f t="shared" ref="D32:F32" si="0">SUM(D20+D21+D22)</f>
        <v>4</v>
      </c>
      <c r="E32" s="6">
        <f t="shared" si="0"/>
        <v>1</v>
      </c>
      <c r="F32" s="6">
        <f t="shared" si="0"/>
        <v>3.6669999999999998</v>
      </c>
    </row>
    <row r="33" spans="1:6" x14ac:dyDescent="0.25">
      <c r="A33" t="s">
        <v>107</v>
      </c>
      <c r="C33" s="6">
        <f>SUM(C23:C25,C30)</f>
        <v>0</v>
      </c>
      <c r="D33" s="6">
        <f>SUM(D23:D25,D30)</f>
        <v>1</v>
      </c>
      <c r="E33" s="5">
        <f>SUM(E23:E25,E30)</f>
        <v>0.33300000000000002</v>
      </c>
      <c r="F33" s="5">
        <f>SUM(F23:F25,F30)</f>
        <v>1.0030000000000001</v>
      </c>
    </row>
    <row r="34" spans="1:6" x14ac:dyDescent="0.25">
      <c r="A34" t="s">
        <v>112</v>
      </c>
      <c r="C34" s="14"/>
      <c r="D34" s="14">
        <v>1.3333333333333333</v>
      </c>
      <c r="E34">
        <v>6</v>
      </c>
      <c r="F34">
        <v>7</v>
      </c>
    </row>
    <row r="35" spans="1:6" x14ac:dyDescent="0.25">
      <c r="A35" t="s">
        <v>108</v>
      </c>
      <c r="C35" s="14">
        <v>1</v>
      </c>
      <c r="D35" s="14">
        <v>3</v>
      </c>
      <c r="E35">
        <v>1</v>
      </c>
      <c r="F35">
        <v>4</v>
      </c>
    </row>
    <row r="36" spans="1:6" x14ac:dyDescent="0.25">
      <c r="A36" t="s">
        <v>111</v>
      </c>
      <c r="C36" s="14"/>
      <c r="D36" s="14">
        <v>0.33333333333333331</v>
      </c>
      <c r="F36">
        <v>0</v>
      </c>
    </row>
    <row r="37" spans="1:6" x14ac:dyDescent="0.25">
      <c r="A37" t="s">
        <v>109</v>
      </c>
      <c r="C37" s="14">
        <v>0.33333333333333331</v>
      </c>
      <c r="D37" s="14">
        <v>0.33333333333333331</v>
      </c>
      <c r="F37">
        <v>0</v>
      </c>
    </row>
  </sheetData>
  <sortState xmlns:xlrd2="http://schemas.microsoft.com/office/spreadsheetml/2017/richdata2" ref="A20:F27">
    <sortCondition ref="B20:B27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"/>
  <sheetViews>
    <sheetView zoomScale="80" zoomScaleNormal="80" workbookViewId="0">
      <selection activeCell="E44" sqref="E44"/>
    </sheetView>
  </sheetViews>
  <sheetFormatPr defaultRowHeight="15" x14ac:dyDescent="0.25"/>
  <cols>
    <col min="1" max="1" width="21.140625" customWidth="1"/>
    <col min="2" max="2" width="9.85546875" customWidth="1"/>
    <col min="3" max="3" width="9.5703125" style="5" bestFit="1" customWidth="1"/>
    <col min="4" max="5" width="9.5703125" bestFit="1" customWidth="1"/>
    <col min="6" max="6" width="10.7109375" bestFit="1" customWidth="1"/>
  </cols>
  <sheetData>
    <row r="1" spans="1:6" x14ac:dyDescent="0.25">
      <c r="A1" s="1" t="s">
        <v>9</v>
      </c>
      <c r="C1" t="s">
        <v>97</v>
      </c>
      <c r="D1" t="s">
        <v>98</v>
      </c>
      <c r="E1" t="s">
        <v>91</v>
      </c>
      <c r="F1" t="s">
        <v>94</v>
      </c>
    </row>
    <row r="2" spans="1:6" x14ac:dyDescent="0.25">
      <c r="A2" t="s">
        <v>130</v>
      </c>
      <c r="C2" s="14">
        <v>90.933333333333337</v>
      </c>
      <c r="D2" s="14">
        <v>89.850000000000009</v>
      </c>
      <c r="E2" s="14">
        <v>93.06</v>
      </c>
      <c r="F2" s="14">
        <v>91.17483296766315</v>
      </c>
    </row>
    <row r="3" spans="1:6" x14ac:dyDescent="0.25">
      <c r="A3" s="3" t="s">
        <v>122</v>
      </c>
      <c r="B3" t="s">
        <v>108</v>
      </c>
      <c r="C3" s="14">
        <v>0</v>
      </c>
      <c r="D3" s="14">
        <v>5.2733333333333334</v>
      </c>
      <c r="E3" s="14">
        <v>1.49</v>
      </c>
      <c r="F3" s="14">
        <v>2.0499999999999998</v>
      </c>
    </row>
    <row r="4" spans="1:6" x14ac:dyDescent="0.25">
      <c r="A4" s="3" t="s">
        <v>123</v>
      </c>
      <c r="B4" t="s">
        <v>108</v>
      </c>
      <c r="C4" s="14">
        <v>0.06</v>
      </c>
      <c r="D4" s="14">
        <v>4.5233333333333334</v>
      </c>
      <c r="E4" s="14">
        <v>0.03</v>
      </c>
      <c r="F4" s="14">
        <v>4.5999999999999999E-2</v>
      </c>
    </row>
    <row r="5" spans="1:6" x14ac:dyDescent="0.25">
      <c r="A5" s="3" t="s">
        <v>127</v>
      </c>
      <c r="B5" t="s">
        <v>105</v>
      </c>
      <c r="C5" s="14">
        <v>0</v>
      </c>
      <c r="D5" s="14">
        <v>4.6766666666666667</v>
      </c>
      <c r="E5" s="14">
        <v>11.76</v>
      </c>
      <c r="F5" s="14">
        <v>16.648325843607886</v>
      </c>
    </row>
    <row r="6" spans="1:6" x14ac:dyDescent="0.25">
      <c r="A6" s="3" t="s">
        <v>128</v>
      </c>
      <c r="B6" t="s">
        <v>105</v>
      </c>
      <c r="C6" s="14">
        <v>0.42666666666666669</v>
      </c>
      <c r="D6" s="14">
        <v>1.1500000000000001</v>
      </c>
      <c r="E6" s="14">
        <v>1.08</v>
      </c>
      <c r="F6" s="14">
        <v>2.1182762693564872</v>
      </c>
    </row>
    <row r="7" spans="1:6" x14ac:dyDescent="0.25">
      <c r="A7" s="3" t="s">
        <v>129</v>
      </c>
      <c r="B7" t="s">
        <v>105</v>
      </c>
      <c r="C7" s="14">
        <v>2.5866666666666664</v>
      </c>
      <c r="D7" s="14">
        <v>0.51666666666666661</v>
      </c>
      <c r="E7" s="14">
        <v>0</v>
      </c>
      <c r="F7" s="14">
        <v>0</v>
      </c>
    </row>
    <row r="8" spans="1:6" x14ac:dyDescent="0.25">
      <c r="A8" s="3" t="s">
        <v>19</v>
      </c>
      <c r="B8" t="s">
        <v>113</v>
      </c>
      <c r="C8" s="14">
        <v>0.43</v>
      </c>
      <c r="D8" s="14">
        <v>0</v>
      </c>
      <c r="E8" s="14">
        <v>0</v>
      </c>
      <c r="F8" s="14">
        <v>0</v>
      </c>
    </row>
    <row r="9" spans="1:6" x14ac:dyDescent="0.25">
      <c r="A9" s="3" t="s">
        <v>23</v>
      </c>
      <c r="B9" t="s">
        <v>109</v>
      </c>
      <c r="C9" s="14">
        <v>0.04</v>
      </c>
      <c r="D9" s="14">
        <v>0.54999999999999993</v>
      </c>
      <c r="E9" s="14">
        <v>0</v>
      </c>
      <c r="F9" s="14">
        <v>0</v>
      </c>
    </row>
    <row r="10" spans="1:6" x14ac:dyDescent="0.25">
      <c r="A10" s="3" t="s">
        <v>44</v>
      </c>
      <c r="B10" t="s">
        <v>107</v>
      </c>
      <c r="C10" s="14">
        <v>0</v>
      </c>
      <c r="D10" s="14">
        <v>0</v>
      </c>
      <c r="E10" s="14">
        <v>4.3499999999999996</v>
      </c>
      <c r="F10" s="14">
        <v>2.1970000000000001</v>
      </c>
    </row>
    <row r="11" spans="1:6" x14ac:dyDescent="0.25">
      <c r="A11" s="3" t="s">
        <v>13</v>
      </c>
      <c r="B11" t="s">
        <v>107</v>
      </c>
      <c r="C11" s="14">
        <v>0.21666666666666667</v>
      </c>
      <c r="D11" s="14">
        <v>1.4333333333333335E-2</v>
      </c>
      <c r="E11" s="14">
        <v>0.11</v>
      </c>
      <c r="F11" s="14">
        <v>1.4E-2</v>
      </c>
    </row>
    <row r="12" spans="1:6" x14ac:dyDescent="0.25">
      <c r="A12" s="3" t="s">
        <v>125</v>
      </c>
      <c r="B12" t="s">
        <v>106</v>
      </c>
      <c r="C12" s="14">
        <v>0.53333333333333333</v>
      </c>
      <c r="D12" s="14">
        <v>2.6533333333333333</v>
      </c>
      <c r="E12" s="14">
        <v>5.09</v>
      </c>
      <c r="F12" s="14">
        <v>9</v>
      </c>
    </row>
    <row r="13" spans="1:6" x14ac:dyDescent="0.25">
      <c r="A13" s="3" t="s">
        <v>126</v>
      </c>
      <c r="B13" t="s">
        <v>106</v>
      </c>
      <c r="C13" s="14">
        <v>0.53333333333333333</v>
      </c>
      <c r="D13" s="14">
        <v>2.6533333333333333</v>
      </c>
      <c r="E13" s="14">
        <v>1.64</v>
      </c>
      <c r="F13" s="14">
        <v>5.2096081207926517</v>
      </c>
    </row>
    <row r="14" spans="1:6" x14ac:dyDescent="0.25">
      <c r="A14" s="3" t="s">
        <v>60</v>
      </c>
      <c r="B14" t="s">
        <v>106</v>
      </c>
      <c r="C14" s="14">
        <v>0</v>
      </c>
      <c r="D14" s="14">
        <v>0</v>
      </c>
      <c r="E14" s="14">
        <v>3.23</v>
      </c>
      <c r="F14" s="14">
        <v>2.2400000000000002</v>
      </c>
    </row>
    <row r="15" spans="1:6" x14ac:dyDescent="0.25">
      <c r="A15" s="3" t="s">
        <v>66</v>
      </c>
      <c r="B15" t="s">
        <v>106</v>
      </c>
      <c r="C15" s="14">
        <v>0</v>
      </c>
      <c r="D15" s="14">
        <v>0</v>
      </c>
      <c r="E15" s="14">
        <v>0.22</v>
      </c>
      <c r="F15" s="14">
        <v>1.55</v>
      </c>
    </row>
    <row r="16" spans="1:6" x14ac:dyDescent="0.25">
      <c r="A16" s="3" t="s">
        <v>124</v>
      </c>
      <c r="B16" t="s">
        <v>106</v>
      </c>
      <c r="C16" s="14">
        <v>0.01</v>
      </c>
      <c r="D16" s="14">
        <v>3.6666666666666667E-2</v>
      </c>
      <c r="E16" s="14">
        <v>0.39</v>
      </c>
      <c r="F16" s="14">
        <v>2.8000000000000001E-2</v>
      </c>
    </row>
    <row r="17" spans="1:6" x14ac:dyDescent="0.25">
      <c r="A17" s="3" t="s">
        <v>37</v>
      </c>
      <c r="B17" t="s">
        <v>110</v>
      </c>
      <c r="C17" s="14">
        <v>0</v>
      </c>
      <c r="D17" s="14">
        <v>0.02</v>
      </c>
      <c r="E17" s="14">
        <v>0</v>
      </c>
      <c r="F17" s="14">
        <v>0.106</v>
      </c>
    </row>
    <row r="18" spans="1:6" x14ac:dyDescent="0.25">
      <c r="C18"/>
    </row>
    <row r="19" spans="1:6" ht="22.9" customHeight="1" x14ac:dyDescent="0.25">
      <c r="A19" s="1" t="s">
        <v>121</v>
      </c>
      <c r="C19"/>
    </row>
    <row r="20" spans="1:6" x14ac:dyDescent="0.25">
      <c r="A20" t="s">
        <v>47</v>
      </c>
      <c r="B20" t="s">
        <v>106</v>
      </c>
      <c r="C20">
        <v>0.66666666666666663</v>
      </c>
      <c r="D20">
        <v>8.0933333333333343E-2</v>
      </c>
      <c r="F20">
        <v>1</v>
      </c>
    </row>
    <row r="21" spans="1:6" x14ac:dyDescent="0.25">
      <c r="A21" s="3" t="s">
        <v>101</v>
      </c>
      <c r="B21" t="s">
        <v>106</v>
      </c>
      <c r="C21"/>
      <c r="D21">
        <v>13.333333333333334</v>
      </c>
      <c r="F21">
        <v>1</v>
      </c>
    </row>
    <row r="22" spans="1:6" x14ac:dyDescent="0.25">
      <c r="A22" t="s">
        <v>79</v>
      </c>
      <c r="B22" t="s">
        <v>107</v>
      </c>
      <c r="C22">
        <v>2.6666666666666665</v>
      </c>
      <c r="D22">
        <v>1</v>
      </c>
      <c r="F22">
        <v>0</v>
      </c>
    </row>
    <row r="23" spans="1:6" x14ac:dyDescent="0.25">
      <c r="A23" t="s">
        <v>80</v>
      </c>
      <c r="B23" t="s">
        <v>107</v>
      </c>
      <c r="C23">
        <v>2.6666666666666665</v>
      </c>
      <c r="D23">
        <v>1</v>
      </c>
      <c r="F23">
        <v>0</v>
      </c>
    </row>
    <row r="24" spans="1:6" x14ac:dyDescent="0.25">
      <c r="A24" t="s">
        <v>81</v>
      </c>
      <c r="B24" t="s">
        <v>107</v>
      </c>
      <c r="C24"/>
      <c r="E24">
        <v>1</v>
      </c>
      <c r="F24">
        <v>0</v>
      </c>
    </row>
    <row r="25" spans="1:6" x14ac:dyDescent="0.25">
      <c r="A25" t="s">
        <v>83</v>
      </c>
      <c r="B25" t="s">
        <v>108</v>
      </c>
      <c r="C25">
        <v>1</v>
      </c>
      <c r="D25">
        <v>3</v>
      </c>
      <c r="E25">
        <v>1</v>
      </c>
      <c r="F25">
        <v>4</v>
      </c>
    </row>
    <row r="26" spans="1:6" x14ac:dyDescent="0.25">
      <c r="A26" t="s">
        <v>23</v>
      </c>
      <c r="B26" t="s">
        <v>109</v>
      </c>
      <c r="C26">
        <v>0.33333333333333331</v>
      </c>
      <c r="D26">
        <v>0.33333333333333331</v>
      </c>
      <c r="F26">
        <v>0</v>
      </c>
    </row>
    <row r="27" spans="1:6" x14ac:dyDescent="0.25">
      <c r="A27" t="s">
        <v>43</v>
      </c>
      <c r="B27" t="s">
        <v>111</v>
      </c>
      <c r="C27"/>
      <c r="D27">
        <v>0.33333333333333331</v>
      </c>
      <c r="F27">
        <v>0</v>
      </c>
    </row>
    <row r="28" spans="1:6" x14ac:dyDescent="0.25">
      <c r="A28" t="s">
        <v>49</v>
      </c>
      <c r="B28" t="s">
        <v>112</v>
      </c>
      <c r="C28"/>
      <c r="D28">
        <v>1.3333333333333333</v>
      </c>
      <c r="E28">
        <v>6</v>
      </c>
      <c r="F28">
        <v>7</v>
      </c>
    </row>
    <row r="29" spans="1:6" x14ac:dyDescent="0.25">
      <c r="A29" t="s">
        <v>103</v>
      </c>
      <c r="B29" t="s">
        <v>107</v>
      </c>
      <c r="C29"/>
      <c r="D29">
        <v>0.66666666666666663</v>
      </c>
      <c r="E29">
        <v>1</v>
      </c>
      <c r="F29">
        <v>2</v>
      </c>
    </row>
    <row r="30" spans="1:6" x14ac:dyDescent="0.25">
      <c r="C30"/>
    </row>
    <row r="31" spans="1:6" x14ac:dyDescent="0.25">
      <c r="A31" t="s">
        <v>106</v>
      </c>
      <c r="C31" s="6">
        <f>SUM(C20:C21)</f>
        <v>0.66666666666666663</v>
      </c>
      <c r="D31" s="6">
        <f t="shared" ref="D31:F31" si="0">SUM(D20:D21)</f>
        <v>13.414266666666668</v>
      </c>
      <c r="E31" s="5">
        <f t="shared" si="0"/>
        <v>0</v>
      </c>
      <c r="F31" s="5">
        <f t="shared" si="0"/>
        <v>2</v>
      </c>
    </row>
    <row r="32" spans="1:6" x14ac:dyDescent="0.25">
      <c r="A32" t="s">
        <v>107</v>
      </c>
      <c r="C32" s="6">
        <f>SUM(C22:C24,C29)</f>
        <v>5.333333333333333</v>
      </c>
      <c r="D32" s="6">
        <f t="shared" ref="D32:F32" si="1">SUM(D22:D24,D29)</f>
        <v>2.6666666666666665</v>
      </c>
      <c r="E32" s="5">
        <f t="shared" si="1"/>
        <v>2</v>
      </c>
      <c r="F32" s="5">
        <f t="shared" si="1"/>
        <v>2</v>
      </c>
    </row>
    <row r="33" spans="1:6" x14ac:dyDescent="0.25">
      <c r="A33" t="s">
        <v>112</v>
      </c>
      <c r="C33" s="14"/>
      <c r="D33" s="14">
        <v>1.3333333333333333</v>
      </c>
      <c r="E33">
        <v>6</v>
      </c>
      <c r="F33">
        <v>7</v>
      </c>
    </row>
    <row r="34" spans="1:6" x14ac:dyDescent="0.25">
      <c r="A34" t="s">
        <v>108</v>
      </c>
      <c r="C34" s="14">
        <v>1</v>
      </c>
      <c r="D34" s="14">
        <v>3</v>
      </c>
      <c r="E34">
        <v>1</v>
      </c>
      <c r="F34">
        <v>4</v>
      </c>
    </row>
    <row r="35" spans="1:6" x14ac:dyDescent="0.25">
      <c r="A35" t="s">
        <v>111</v>
      </c>
      <c r="C35" s="14"/>
      <c r="D35" s="14">
        <v>0.33333333333333331</v>
      </c>
      <c r="F35">
        <v>0</v>
      </c>
    </row>
    <row r="36" spans="1:6" x14ac:dyDescent="0.25">
      <c r="A36" t="s">
        <v>109</v>
      </c>
      <c r="C36" s="14">
        <v>0.33333333333333331</v>
      </c>
      <c r="D36" s="14">
        <v>0.33333333333333331</v>
      </c>
      <c r="F36">
        <v>0</v>
      </c>
    </row>
    <row r="46" spans="1:6" x14ac:dyDescent="0.25">
      <c r="A46" s="3"/>
    </row>
  </sheetData>
  <sortState xmlns:xlrd2="http://schemas.microsoft.com/office/spreadsheetml/2017/richdata2" ref="A3:F17">
    <sortCondition ref="B3:B17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100 ft</vt:lpstr>
      <vt:lpstr>300 ft</vt:lpstr>
      <vt:lpstr>600 ft</vt:lpstr>
      <vt:lpstr>notes</vt:lpstr>
      <vt:lpstr>reference</vt:lpstr>
      <vt:lpstr>summary</vt:lpstr>
      <vt:lpstr>unique</vt:lpstr>
      <vt:lpstr>graph</vt:lpstr>
      <vt:lpstr>graph2</vt:lpstr>
      <vt:lpstr>most common</vt:lpstr>
      <vt:lpstr>motile</vt:lpstr>
      <vt:lpstr>phylum</vt:lpstr>
      <vt:lpstr>table</vt:lpstr>
      <vt:lpstr>summary!Print_Titles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starkk</dc:creator>
  <cp:lastModifiedBy>Stark, Kimberle</cp:lastModifiedBy>
  <cp:lastPrinted>2016-06-13T15:58:32Z</cp:lastPrinted>
  <dcterms:created xsi:type="dcterms:W3CDTF">2015-06-11T14:40:13Z</dcterms:created>
  <dcterms:modified xsi:type="dcterms:W3CDTF">2024-02-26T18:28:46Z</dcterms:modified>
</cp:coreProperties>
</file>