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y/Documents/GitHub/Rugby/"/>
    </mc:Choice>
  </mc:AlternateContent>
  <xr:revisionPtr revIDLastSave="0" documentId="13_ncr:1_{62C4A2F9-EE59-3B44-A653-866C98EAA627}" xr6:coauthVersionLast="47" xr6:coauthVersionMax="47" xr10:uidLastSave="{00000000-0000-0000-0000-000000000000}"/>
  <bookViews>
    <workbookView xWindow="0" yWindow="0" windowWidth="28800" windowHeight="18000" xr2:uid="{C33DD6C2-1979-2F46-A571-3DA2526A39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L2" i="1" a="1"/>
  <c r="L2" i="1" s="1"/>
  <c r="M18" i="1" a="1"/>
  <c r="M18" i="1" s="1"/>
  <c r="M13" i="1" a="1"/>
  <c r="M13" i="1" s="1"/>
  <c r="E6" i="1" a="1"/>
  <c r="E6" i="1" s="1"/>
  <c r="F6" i="1" a="1"/>
  <c r="F6" i="1" s="1"/>
  <c r="E5" i="1" a="1"/>
  <c r="E5" i="1" s="1"/>
  <c r="F5" i="1" a="1"/>
  <c r="F5" i="1" s="1"/>
  <c r="E4" i="1" a="1"/>
  <c r="E4" i="1" s="1"/>
  <c r="F4" i="1" a="1"/>
  <c r="F4" i="1" s="1"/>
  <c r="E3" i="1" a="1"/>
  <c r="E3" i="1" s="1"/>
  <c r="F3" i="1" a="1"/>
  <c r="F3" i="1" s="1"/>
  <c r="F2" i="1" a="1"/>
  <c r="F2" i="1" s="1"/>
  <c r="E2" i="1" a="1"/>
  <c r="E2" i="1" s="1"/>
  <c r="H5" i="1" l="1"/>
  <c r="I3" i="1"/>
  <c r="H2" i="1"/>
  <c r="I4" i="1"/>
  <c r="H6" i="1"/>
  <c r="I2" i="1" l="1"/>
  <c r="I5" i="1"/>
  <c r="I6" i="1"/>
  <c r="H4" i="1"/>
  <c r="H3" i="1"/>
  <c r="N13" i="1" s="1" a="1"/>
  <c r="N13" i="1" s="1"/>
  <c r="N18" i="1" l="1" a="1"/>
  <c r="N18" i="1" s="1"/>
  <c r="D11" i="1" s="1" a="1"/>
  <c r="D11" i="1" s="1"/>
  <c r="L13" i="1" l="1" a="1"/>
  <c r="L13" i="1" s="1"/>
  <c r="C11" i="1" a="1"/>
  <c r="C11" i="1" s="1"/>
  <c r="F11" i="1" a="1"/>
  <c r="F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<sst xmlns="http://schemas.openxmlformats.org/spreadsheetml/2006/main" count="157" uniqueCount="137">
  <si>
    <t>Japon</t>
  </si>
  <si>
    <t>France</t>
  </si>
  <si>
    <t>equipe</t>
  </si>
  <si>
    <t>points</t>
  </si>
  <si>
    <t>Locaux</t>
  </si>
  <si>
    <t>s_L</t>
  </si>
  <si>
    <t>s_V</t>
  </si>
  <si>
    <t>Visiteur</t>
  </si>
  <si>
    <t>s_A</t>
  </si>
  <si>
    <t>D</t>
  </si>
  <si>
    <t>date       Rk  Nom                                  ab.   pts    #M    oPts   oRk   </t>
  </si>
  <si>
    <t>2022/07/04   1 South Africa                         RSA  90.61   223  90.61     1</t>
  </si>
  <si>
    <t>2022/07/04   2 New Zealand                          NZL  89.72   242  88.75     3</t>
  </si>
  <si>
    <t>2022/07/04   3 France                               FRA  89.24   225  88.88     2</t>
  </si>
  <si>
    <t>2022/07/04   4 Ireland                              IRE  87.25   221  88.22     4</t>
  </si>
  <si>
    <t>2022/07/04   5 Australia                            AUS  84.68   248  83.92     6</t>
  </si>
  <si>
    <t>2022/07/04   6 England                              ENG  83.74   229  84.50     5</t>
  </si>
  <si>
    <t>2022/07/04   7 Argentina                            ARG  81.40   203  80.58     8</t>
  </si>
  <si>
    <t>2022/07/04   8 Scotland                             SCO  80.98   214  81.80     7</t>
  </si>
  <si>
    <t>2022/07/04   9 Wales                                WAL  79.28   240  79.28     9</t>
  </si>
  <si>
    <t>2022/07/04  10 Japan                                JPN  77.90   182  78.26    10</t>
  </si>
  <si>
    <t>2022/07/04  11 Fiji                                 FIJ  76.62   126  76.62    11</t>
  </si>
  <si>
    <t>2022/07/04  12 Italy                                ITA  74.02   214  72.97    14</t>
  </si>
  <si>
    <t>2022/07/04  13 Georgia                              GEO  73.78   184  73.78    12</t>
  </si>
  <si>
    <t>2022/07/04  14 Samoa                                SAM  73.59   121  73.59    13</t>
  </si>
  <si>
    <t>2022/07/04  15 Spain                                ESP  68.26   143  68.26    15</t>
  </si>
  <si>
    <t>2022/07/04  16 Tonga                                TGA  67.72   116  67.72    16</t>
  </si>
  <si>
    <t>2022/07/04  17 USA                                  USA  66.54   138  66.54    18</t>
  </si>
  <si>
    <t>2022/07/04  18 Uruguay                              URU  66.40   148  66.40    19</t>
  </si>
  <si>
    <t>2022/07/04  19 Romania                              ROU  65.90   178  66.95    17</t>
  </si>
  <si>
    <t>2022/07/04  20 Portugal                             POR  65.08   158  65.08    20</t>
  </si>
  <si>
    <t>2022/07/04  21 Canada                               CAN  62.01   148  61.80    21</t>
  </si>
  <si>
    <t>2022/07/04  22 Hong Kong                            HKG  61.23   108  61.23    22</t>
  </si>
  <si>
    <t>2022/07/04  23 Chile                                CHI  59.88    96  59.88    23</t>
  </si>
  <si>
    <t>2022/07/04  24 Namibia                              NAM  59.72   112  59.72    24</t>
  </si>
  <si>
    <t>2022/07/04  25 Russia                               RUS  58.06   164  58.06    25</t>
  </si>
  <si>
    <t>2022/07/04  26 Belgium                              BEL  55.97   107  56.18    26</t>
  </si>
  <si>
    <t>2022/07/04  27 Zimbabwe                             ZIM  54.96    84  54.44    27</t>
  </si>
  <si>
    <t>2022/07/04  28 Netherlands                          NED  53.69   103  53.69    28</t>
  </si>
  <si>
    <t>2022/07/04  29 Brazil                               BRA  53.31   106  53.31    29</t>
  </si>
  <si>
    <t>2022/07/04  30 Korea                                KOR  53.11    72  53.11    30</t>
  </si>
  <si>
    <t>2022/07/04  31 Poland                               POL  53.03    92  53.03    31</t>
  </si>
  <si>
    <t>2022/07/04  32 Germany                              GER  52.79   115  52.79    32</t>
  </si>
  <si>
    <t>2022/07/04  33 Kenya                                KEN  52.38   105  51.77    35</t>
  </si>
  <si>
    <t>2022/07/04  34 Switzerland                          SUI  51.91    80  51.91    33</t>
  </si>
  <si>
    <t>2022/07/04  35 Colombia                             COL  51.87    60  51.87    34</t>
  </si>
  <si>
    <t>2022/07/04  36 Ukraine                              UKR  50.23    92  50.23    36</t>
  </si>
  <si>
    <t>2022/07/04  37 Czechia                              CZE  49.86    95  49.86    37</t>
  </si>
  <si>
    <t>2022/07/04  38 Sweden                               SWE  48.82    86  48.82    38</t>
  </si>
  <si>
    <t>2022/07/04  39 Croatia                              CRO  48.67    79  48.67    39</t>
  </si>
  <si>
    <t>2022/07/04  40 Tunisia                              TUN  48.55    58  48.55    40</t>
  </si>
  <si>
    <t>2022/07/04  41 Malta                                MLT  48.33    80  48.33    41</t>
  </si>
  <si>
    <t>2022/07/04  42 Philippines                          PHI  47.80    33  47.80    43</t>
  </si>
  <si>
    <t>2022/07/04  43 Mexico                               MEX  47.63    34  47.63    44</t>
  </si>
  <si>
    <t>2022/07/04  44 Cote D'Ivoire                        CIV  47.36    55  47.88    42</t>
  </si>
  <si>
    <t>2022/07/04  45 Madagascar                           MAD  46.89    51  46.89    46</t>
  </si>
  <si>
    <t>2022/07/04  46 Paraguay                             PAR  46.87    66  46.87    47</t>
  </si>
  <si>
    <t>2022/07/04  47 Sri Lanka                            SRI  46.73    57  46.73    48</t>
  </si>
  <si>
    <t>2022/07/04  48 Lithuania                            LTU  46.60    83  46.60    49</t>
  </si>
  <si>
    <t>2022/07/04  49 Morocco                              MAR  46.33    50  46.33    50</t>
  </si>
  <si>
    <t>2022/07/04  50 Malaysia                             MAS  46.12    53  46.12    51</t>
  </si>
  <si>
    <t>2022/07/04  51 Trinidad &amp; Tobago                    TTO  45.51    36  45.51    53</t>
  </si>
  <si>
    <t>2022/07/04  52 Uganda                               UGA  45.24    84  45.85    52</t>
  </si>
  <si>
    <t>2022/07/04  53 Cook Islands                         COK  45.11    28  45.11    54</t>
  </si>
  <si>
    <t>2022/07/04  54 Senegal                              SEN  44.10    51  47.10    45</t>
  </si>
  <si>
    <t>2022/07/04  55 Singapore                            SGP  44.05    49  44.05    55</t>
  </si>
  <si>
    <t>2022/07/04  56 Moldova                              MDA  43.04    84  43.04    56</t>
  </si>
  <si>
    <t>2022/07/04  57 Guyana                               GUY  42.86    38  42.86    57</t>
  </si>
  <si>
    <t>2022/07/04  58 Cayman Islands                       CAY  42.56    39  42.56    58</t>
  </si>
  <si>
    <t>2022/07/04  59 Israel                               ISR  42.17    73  42.17    59</t>
  </si>
  <si>
    <t>2022/07/04  60 United Arab Emirates                 UAE  41.23    28  41.23    60</t>
  </si>
  <si>
    <t>2022/07/04  61 Luxembourg                           LUX  41.08    74  41.08    61</t>
  </si>
  <si>
    <t>2022/07/04  62 Kazakhstan                           KAZ  40.86    57  40.86    62</t>
  </si>
  <si>
    <t>2022/07/04  63 Latvia                               LAT  40.73    78  40.73    63</t>
  </si>
  <si>
    <t>2022/07/04  64 Hungary                              HUN  39.50    77  39.50    64</t>
  </si>
  <si>
    <t>2022/07/04  65 Chinese Taipei                       TPE  39.23    48  39.23    65</t>
  </si>
  <si>
    <t>2022/07/04  66 Bulgaria                             BUL  39.21    62  39.21    66</t>
  </si>
  <si>
    <t>2022/07/04  67 Jamaica                              JAM  39.00    28  39.00    67</t>
  </si>
  <si>
    <t>2022/07/04  68 Bermuda                              BER  38.91    38  38.91    68</t>
  </si>
  <si>
    <t>2022/07/04  69 Zambia                               ZAM  38.83    50  38.83    69</t>
  </si>
  <si>
    <t>2022/07/04  70 Nigeria                              NGR  38.37    26  38.37    70</t>
  </si>
  <si>
    <t>2022/07/04  71 Denmark                              DEN  37.27    81  37.27    71</t>
  </si>
  <si>
    <t>2022/07/04  72 Guam                                 GUM  36.38    24  36.38    72</t>
  </si>
  <si>
    <t>2022/07/04  73 Peru                                 PER  36.35    49  36.35    73</t>
  </si>
  <si>
    <t>2022/07/04  74 Botswana                             BOT  36.21    39  36.21    74</t>
  </si>
  <si>
    <t>2022/07/04  75 Slovenia                             SLO  36.11    74  36.11    75</t>
  </si>
  <si>
    <t>2022/07/04  76 Venezuela                            VEN  35.87    49  35.87    76</t>
  </si>
  <si>
    <t>2022/07/04  77 Thailand                             THA  35.49    52  35.49    77</t>
  </si>
  <si>
    <t>2022/07/04  78 Serbia                               SRB  35.20    69  35.20    78</t>
  </si>
  <si>
    <t>2022/07/04  79 St Vincent and Grenadines            VIN  34.91    14  34.91    79</t>
  </si>
  <si>
    <t>2022/07/04  80 China                                CHN  34.91    38  34.91    80</t>
  </si>
  <si>
    <t>2022/07/04  81 Barbados                             BAR  34.72    38  34.72    81</t>
  </si>
  <si>
    <t>2022/07/04  82 Algeria                              ALG  34.25    13  31.25    90</t>
  </si>
  <si>
    <t>2022/07/04  83 Finland                              FIN  33.94    61  33.94    82</t>
  </si>
  <si>
    <t>2022/07/04  84 Papua New Guinea                     PNG  33.68    33  33.68    83</t>
  </si>
  <si>
    <t>2022/07/04  85 India                                IND  33.40    37  33.40    84</t>
  </si>
  <si>
    <t>2022/07/04  86 Andorra                              AND  33.30    71  33.30    85</t>
  </si>
  <si>
    <t>2022/07/04  87 Ghana                                GHA  33.27    18  33.27    86</t>
  </si>
  <si>
    <t>2022/07/04  88 Austria                              AUT  33.03    74  33.03    87</t>
  </si>
  <si>
    <t>2022/07/04  89 Bosnia &amp; Herzegovina                 BIH  31.93    61  31.93    88</t>
  </si>
  <si>
    <t>2022/07/04  90 Uzbekistan                           UZB  31.33     7  31.33    89</t>
  </si>
  <si>
    <t>2022/07/04  91 Burkina Faso                         BUR  31.05    15  31.05    91</t>
  </si>
  <si>
    <t>2022/07/04  92 Pakistan                             PAK  30.78    17  30.78    92</t>
  </si>
  <si>
    <t>2022/07/04  93 Mauritius                            MRI  30.56    23  30.56    93</t>
  </si>
  <si>
    <t>2022/07/04  94 Iran                                 IRI  30.00    10  30.00    94</t>
  </si>
  <si>
    <t>2022/07/04  94 Laos                                 LAO  30.00    10  30.00    94</t>
  </si>
  <si>
    <t>2022/07/04  96 Rwanda                               RWA  29.78    14  29.78    96</t>
  </si>
  <si>
    <t>2022/07/04  97 Costa Rica                           CRC  29.36    11  29.36    97</t>
  </si>
  <si>
    <t>2022/07/04  98 Niue Island                          NIU  28.63    21  28.63    98</t>
  </si>
  <si>
    <t>2022/07/04  99 Bahamas                              BAH  27.76    27  27.76    99</t>
  </si>
  <si>
    <t>2022/07/04 100 Norway                               NOR  26.52    72  26.52   100</t>
  </si>
  <si>
    <t>2022/07/04 101 Burundi                              BDI  26.16    12  26.16   101</t>
  </si>
  <si>
    <t>2022/07/04 102 Swaziland                            SWZ  26.04    18  26.04   102</t>
  </si>
  <si>
    <t>2022/07/04 103 Solomon Islands                      SOL  23.81    23  23.81   103</t>
  </si>
  <si>
    <t>2022/07/04 104 Cameroon                             CMR  23.12    27  23.12   104</t>
  </si>
  <si>
    <t>2022/07/04 105 Indonesia                            INA  21.95     5  21.95   105</t>
  </si>
  <si>
    <t>2022/07/04 106 Monaco                               MON  17.17    12  17.17   106</t>
  </si>
  <si>
    <t>2022/07/04 107 Greece                               GRE  16.55    17  16.55   107</t>
  </si>
  <si>
    <t>2022/07/04 108 Vanuatu                              VAN  15.45    16  15.45   108</t>
  </si>
  <si>
    <t>2022/07/04 109 American Samoa                       ASA  13.53    13  13.53   109</t>
  </si>
  <si>
    <t>South Africa</t>
  </si>
  <si>
    <t>Wales</t>
  </si>
  <si>
    <t>New Zealand</t>
  </si>
  <si>
    <t>P_L</t>
  </si>
  <si>
    <t>P_V</t>
  </si>
  <si>
    <t>Ireland</t>
  </si>
  <si>
    <t>s_A2</t>
  </si>
  <si>
    <t>England</t>
  </si>
  <si>
    <t>Scotland</t>
  </si>
  <si>
    <t>Argentina</t>
  </si>
  <si>
    <t>Australia</t>
  </si>
  <si>
    <t>Classement</t>
  </si>
  <si>
    <t>Points</t>
  </si>
  <si>
    <t>👇</t>
  </si>
  <si>
    <t>☝️☝🏿</t>
  </si>
  <si>
    <t>▼▲</t>
  </si>
  <si>
    <t>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</si>
</sst>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[Color10]&quot;+&quot;#0&quot;▲&quot;;[Red]&quot;-&quot;#0&quot;▼&quot;;&quot; 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FFF12"/>
      <name val="Andale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2" fillId="2" borderId="0" xfId="0" applyFont="1" applyFill="1"/>
    <xf numFmtId="4" fontId="0" fillId="0" borderId="0" xfId="0" applyNumberFormat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2" fontId="0" fillId="4" borderId="1" xfId="0" applyNumberFormat="1" applyFill="1" applyBorder="1"/>
    <xf numFmtId="175" fontId="1" fillId="0" borderId="1" xfId="0" applyNumberFormat="1" applyFont="1" applyBorder="1" applyAlignment="1">
      <alignment horizontal="center" vertical="center"/>
    </xf>
    <xf numFmtId="175" fontId="1" fillId="4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4" formatCode="#,##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2BF24-BCBA-B946-A2A9-8C403B1F367C}" name="Tableau1" displayName="Tableau1" ref="M1:N11" totalsRowShown="0">
  <autoFilter ref="M1:N11" xr:uid="{ED92BF24-BCBA-B946-A2A9-8C403B1F367C}"/>
  <sortState xmlns:xlrd2="http://schemas.microsoft.com/office/spreadsheetml/2017/richdata2" ref="M2:N11">
    <sortCondition descending="1" ref="N1:N11"/>
  </sortState>
  <tableColumns count="2">
    <tableColumn id="1" xr3:uid="{3B5B2648-7642-3A45-9FD4-94B6696B8D20}" name="equipe"/>
    <tableColumn id="2" xr3:uid="{310FC528-B3C1-DE48-94C7-BBC80F6906DE}" name="points" dataDxfId="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1D9870-6FCB-BD48-8499-35F58F5CD79F}" name="Tableau2" displayName="Tableau2" ref="A1:J6" totalsRowShown="0">
  <autoFilter ref="A1:J6" xr:uid="{B31D9870-6FCB-BD48-8499-35F58F5CD79F}"/>
  <tableColumns count="10">
    <tableColumn id="1" xr3:uid="{43601F9A-5688-9E43-B163-8F15B9D522F8}" name="Locaux"/>
    <tableColumn id="2" xr3:uid="{18CD7B24-87BE-FF4D-B2B4-FE1203BED12B}" name="s_L"/>
    <tableColumn id="3" xr3:uid="{D94DED5C-5DB6-EF47-A229-3C8DEA2AC8BE}" name="s_V"/>
    <tableColumn id="4" xr3:uid="{4CDAB197-0B33-224B-AA89-E65D224A0163}" name="Visiteur"/>
    <tableColumn id="5" xr3:uid="{49845C3E-DBA3-AB48-8211-10B486A8DF55}" name="s_A">
      <calculatedColumnFormula array="1">_xlfn.XLOOKUP(A2,Tableau1[[#All],[equipe]],Tableau1[[#All],[points]],0,0,1)</calculatedColumnFormula>
    </tableColumn>
    <tableColumn id="6" xr3:uid="{4E8C7E46-E780-9A49-A833-B5B0ED423E2C}" name="s_A2">
      <calculatedColumnFormula array="1">_xlfn.XLOOKUP(D2,Tableau1[[#All],[equipe]],Tableau1[[#All],[points]],0,0,1)</calculatedColumnFormula>
    </tableColumn>
    <tableColumn id="7" xr3:uid="{453A7685-9C8F-C04E-AB66-A438AD145D4E}" name="D" dataDxfId="0">
      <calculatedColumnFormula>_xlfn.LET(
_xlpm.D,(E2-F2+3)/10,
_xlpm.W,IF(Tableau2[[#This Row],[WRC]]=1,2,1),
_xlpm.B,IF(ABS(Tableau2[[#This Row],[s_L]]-Tableau2[[#This Row],[s_V]])&gt;15,1.5,1),
_xlpm.C,IF(B2&lt;C2,-1-_xlpm.D,IF(B2=C2,-_xlpm.D,1-_xlpm.D)),
_xlpm.C*_xlpm.B*_xlpm.W)</calculatedColumnFormula>
    </tableColumn>
    <tableColumn id="8" xr3:uid="{EBFEB39C-8031-9849-8BE0-470BC6CD8BD5}" name="P_L" dataDxfId="4">
      <calculatedColumnFormula>G2+E2</calculatedColumnFormula>
    </tableColumn>
    <tableColumn id="9" xr3:uid="{DF4904CC-34D1-8241-A06C-C75FFDBEB154}" name="P_V" dataDxfId="3">
      <calculatedColumnFormula>F2-G2</calculatedColumnFormula>
    </tableColumn>
    <tableColumn id="10" xr3:uid="{ADACE123-34D1-C940-B065-5B97B498D6F0}" name="WRC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212D-75E7-A944-AFD6-1327CF5815E8}">
  <dimension ref="A1:P110"/>
  <sheetViews>
    <sheetView tabSelected="1" workbookViewId="0">
      <selection activeCell="I10" sqref="I10"/>
    </sheetView>
  </sheetViews>
  <sheetFormatPr baseColWidth="10" defaultRowHeight="16" x14ac:dyDescent="0.2"/>
  <cols>
    <col min="1" max="1" width="14.83203125" customWidth="1"/>
    <col min="2" max="3" width="5.83203125" customWidth="1"/>
    <col min="4" max="4" width="14.83203125" customWidth="1"/>
    <col min="5" max="9" width="9" customWidth="1"/>
    <col min="10" max="10" width="4.83203125" customWidth="1"/>
    <col min="11" max="11" width="3.5" customWidth="1"/>
    <col min="13" max="13" width="12" bestFit="1" customWidth="1"/>
    <col min="16" max="16" width="105" bestFit="1" customWidth="1"/>
  </cols>
  <sheetData>
    <row r="1" spans="1:1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126</v>
      </c>
      <c r="G1" t="s">
        <v>9</v>
      </c>
      <c r="H1" t="s">
        <v>123</v>
      </c>
      <c r="I1" t="s">
        <v>124</v>
      </c>
      <c r="J1" t="s">
        <v>136</v>
      </c>
      <c r="M1" t="s">
        <v>2</v>
      </c>
      <c r="N1" t="s">
        <v>3</v>
      </c>
      <c r="P1" s="2" t="s">
        <v>10</v>
      </c>
    </row>
    <row r="2" spans="1:16" x14ac:dyDescent="0.2">
      <c r="A2" t="s">
        <v>0</v>
      </c>
      <c r="B2">
        <v>15</v>
      </c>
      <c r="C2">
        <v>20</v>
      </c>
      <c r="D2" t="s">
        <v>1</v>
      </c>
      <c r="E2" cm="1">
        <f t="array" ref="E2">_xlfn.XLOOKUP(A2,Tableau1[[#All],[equipe]],Tableau1[[#All],[points]],0,0,1)</f>
        <v>77.900000000000006</v>
      </c>
      <c r="F2" cm="1">
        <f t="array" ref="F2">_xlfn.XLOOKUP(D2,Tableau1[[#All],[equipe]],Tableau1[[#All],[points]],0,0,1)</f>
        <v>89.24</v>
      </c>
      <c r="G2" s="1">
        <f>_xlfn.LET(
_xlpm.D,(E2-F2+3)/10,
_xlpm.W,IF(Tableau2[[#This Row],[WRC]]=1,2,1),
_xlpm.B,IF(ABS(Tableau2[[#This Row],[s_L]]-Tableau2[[#This Row],[s_V]])&gt;15,1.5,1),
_xlpm.C,IF(B2&lt;C2,-1-_xlpm.D,IF(B2=C2,-_xlpm.D,1-_xlpm.D)),
_xlpm.C*_xlpm.B*_xlpm.W)</f>
        <v>-0.16600000000000104</v>
      </c>
      <c r="H2" s="1">
        <f>G2+E2</f>
        <v>77.734000000000009</v>
      </c>
      <c r="I2" s="1">
        <f>F2-G2</f>
        <v>89.405999999999992</v>
      </c>
      <c r="J2" s="13">
        <v>0</v>
      </c>
      <c r="K2" s="1"/>
      <c r="L2" cm="1">
        <f t="array" ref="L2:L11">_xlfn.RANK.EQ($N$2:$N$11,N2:N11)</f>
        <v>1</v>
      </c>
      <c r="M2" t="s">
        <v>120</v>
      </c>
      <c r="N2" s="3">
        <v>90.61</v>
      </c>
      <c r="P2" s="2" t="s">
        <v>11</v>
      </c>
    </row>
    <row r="3" spans="1:16" x14ac:dyDescent="0.2">
      <c r="A3" t="s">
        <v>122</v>
      </c>
      <c r="B3">
        <v>12</v>
      </c>
      <c r="C3">
        <v>23</v>
      </c>
      <c r="D3" t="s">
        <v>125</v>
      </c>
      <c r="E3" cm="1">
        <f t="array" ref="E3">_xlfn.XLOOKUP(A3,Tableau1[[#All],[equipe]],Tableau1[[#All],[points]],0,0,1)</f>
        <v>89.72</v>
      </c>
      <c r="F3" cm="1">
        <f t="array" ref="F3">_xlfn.XLOOKUP(D3,Tableau1[[#All],[equipe]],Tableau1[[#All],[points]],0,0,1)</f>
        <v>87.25</v>
      </c>
      <c r="G3" s="1">
        <f>_xlfn.LET(
_xlpm.D,(E3-F3+3)/10,
_xlpm.W,IF(Tableau2[[#This Row],[WRC]]=1,2,1),
_xlpm.B,IF(ABS(Tableau2[[#This Row],[s_L]]-Tableau2[[#This Row],[s_V]])&gt;15,1.5,1),
_xlpm.C,IF(B3&lt;C3,-1-_xlpm.D,IF(B3=C3,-_xlpm.D,1-_xlpm.D)),
_xlpm.C*_xlpm.B*_xlpm.W)</f>
        <v>-1.5469999999999999</v>
      </c>
      <c r="H3" s="1">
        <f>G3+E3</f>
        <v>88.173000000000002</v>
      </c>
      <c r="I3" s="1">
        <f>F3-G3</f>
        <v>88.796999999999997</v>
      </c>
      <c r="J3" s="13">
        <v>0</v>
      </c>
      <c r="K3" s="1"/>
      <c r="L3">
        <v>2</v>
      </c>
      <c r="M3" t="s">
        <v>122</v>
      </c>
      <c r="N3" s="3">
        <v>89.72</v>
      </c>
      <c r="P3" s="2" t="s">
        <v>12</v>
      </c>
    </row>
    <row r="4" spans="1:16" x14ac:dyDescent="0.2">
      <c r="A4" t="s">
        <v>120</v>
      </c>
      <c r="B4">
        <v>12</v>
      </c>
      <c r="C4">
        <v>13</v>
      </c>
      <c r="D4" t="s">
        <v>121</v>
      </c>
      <c r="E4" cm="1">
        <f t="array" ref="E4">_xlfn.XLOOKUP(A4,Tableau1[[#All],[equipe]],Tableau1[[#All],[points]],0,0,1)</f>
        <v>90.61</v>
      </c>
      <c r="F4" cm="1">
        <f t="array" ref="F4">_xlfn.XLOOKUP(D4,Tableau1[[#All],[equipe]],Tableau1[[#All],[points]],0,0,1)</f>
        <v>79.28</v>
      </c>
      <c r="G4" s="1">
        <f>_xlfn.LET(
_xlpm.D,(E4-F4+3)/10,
_xlpm.W,IF(Tableau2[[#This Row],[WRC]]=1,2,1),
_xlpm.B,IF(ABS(Tableau2[[#This Row],[s_L]]-Tableau2[[#This Row],[s_V]])&gt;15,1.5,1),
_xlpm.C,IF(B4&lt;C4,-1-_xlpm.D,IF(B4=C4,-_xlpm.D,1-_xlpm.D)),
_xlpm.C*_xlpm.B*_xlpm.W)</f>
        <v>-2.4329999999999998</v>
      </c>
      <c r="H4" s="1">
        <f>G4+E4</f>
        <v>88.176999999999992</v>
      </c>
      <c r="I4" s="1">
        <f>F4-G4</f>
        <v>81.712999999999994</v>
      </c>
      <c r="J4" s="13">
        <v>0</v>
      </c>
      <c r="K4" s="1"/>
      <c r="L4">
        <v>3</v>
      </c>
      <c r="M4" t="s">
        <v>1</v>
      </c>
      <c r="N4" s="3">
        <v>89.24</v>
      </c>
      <c r="P4" s="2" t="s">
        <v>13</v>
      </c>
    </row>
    <row r="5" spans="1:16" x14ac:dyDescent="0.2">
      <c r="A5" t="s">
        <v>130</v>
      </c>
      <c r="B5">
        <v>17</v>
      </c>
      <c r="C5">
        <v>25</v>
      </c>
      <c r="D5" t="s">
        <v>127</v>
      </c>
      <c r="E5" cm="1">
        <f t="array" ref="E5">_xlfn.XLOOKUP(A5,Tableau1[[#All],[equipe]],Tableau1[[#All],[points]],0,0,1)</f>
        <v>84.68</v>
      </c>
      <c r="F5" cm="1">
        <f t="array" ref="F5">_xlfn.XLOOKUP(D5,Tableau1[[#All],[equipe]],Tableau1[[#All],[points]],0,0,1)</f>
        <v>83.74</v>
      </c>
      <c r="G5" s="1">
        <f>_xlfn.LET(
_xlpm.D,(E5-F5+3)/10,
_xlpm.W,IF(Tableau2[[#This Row],[WRC]]=1,2,1),
_xlpm.B,IF(ABS(Tableau2[[#This Row],[s_L]]-Tableau2[[#This Row],[s_V]])&gt;15,1.5,1),
_xlpm.C,IF(B5&lt;C5,-1-_xlpm.D,IF(B5=C5,-_xlpm.D,1-_xlpm.D)),
_xlpm.C*_xlpm.B*_xlpm.W)</f>
        <v>-1.3940000000000012</v>
      </c>
      <c r="H5" s="1">
        <f>G5+E5</f>
        <v>83.286000000000001</v>
      </c>
      <c r="I5" s="1">
        <f>F5-G5</f>
        <v>85.134</v>
      </c>
      <c r="J5" s="13">
        <v>0</v>
      </c>
      <c r="K5" s="1"/>
      <c r="L5">
        <v>4</v>
      </c>
      <c r="M5" t="s">
        <v>125</v>
      </c>
      <c r="N5" s="3">
        <v>87.25</v>
      </c>
      <c r="P5" s="2" t="s">
        <v>14</v>
      </c>
    </row>
    <row r="6" spans="1:16" x14ac:dyDescent="0.2">
      <c r="A6" t="s">
        <v>129</v>
      </c>
      <c r="B6">
        <v>6</v>
      </c>
      <c r="C6">
        <v>29</v>
      </c>
      <c r="D6" t="s">
        <v>128</v>
      </c>
      <c r="E6" cm="1">
        <f t="array" ref="E6">_xlfn.XLOOKUP(A6,Tableau1[[#All],[equipe]],Tableau1[[#All],[points]],0,0,1)</f>
        <v>81.400000000000006</v>
      </c>
      <c r="F6" cm="1">
        <f t="array" ref="F6">_xlfn.XLOOKUP(D6,Tableau1[[#All],[equipe]],Tableau1[[#All],[points]],0,0,1)</f>
        <v>80.98</v>
      </c>
      <c r="G6" s="1">
        <f>_xlfn.LET(
_xlpm.D,(E6-F6+3)/10,
_xlpm.W,IF(Tableau2[[#This Row],[WRC]]=1,2,1),
_xlpm.B,IF(ABS(Tableau2[[#This Row],[s_L]]-Tableau2[[#This Row],[s_V]])&gt;15,1.5,1),
_xlpm.C,IF(B6&lt;C6,-1-_xlpm.D,IF(B6=C6,-_xlpm.D,1-_xlpm.D)),
_xlpm.C*_xlpm.B*_xlpm.W)</f>
        <v>-2.0129999999999999</v>
      </c>
      <c r="H6" s="1">
        <f>G6+E6</f>
        <v>79.387</v>
      </c>
      <c r="I6" s="1">
        <f>F6-G6</f>
        <v>82.993000000000009</v>
      </c>
      <c r="J6" s="13">
        <v>0</v>
      </c>
      <c r="K6" s="1"/>
      <c r="L6">
        <v>5</v>
      </c>
      <c r="M6" t="s">
        <v>130</v>
      </c>
      <c r="N6" s="3">
        <v>84.68</v>
      </c>
      <c r="P6" s="2" t="s">
        <v>15</v>
      </c>
    </row>
    <row r="7" spans="1:16" x14ac:dyDescent="0.2">
      <c r="L7">
        <v>6</v>
      </c>
      <c r="M7" t="s">
        <v>127</v>
      </c>
      <c r="N7" s="3">
        <v>83.74</v>
      </c>
      <c r="P7" s="2" t="s">
        <v>16</v>
      </c>
    </row>
    <row r="8" spans="1:16" x14ac:dyDescent="0.2">
      <c r="L8">
        <v>7</v>
      </c>
      <c r="M8" t="s">
        <v>129</v>
      </c>
      <c r="N8" s="3">
        <v>81.400000000000006</v>
      </c>
      <c r="P8" s="2" t="s">
        <v>17</v>
      </c>
    </row>
    <row r="9" spans="1:16" x14ac:dyDescent="0.2">
      <c r="L9">
        <v>8</v>
      </c>
      <c r="M9" t="s">
        <v>128</v>
      </c>
      <c r="N9" s="3">
        <v>80.98</v>
      </c>
      <c r="P9" s="2" t="s">
        <v>18</v>
      </c>
    </row>
    <row r="10" spans="1:16" x14ac:dyDescent="0.2">
      <c r="C10" s="7"/>
      <c r="D10" s="8" t="s">
        <v>131</v>
      </c>
      <c r="E10" s="8" t="s">
        <v>132</v>
      </c>
      <c r="F10" s="7"/>
      <c r="L10">
        <v>9</v>
      </c>
      <c r="M10" t="s">
        <v>121</v>
      </c>
      <c r="N10" s="3">
        <v>79.28</v>
      </c>
      <c r="P10" s="2" t="s">
        <v>19</v>
      </c>
    </row>
    <row r="11" spans="1:16" x14ac:dyDescent="0.2">
      <c r="C11" s="4" cm="1">
        <f t="array" ref="C11:C20">_xlfn.RANK.EQ($E$11:$E$20,E11:E20)</f>
        <v>1</v>
      </c>
      <c r="D11" s="5" t="str" cm="1">
        <f t="array" ref="D11:E20">_xlfn._xlws.SORT(M13:N22,2,-1)</f>
        <v>France</v>
      </c>
      <c r="E11" s="6">
        <v>89.405999999999992</v>
      </c>
      <c r="F11" s="11" cm="1">
        <f t="array" ref="F11:F20">_xlfn._xlws.FILTER(_xlfn.XLOOKUP(_xlfn.ANCHORARRAY(D11),Tableau1[equipe],_xlfn.ANCHORARRAY(L2),0,0,1),{1,0})-_xlfn.ANCHORARRAY(C11)</f>
        <v>2</v>
      </c>
      <c r="L11">
        <v>10</v>
      </c>
      <c r="M11" t="s">
        <v>0</v>
      </c>
      <c r="N11" s="3">
        <v>77.900000000000006</v>
      </c>
      <c r="P11" s="2" t="s">
        <v>20</v>
      </c>
    </row>
    <row r="12" spans="1:16" x14ac:dyDescent="0.2">
      <c r="C12" s="9">
        <v>2</v>
      </c>
      <c r="D12" s="9" t="str">
        <v>Ireland</v>
      </c>
      <c r="E12" s="10">
        <v>88.796999999999997</v>
      </c>
      <c r="F12" s="12">
        <v>2</v>
      </c>
      <c r="P12" s="2" t="s">
        <v>21</v>
      </c>
    </row>
    <row r="13" spans="1:16" x14ac:dyDescent="0.2">
      <c r="C13" s="4">
        <v>3</v>
      </c>
      <c r="D13" s="4" t="str">
        <v>South Africa</v>
      </c>
      <c r="E13" s="6">
        <v>88.176999999999992</v>
      </c>
      <c r="F13" s="11">
        <v>-2</v>
      </c>
      <c r="L13" cm="1">
        <f t="array" ref="L13:L22">_xlfn.RANK.EQ($N$13:$N$22,N13:N22)</f>
        <v>10</v>
      </c>
      <c r="M13" t="str" cm="1">
        <f t="array" ref="M13:M17">Tableau2[Locaux]</f>
        <v>Japon</v>
      </c>
      <c r="N13" s="3" cm="1">
        <f t="array" ref="N13:N17">Tableau2[P_L]</f>
        <v>77.734000000000009</v>
      </c>
      <c r="P13" s="2" t="s">
        <v>22</v>
      </c>
    </row>
    <row r="14" spans="1:16" x14ac:dyDescent="0.2">
      <c r="C14" s="9">
        <v>4</v>
      </c>
      <c r="D14" s="9" t="str">
        <v>New Zealand</v>
      </c>
      <c r="E14" s="10">
        <v>88.173000000000002</v>
      </c>
      <c r="F14" s="12">
        <v>-2</v>
      </c>
      <c r="L14">
        <v>4</v>
      </c>
      <c r="M14" t="str">
        <v>New Zealand</v>
      </c>
      <c r="N14" s="3">
        <v>88.173000000000002</v>
      </c>
      <c r="P14" s="2" t="s">
        <v>23</v>
      </c>
    </row>
    <row r="15" spans="1:16" x14ac:dyDescent="0.2">
      <c r="C15" s="4">
        <v>5</v>
      </c>
      <c r="D15" s="4" t="str">
        <v>England</v>
      </c>
      <c r="E15" s="6">
        <v>85.134</v>
      </c>
      <c r="F15" s="11">
        <v>1</v>
      </c>
      <c r="L15">
        <v>3</v>
      </c>
      <c r="M15" t="str">
        <v>South Africa</v>
      </c>
      <c r="N15" s="3">
        <v>88.176999999999992</v>
      </c>
      <c r="P15" s="2" t="s">
        <v>24</v>
      </c>
    </row>
    <row r="16" spans="1:16" x14ac:dyDescent="0.2">
      <c r="C16" s="9">
        <v>6</v>
      </c>
      <c r="D16" s="9" t="str">
        <v>Australia</v>
      </c>
      <c r="E16" s="10">
        <v>83.286000000000001</v>
      </c>
      <c r="F16" s="12">
        <v>-1</v>
      </c>
      <c r="L16">
        <v>6</v>
      </c>
      <c r="M16" t="str">
        <v>Australia</v>
      </c>
      <c r="N16" s="3">
        <v>83.286000000000001</v>
      </c>
      <c r="P16" s="2" t="s">
        <v>25</v>
      </c>
    </row>
    <row r="17" spans="3:16" x14ac:dyDescent="0.2">
      <c r="C17" s="4">
        <v>7</v>
      </c>
      <c r="D17" s="4" t="str">
        <v>Scotland</v>
      </c>
      <c r="E17" s="6">
        <v>82.993000000000009</v>
      </c>
      <c r="F17" s="11">
        <v>1</v>
      </c>
      <c r="L17">
        <v>9</v>
      </c>
      <c r="M17" t="str">
        <v>Argentina</v>
      </c>
      <c r="N17" s="3">
        <v>79.387</v>
      </c>
      <c r="P17" s="2" t="s">
        <v>26</v>
      </c>
    </row>
    <row r="18" spans="3:16" x14ac:dyDescent="0.2">
      <c r="C18" s="9">
        <v>8</v>
      </c>
      <c r="D18" s="9" t="str">
        <v>Wales</v>
      </c>
      <c r="E18" s="10">
        <v>81.712999999999994</v>
      </c>
      <c r="F18" s="12">
        <v>1</v>
      </c>
      <c r="H18" t="s">
        <v>134</v>
      </c>
      <c r="L18">
        <v>1</v>
      </c>
      <c r="M18" t="str" cm="1">
        <f t="array" ref="M18:M22">Tableau2[Visiteur]</f>
        <v>France</v>
      </c>
      <c r="N18" s="3" cm="1">
        <f t="array" ref="N18:N22">Tableau2[P_V]</f>
        <v>89.405999999999992</v>
      </c>
      <c r="P18" s="2" t="s">
        <v>27</v>
      </c>
    </row>
    <row r="19" spans="3:16" x14ac:dyDescent="0.2">
      <c r="C19" s="4">
        <v>9</v>
      </c>
      <c r="D19" s="4" t="str">
        <v>Argentina</v>
      </c>
      <c r="E19" s="6">
        <v>79.387</v>
      </c>
      <c r="F19" s="11">
        <v>-2</v>
      </c>
      <c r="H19" t="s">
        <v>133</v>
      </c>
      <c r="L19">
        <v>2</v>
      </c>
      <c r="M19" t="str">
        <v>Ireland</v>
      </c>
      <c r="N19" s="3">
        <v>88.796999999999997</v>
      </c>
      <c r="P19" s="2" t="s">
        <v>28</v>
      </c>
    </row>
    <row r="20" spans="3:16" x14ac:dyDescent="0.2">
      <c r="C20" s="9">
        <v>10</v>
      </c>
      <c r="D20" s="9" t="str">
        <v>Japon</v>
      </c>
      <c r="E20" s="10">
        <v>77.734000000000009</v>
      </c>
      <c r="F20" s="12">
        <v>0</v>
      </c>
      <c r="L20">
        <v>8</v>
      </c>
      <c r="M20" t="str">
        <v>Wales</v>
      </c>
      <c r="N20" s="3">
        <v>81.712999999999994</v>
      </c>
      <c r="P20" s="2" t="s">
        <v>29</v>
      </c>
    </row>
    <row r="21" spans="3:16" x14ac:dyDescent="0.2">
      <c r="H21" t="s">
        <v>135</v>
      </c>
      <c r="L21">
        <v>5</v>
      </c>
      <c r="M21" t="str">
        <v>England</v>
      </c>
      <c r="N21" s="3">
        <v>85.134</v>
      </c>
      <c r="P21" s="2" t="s">
        <v>30</v>
      </c>
    </row>
    <row r="22" spans="3:16" x14ac:dyDescent="0.2">
      <c r="L22">
        <v>7</v>
      </c>
      <c r="M22" t="str">
        <v>Scotland</v>
      </c>
      <c r="N22" s="3">
        <v>82.993000000000009</v>
      </c>
      <c r="P22" s="2" t="s">
        <v>31</v>
      </c>
    </row>
    <row r="23" spans="3:16" x14ac:dyDescent="0.2">
      <c r="P23" s="2" t="s">
        <v>32</v>
      </c>
    </row>
    <row r="24" spans="3:16" x14ac:dyDescent="0.2">
      <c r="P24" s="2" t="s">
        <v>33</v>
      </c>
    </row>
    <row r="25" spans="3:16" x14ac:dyDescent="0.2">
      <c r="P25" s="2" t="s">
        <v>34</v>
      </c>
    </row>
    <row r="26" spans="3:16" x14ac:dyDescent="0.2">
      <c r="P26" s="2" t="s">
        <v>35</v>
      </c>
    </row>
    <row r="27" spans="3:16" x14ac:dyDescent="0.2">
      <c r="M27" t="s">
        <v>120</v>
      </c>
      <c r="N27">
        <v>90.61</v>
      </c>
      <c r="P27" s="2" t="s">
        <v>36</v>
      </c>
    </row>
    <row r="28" spans="3:16" x14ac:dyDescent="0.2">
      <c r="M28" t="s">
        <v>122</v>
      </c>
      <c r="N28">
        <v>89.72</v>
      </c>
      <c r="P28" s="2" t="s">
        <v>37</v>
      </c>
    </row>
    <row r="29" spans="3:16" x14ac:dyDescent="0.2">
      <c r="M29" t="s">
        <v>1</v>
      </c>
      <c r="N29">
        <v>89.24</v>
      </c>
      <c r="P29" s="2" t="s">
        <v>38</v>
      </c>
    </row>
    <row r="30" spans="3:16" x14ac:dyDescent="0.2">
      <c r="M30" t="s">
        <v>125</v>
      </c>
      <c r="N30">
        <v>87.25</v>
      </c>
      <c r="P30" s="2" t="s">
        <v>39</v>
      </c>
    </row>
    <row r="31" spans="3:16" x14ac:dyDescent="0.2">
      <c r="M31" t="s">
        <v>130</v>
      </c>
      <c r="N31">
        <v>84.68</v>
      </c>
      <c r="P31" s="2" t="s">
        <v>40</v>
      </c>
    </row>
    <row r="32" spans="3:16" x14ac:dyDescent="0.2">
      <c r="M32" t="s">
        <v>127</v>
      </c>
      <c r="N32">
        <v>83.74</v>
      </c>
      <c r="P32" s="2" t="s">
        <v>41</v>
      </c>
    </row>
    <row r="33" spans="13:16" x14ac:dyDescent="0.2">
      <c r="M33" t="s">
        <v>129</v>
      </c>
      <c r="N33">
        <v>81.400000000000006</v>
      </c>
      <c r="P33" s="2" t="s">
        <v>42</v>
      </c>
    </row>
    <row r="34" spans="13:16" x14ac:dyDescent="0.2">
      <c r="M34" t="s">
        <v>128</v>
      </c>
      <c r="N34">
        <v>80.98</v>
      </c>
      <c r="P34" s="2" t="s">
        <v>43</v>
      </c>
    </row>
    <row r="35" spans="13:16" x14ac:dyDescent="0.2">
      <c r="M35" t="s">
        <v>121</v>
      </c>
      <c r="N35">
        <v>79.28</v>
      </c>
      <c r="P35" s="2" t="s">
        <v>44</v>
      </c>
    </row>
    <row r="36" spans="13:16" x14ac:dyDescent="0.2">
      <c r="M36" t="s">
        <v>0</v>
      </c>
      <c r="N36">
        <v>77.900000000000006</v>
      </c>
      <c r="P36" s="2" t="s">
        <v>45</v>
      </c>
    </row>
    <row r="37" spans="13:16" x14ac:dyDescent="0.2">
      <c r="P37" s="2" t="s">
        <v>46</v>
      </c>
    </row>
    <row r="38" spans="13:16" x14ac:dyDescent="0.2">
      <c r="P38" s="2" t="s">
        <v>47</v>
      </c>
    </row>
    <row r="39" spans="13:16" x14ac:dyDescent="0.2">
      <c r="P39" s="2" t="s">
        <v>48</v>
      </c>
    </row>
    <row r="40" spans="13:16" x14ac:dyDescent="0.2">
      <c r="P40" s="2" t="s">
        <v>49</v>
      </c>
    </row>
    <row r="41" spans="13:16" x14ac:dyDescent="0.2">
      <c r="P41" s="2" t="s">
        <v>50</v>
      </c>
    </row>
    <row r="42" spans="13:16" x14ac:dyDescent="0.2">
      <c r="P42" s="2" t="s">
        <v>51</v>
      </c>
    </row>
    <row r="43" spans="13:16" x14ac:dyDescent="0.2">
      <c r="P43" s="2" t="s">
        <v>52</v>
      </c>
    </row>
    <row r="44" spans="13:16" x14ac:dyDescent="0.2">
      <c r="P44" s="2" t="s">
        <v>53</v>
      </c>
    </row>
    <row r="45" spans="13:16" x14ac:dyDescent="0.2">
      <c r="P45" s="2" t="s">
        <v>54</v>
      </c>
    </row>
    <row r="46" spans="13:16" x14ac:dyDescent="0.2">
      <c r="P46" s="2" t="s">
        <v>55</v>
      </c>
    </row>
    <row r="47" spans="13:16" x14ac:dyDescent="0.2">
      <c r="P47" s="2" t="s">
        <v>56</v>
      </c>
    </row>
    <row r="48" spans="13:16" x14ac:dyDescent="0.2">
      <c r="P48" s="2" t="s">
        <v>57</v>
      </c>
    </row>
    <row r="49" spans="16:16" x14ac:dyDescent="0.2">
      <c r="P49" s="2" t="s">
        <v>58</v>
      </c>
    </row>
    <row r="50" spans="16:16" x14ac:dyDescent="0.2">
      <c r="P50" s="2" t="s">
        <v>59</v>
      </c>
    </row>
    <row r="51" spans="16:16" x14ac:dyDescent="0.2">
      <c r="P51" s="2" t="s">
        <v>60</v>
      </c>
    </row>
    <row r="52" spans="16:16" x14ac:dyDescent="0.2">
      <c r="P52" s="2" t="s">
        <v>61</v>
      </c>
    </row>
    <row r="53" spans="16:16" x14ac:dyDescent="0.2">
      <c r="P53" s="2" t="s">
        <v>62</v>
      </c>
    </row>
    <row r="54" spans="16:16" x14ac:dyDescent="0.2">
      <c r="P54" s="2" t="s">
        <v>63</v>
      </c>
    </row>
    <row r="55" spans="16:16" x14ac:dyDescent="0.2">
      <c r="P55" s="2" t="s">
        <v>64</v>
      </c>
    </row>
    <row r="56" spans="16:16" x14ac:dyDescent="0.2">
      <c r="P56" s="2" t="s">
        <v>65</v>
      </c>
    </row>
    <row r="57" spans="16:16" x14ac:dyDescent="0.2">
      <c r="P57" s="2" t="s">
        <v>66</v>
      </c>
    </row>
    <row r="58" spans="16:16" x14ac:dyDescent="0.2">
      <c r="P58" s="2" t="s">
        <v>67</v>
      </c>
    </row>
    <row r="59" spans="16:16" x14ac:dyDescent="0.2">
      <c r="P59" s="2" t="s">
        <v>68</v>
      </c>
    </row>
    <row r="60" spans="16:16" x14ac:dyDescent="0.2">
      <c r="P60" s="2" t="s">
        <v>69</v>
      </c>
    </row>
    <row r="61" spans="16:16" x14ac:dyDescent="0.2">
      <c r="P61" s="2" t="s">
        <v>70</v>
      </c>
    </row>
    <row r="62" spans="16:16" x14ac:dyDescent="0.2">
      <c r="P62" s="2" t="s">
        <v>71</v>
      </c>
    </row>
    <row r="63" spans="16:16" x14ac:dyDescent="0.2">
      <c r="P63" s="2" t="s">
        <v>72</v>
      </c>
    </row>
    <row r="64" spans="16:16" x14ac:dyDescent="0.2">
      <c r="P64" s="2" t="s">
        <v>73</v>
      </c>
    </row>
    <row r="65" spans="16:16" x14ac:dyDescent="0.2">
      <c r="P65" s="2" t="s">
        <v>74</v>
      </c>
    </row>
    <row r="66" spans="16:16" x14ac:dyDescent="0.2">
      <c r="P66" s="2" t="s">
        <v>75</v>
      </c>
    </row>
    <row r="67" spans="16:16" x14ac:dyDescent="0.2">
      <c r="P67" s="2" t="s">
        <v>76</v>
      </c>
    </row>
    <row r="68" spans="16:16" x14ac:dyDescent="0.2">
      <c r="P68" s="2" t="s">
        <v>77</v>
      </c>
    </row>
    <row r="69" spans="16:16" x14ac:dyDescent="0.2">
      <c r="P69" s="2" t="s">
        <v>78</v>
      </c>
    </row>
    <row r="70" spans="16:16" x14ac:dyDescent="0.2">
      <c r="P70" s="2" t="s">
        <v>79</v>
      </c>
    </row>
    <row r="71" spans="16:16" x14ac:dyDescent="0.2">
      <c r="P71" s="2" t="s">
        <v>80</v>
      </c>
    </row>
    <row r="72" spans="16:16" x14ac:dyDescent="0.2">
      <c r="P72" s="2" t="s">
        <v>81</v>
      </c>
    </row>
    <row r="73" spans="16:16" x14ac:dyDescent="0.2">
      <c r="P73" s="2" t="s">
        <v>82</v>
      </c>
    </row>
    <row r="74" spans="16:16" x14ac:dyDescent="0.2">
      <c r="P74" s="2" t="s">
        <v>83</v>
      </c>
    </row>
    <row r="75" spans="16:16" x14ac:dyDescent="0.2">
      <c r="P75" s="2" t="s">
        <v>84</v>
      </c>
    </row>
    <row r="76" spans="16:16" x14ac:dyDescent="0.2">
      <c r="P76" s="2" t="s">
        <v>85</v>
      </c>
    </row>
    <row r="77" spans="16:16" x14ac:dyDescent="0.2">
      <c r="P77" s="2" t="s">
        <v>86</v>
      </c>
    </row>
    <row r="78" spans="16:16" x14ac:dyDescent="0.2">
      <c r="P78" s="2" t="s">
        <v>87</v>
      </c>
    </row>
    <row r="79" spans="16:16" x14ac:dyDescent="0.2">
      <c r="P79" s="2" t="s">
        <v>88</v>
      </c>
    </row>
    <row r="80" spans="16:16" x14ac:dyDescent="0.2">
      <c r="P80" s="2" t="s">
        <v>89</v>
      </c>
    </row>
    <row r="81" spans="16:16" x14ac:dyDescent="0.2">
      <c r="P81" s="2" t="s">
        <v>90</v>
      </c>
    </row>
    <row r="82" spans="16:16" x14ac:dyDescent="0.2">
      <c r="P82" s="2" t="s">
        <v>91</v>
      </c>
    </row>
    <row r="83" spans="16:16" x14ac:dyDescent="0.2">
      <c r="P83" s="2" t="s">
        <v>92</v>
      </c>
    </row>
    <row r="84" spans="16:16" x14ac:dyDescent="0.2">
      <c r="P84" s="2" t="s">
        <v>93</v>
      </c>
    </row>
    <row r="85" spans="16:16" x14ac:dyDescent="0.2">
      <c r="P85" s="2" t="s">
        <v>94</v>
      </c>
    </row>
    <row r="86" spans="16:16" x14ac:dyDescent="0.2">
      <c r="P86" s="2" t="s">
        <v>95</v>
      </c>
    </row>
    <row r="87" spans="16:16" x14ac:dyDescent="0.2">
      <c r="P87" s="2" t="s">
        <v>96</v>
      </c>
    </row>
    <row r="88" spans="16:16" x14ac:dyDescent="0.2">
      <c r="P88" s="2" t="s">
        <v>97</v>
      </c>
    </row>
    <row r="89" spans="16:16" x14ac:dyDescent="0.2">
      <c r="P89" s="2" t="s">
        <v>98</v>
      </c>
    </row>
    <row r="90" spans="16:16" x14ac:dyDescent="0.2">
      <c r="P90" s="2" t="s">
        <v>99</v>
      </c>
    </row>
    <row r="91" spans="16:16" x14ac:dyDescent="0.2">
      <c r="P91" s="2" t="s">
        <v>100</v>
      </c>
    </row>
    <row r="92" spans="16:16" x14ac:dyDescent="0.2">
      <c r="P92" s="2" t="s">
        <v>101</v>
      </c>
    </row>
    <row r="93" spans="16:16" x14ac:dyDescent="0.2">
      <c r="P93" s="2" t="s">
        <v>102</v>
      </c>
    </row>
    <row r="94" spans="16:16" x14ac:dyDescent="0.2">
      <c r="P94" s="2" t="s">
        <v>103</v>
      </c>
    </row>
    <row r="95" spans="16:16" x14ac:dyDescent="0.2">
      <c r="P95" s="2" t="s">
        <v>104</v>
      </c>
    </row>
    <row r="96" spans="16:16" x14ac:dyDescent="0.2">
      <c r="P96" s="2" t="s">
        <v>105</v>
      </c>
    </row>
    <row r="97" spans="16:16" x14ac:dyDescent="0.2">
      <c r="P97" s="2" t="s">
        <v>106</v>
      </c>
    </row>
    <row r="98" spans="16:16" x14ac:dyDescent="0.2">
      <c r="P98" s="2" t="s">
        <v>107</v>
      </c>
    </row>
    <row r="99" spans="16:16" x14ac:dyDescent="0.2">
      <c r="P99" s="2" t="s">
        <v>108</v>
      </c>
    </row>
    <row r="100" spans="16:16" x14ac:dyDescent="0.2">
      <c r="P100" s="2" t="s">
        <v>109</v>
      </c>
    </row>
    <row r="101" spans="16:16" x14ac:dyDescent="0.2">
      <c r="P101" s="2" t="s">
        <v>110</v>
      </c>
    </row>
    <row r="102" spans="16:16" x14ac:dyDescent="0.2">
      <c r="P102" s="2" t="s">
        <v>111</v>
      </c>
    </row>
    <row r="103" spans="16:16" x14ac:dyDescent="0.2">
      <c r="P103" s="2" t="s">
        <v>112</v>
      </c>
    </row>
    <row r="104" spans="16:16" x14ac:dyDescent="0.2">
      <c r="P104" s="2" t="s">
        <v>113</v>
      </c>
    </row>
    <row r="105" spans="16:16" x14ac:dyDescent="0.2">
      <c r="P105" s="2" t="s">
        <v>114</v>
      </c>
    </row>
    <row r="106" spans="16:16" x14ac:dyDescent="0.2">
      <c r="P106" s="2" t="s">
        <v>115</v>
      </c>
    </row>
    <row r="107" spans="16:16" x14ac:dyDescent="0.2">
      <c r="P107" s="2" t="s">
        <v>116</v>
      </c>
    </row>
    <row r="108" spans="16:16" x14ac:dyDescent="0.2">
      <c r="P108" s="2" t="s">
        <v>117</v>
      </c>
    </row>
    <row r="109" spans="16:16" x14ac:dyDescent="0.2">
      <c r="P109" s="2" t="s">
        <v>118</v>
      </c>
    </row>
    <row r="110" spans="16:16" x14ac:dyDescent="0.2">
      <c r="P110" s="2" t="s">
        <v>119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Plaidy, Eric</dc:creator>
  <cp:lastModifiedBy>Plaidy, Eric</cp:lastModifiedBy>
  <dcterms:created xsi:type="dcterms:W3CDTF">2022-07-09T19:24:25Z</dcterms:created>
  <dcterms:modified xsi:type="dcterms:W3CDTF">2022-07-11T04:40:40Z</dcterms:modified>
</cp:coreProperties>
</file>