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UGUÊS 1 ANO" sheetId="1" r:id="rId4"/>
    <sheet state="visible" name="PORTUGUÊS 2 ANO" sheetId="2" r:id="rId5"/>
    <sheet state="visible" name="MATEMÁTICA 1 ANO" sheetId="3" r:id="rId6"/>
    <sheet state="visible" name="MATEMÁTICA 2 ANO" sheetId="4" r:id="rId7"/>
    <sheet state="visible" name="PSICOGÊNESE 1 ANO" sheetId="5" r:id="rId8"/>
    <sheet state="visible" name="PSICOGÊNESE 2 ANO" sheetId="6" r:id="rId9"/>
  </sheets>
  <definedNames/>
  <calcPr/>
</workbook>
</file>

<file path=xl/sharedStrings.xml><?xml version="1.0" encoding="utf-8"?>
<sst xmlns="http://schemas.openxmlformats.org/spreadsheetml/2006/main" count="207" uniqueCount="70">
  <si>
    <t>GOVERNO DO ESTADO DO PARÁ</t>
  </si>
  <si>
    <t>PREFEITURA DE VITÓRIA DO XINGU</t>
  </si>
  <si>
    <t>SECRETARIA MUNICIPAL DE EDUCAÇÃO</t>
  </si>
  <si>
    <t>ESCOLA MUNICIPAL DE ENSINO FUNDAMENTAL  DULCINÉIA ALMEIDA DO NASCIMENTO</t>
  </si>
  <si>
    <t>INEP: 15111130</t>
  </si>
  <si>
    <t>RELATÓRIO DO DIAGNÓSTICO DE LEITURA</t>
  </si>
  <si>
    <t>COORDENADORA: BENEDITA ELIZÂNGELA PIRES BARBOSA</t>
  </si>
  <si>
    <t>1º BIMESTRE</t>
  </si>
  <si>
    <t>1º ANO</t>
  </si>
  <si>
    <t>8 DE MARÇO DE  2023</t>
  </si>
  <si>
    <t>TURMA</t>
  </si>
  <si>
    <t>IDENTIFICA E NOMEIA AS LETRAS DO ALFABETO</t>
  </si>
  <si>
    <t>ESCREVE O NOME PRÓPRIO</t>
  </si>
  <si>
    <t>LEITURA</t>
  </si>
  <si>
    <t>SIM</t>
  </si>
  <si>
    <t>NÃO</t>
  </si>
  <si>
    <t>NÃO SABE LER</t>
  </si>
  <si>
    <t>LÊ PALAVRAS CANÔNICAS</t>
  </si>
  <si>
    <t>LÊ PALAVRAS NÃO CANÔNICAS</t>
  </si>
  <si>
    <t>LÊ FRASES</t>
  </si>
  <si>
    <t>LÊ PEQUENOS TEXTOS COM PROSÓDIA DEFICIENTE</t>
  </si>
  <si>
    <t>LÊ PEQUENOS TEXTOS COM FLUÊNCIA</t>
  </si>
  <si>
    <t>F1M901</t>
  </si>
  <si>
    <t>F1M902</t>
  </si>
  <si>
    <t>F1M903</t>
  </si>
  <si>
    <t>F1M904</t>
  </si>
  <si>
    <t>F1M905</t>
  </si>
  <si>
    <t>F1T901</t>
  </si>
  <si>
    <t>F1T902</t>
  </si>
  <si>
    <t>F1T903</t>
  </si>
  <si>
    <t>F1T904</t>
  </si>
  <si>
    <t>F1T905</t>
  </si>
  <si>
    <t>TOTAL</t>
  </si>
  <si>
    <t>RELATÓRIO DO DIAGNÓSTICO DE LEITURA E ESCRITA</t>
  </si>
  <si>
    <t xml:space="preserve">COORDENADORA: ÉGLIA NUNES PORTO </t>
  </si>
  <si>
    <t>2º ANO</t>
  </si>
  <si>
    <t>ESCREVE PALAVRAS</t>
  </si>
  <si>
    <t>ESCREVE FRASES A PARTIR DE UMA IMAGEM</t>
  </si>
  <si>
    <t>PRODUZ TEXTOS BREVES</t>
  </si>
  <si>
    <t>F2M901</t>
  </si>
  <si>
    <t>F2M902</t>
  </si>
  <si>
    <t>F2M903</t>
  </si>
  <si>
    <t>F2M904</t>
  </si>
  <si>
    <t>F2M905</t>
  </si>
  <si>
    <t>F2T901</t>
  </si>
  <si>
    <t>F2T902</t>
  </si>
  <si>
    <t>F2T903</t>
  </si>
  <si>
    <t>F2T904</t>
  </si>
  <si>
    <t>F2T905</t>
  </si>
  <si>
    <t>RELATÓRIO DO DIAGNÓSTICO DE MATEMÁTICA</t>
  </si>
  <si>
    <t>ASSOCIA CONTAGEM DE OBJETOS, A SUA RESPECTIVA REPRESENTAÇÃO NUMÉRICA (ATÉ 100)</t>
  </si>
  <si>
    <t>COMPARA E ORDENA OS NÚMEROS NATURAIS</t>
  </si>
  <si>
    <t>RESOLVE PROBLEMAS QUE ENVOLVEM IDEIA DE ADIÇÃO</t>
  </si>
  <si>
    <t>RESOLVE PROBLEMAS QUE ENVOLVEM IDEIA DE SUBTRAÇÃO</t>
  </si>
  <si>
    <t>IDENTIFICA E NOMEIA FIGURAS GEOMÉTRICAS PLANAS (CÍRCULO, QUADRADO, RETÂNGULO E TRIÂNGULO)</t>
  </si>
  <si>
    <t>RECONHECE E RELACIONA REPRESENTAÇÕES DE FIGURAS GEOMÉTRICAS ESPACIAIS (CONES, CILINDROS, ESFERAS E BLOCOS RETANGULARES)</t>
  </si>
  <si>
    <t>ASSOCIA CONTAGEM DE OBJETOS, A SUA RESPECTIVA REPRESENTAÇÃO NUMÉRICA (ATÉ 1000)</t>
  </si>
  <si>
    <t>COMPARA E ORDENA OS NÚMEROS NATURAIS (ATÉ A ORDEM DAS CENTENAS).</t>
  </si>
  <si>
    <t>RESOLVE PROBLEMAS QUE ENVOLVEM ADIÇÃO</t>
  </si>
  <si>
    <t>RESOLVE PROBLEMAS QUE ENVOLVEM SUBTRAÇÃO</t>
  </si>
  <si>
    <t>RECONHECE, COMPARA E NOMEIA FIGURAS GEOMÉTRICAS PLANAS (CÍRCULO, QUADRADO, RETÂNGULO E TRIÂNGULO)</t>
  </si>
  <si>
    <t>RECONHECE, COMPARA E NOMEIA FIGURAS GEOMÉTRICAS ESPACIAIS (CUBO, BLOCO RETANGULAR, PIRÂMIDE, CONE, CILINDRO E ESFERA)</t>
  </si>
  <si>
    <t>FICHA DE ACOMPANHAMENTO BIMESTRAL DA PSICOGÊNESE DA LÍNGUA ESCRITA</t>
  </si>
  <si>
    <t>COORDENADORA: BENEDITA BARBOSA</t>
  </si>
  <si>
    <t>PRÉ-SILÁBICO I</t>
  </si>
  <si>
    <t>PRÉ-SILÁBICO II</t>
  </si>
  <si>
    <t>SILÁBICO</t>
  </si>
  <si>
    <t>SILÁBICO-ALFABÉTICO</t>
  </si>
  <si>
    <t>ALFABÉTICO</t>
  </si>
  <si>
    <t>4º BIMESTRE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</si>
</sst>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4"/>
      <name val="Arial"/>
    </font>
    <font>
      <b/>
      <sz val="14.0"/>
      <color rgb="FF34A853"/>
      <name val="Arial"/>
    </font>
    <font>
      <b/>
      <color theme="1"/>
      <name val="Arial"/>
    </font>
    <font/>
    <font>
      <b/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b/>
      <sz val="12.0"/>
      <color rgb="FF34A853"/>
      <name val="Arial"/>
    </font>
    <font>
      <b/>
      <sz val="9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0" fontId="3" numFmtId="0" xfId="0" applyAlignment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2" fillId="0" fontId="5" numFmtId="0" xfId="0" applyBorder="1" applyFont="1"/>
    <xf borderId="3" fillId="0" fontId="4" numFmtId="0" xfId="0" applyAlignment="1" applyBorder="1" applyFont="1">
      <alignment readingOrder="0" vertical="center"/>
    </xf>
    <xf borderId="3" fillId="0" fontId="6" numFmtId="0" xfId="0" applyAlignment="1" applyBorder="1" applyFont="1">
      <alignment horizontal="right" readingOrder="0" vertical="center"/>
    </xf>
    <xf borderId="2" fillId="0" fontId="4" numFmtId="0" xfId="0" applyAlignment="1" applyBorder="1" applyFont="1">
      <alignment horizontal="right" readingOrder="0" vertical="center"/>
    </xf>
    <xf borderId="4" fillId="0" fontId="5" numFmtId="0" xfId="0" applyBorder="1" applyFont="1"/>
    <xf borderId="0" fillId="0" fontId="6" numFmtId="0" xfId="0" applyFont="1"/>
    <xf borderId="5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readingOrder="0"/>
    </xf>
    <xf borderId="5" fillId="3" fontId="0" numFmtId="0" xfId="0" applyAlignment="1" applyBorder="1" applyFill="1" applyFont="1">
      <alignment horizontal="center" vertical="center"/>
    </xf>
    <xf borderId="7" fillId="3" fontId="0" numFmtId="0" xfId="0" applyAlignment="1" applyBorder="1" applyFont="1">
      <alignment horizontal="center" vertical="center"/>
    </xf>
    <xf borderId="6" fillId="3" fontId="0" numFmtId="0" xfId="0" applyAlignment="1" applyBorder="1" applyFont="1">
      <alignment horizontal="center" vertical="center"/>
    </xf>
    <xf borderId="11" fillId="0" fontId="4" numFmtId="0" xfId="0" applyAlignment="1" applyBorder="1" applyFont="1">
      <alignment readingOrder="0"/>
    </xf>
    <xf borderId="11" fillId="3" fontId="0" numFmtId="0" xfId="0" applyAlignment="1" applyBorder="1" applyFont="1">
      <alignment horizontal="center" vertical="center"/>
    </xf>
    <xf borderId="12" fillId="3" fontId="0" numFmtId="0" xfId="0" applyAlignment="1" applyBorder="1" applyFont="1">
      <alignment horizontal="center" vertical="center"/>
    </xf>
    <xf borderId="0" fillId="3" fontId="0" numFmtId="0" xfId="0" applyAlignment="1" applyFont="1">
      <alignment horizontal="center" vertical="center"/>
    </xf>
    <xf borderId="0" fillId="3" fontId="7" numFmtId="0" xfId="0" applyFont="1"/>
    <xf borderId="8" fillId="0" fontId="4" numFmtId="0" xfId="0" applyAlignment="1" applyBorder="1" applyFont="1">
      <alignment readingOrder="0"/>
    </xf>
    <xf borderId="8" fillId="3" fontId="0" numFmtId="0" xfId="0" applyAlignment="1" applyBorder="1" applyFont="1">
      <alignment horizontal="center" vertical="center"/>
    </xf>
    <xf borderId="13" fillId="3" fontId="0" numFmtId="0" xfId="0" applyAlignment="1" applyBorder="1" applyFont="1">
      <alignment horizontal="center" vertical="center"/>
    </xf>
    <xf borderId="14" fillId="3" fontId="0" numFmtId="0" xfId="0" applyAlignment="1" applyBorder="1" applyFont="1">
      <alignment horizontal="center" vertical="center"/>
    </xf>
    <xf borderId="15" fillId="0" fontId="4" numFmtId="0" xfId="0" applyBorder="1" applyFont="1"/>
    <xf borderId="8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0" fillId="0" fontId="8" numFmtId="0" xfId="0" applyAlignment="1" applyFont="1">
      <alignment shrinkToFit="0" wrapText="1"/>
    </xf>
    <xf borderId="2" fillId="0" fontId="4" numFmtId="0" xfId="0" applyAlignment="1" applyBorder="1" applyFont="1">
      <alignment readingOrder="0" vertical="center"/>
    </xf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3" fillId="0" fontId="4" numFmtId="0" xfId="0" applyBorder="1" applyFont="1"/>
    <xf borderId="10" fillId="0" fontId="4" numFmtId="0" xfId="0" applyAlignment="1" applyBorder="1" applyFont="1">
      <alignment horizontal="center" shrinkToFit="0" vertical="center" wrapText="0"/>
    </xf>
    <xf borderId="11" fillId="0" fontId="4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14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0" fillId="3" fontId="7" numFmtId="0" xfId="0" applyAlignment="1" applyFont="1">
      <alignment readingOrder="0"/>
    </xf>
    <xf borderId="0" fillId="0" fontId="9" numFmtId="0" xfId="0" applyAlignment="1" applyFont="1">
      <alignment horizontal="center" readingOrder="0" vertical="center"/>
    </xf>
    <xf borderId="3" fillId="0" fontId="6" numFmtId="0" xfId="0" applyAlignment="1" applyBorder="1" applyFont="1">
      <alignment readingOrder="0" vertical="center"/>
    </xf>
    <xf borderId="4" fillId="0" fontId="10" numFmtId="0" xfId="0" applyAlignment="1" applyBorder="1" applyFont="1">
      <alignment horizontal="right" readingOrder="0" vertical="center"/>
    </xf>
    <xf borderId="1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5" fillId="3" fontId="11" numFmtId="0" xfId="0" applyAlignment="1" applyBorder="1" applyFont="1">
      <alignment horizontal="center"/>
    </xf>
    <xf borderId="6" fillId="3" fontId="11" numFmtId="0" xfId="0" applyAlignment="1" applyBorder="1" applyFont="1">
      <alignment horizontal="center"/>
    </xf>
    <xf borderId="7" fillId="3" fontId="11" numFmtId="0" xfId="0" applyAlignment="1" applyBorder="1" applyFont="1">
      <alignment horizontal="center"/>
    </xf>
    <xf borderId="11" fillId="3" fontId="11" numFmtId="0" xfId="0" applyAlignment="1" applyBorder="1" applyFont="1">
      <alignment horizontal="center"/>
    </xf>
    <xf borderId="0" fillId="3" fontId="11" numFmtId="0" xfId="0" applyAlignment="1" applyFont="1">
      <alignment horizontal="center"/>
    </xf>
    <xf borderId="12" fillId="3" fontId="11" numFmtId="0" xfId="0" applyAlignment="1" applyBorder="1" applyFont="1">
      <alignment horizontal="center"/>
    </xf>
    <xf borderId="8" fillId="3" fontId="11" numFmtId="0" xfId="0" applyAlignment="1" applyBorder="1" applyFont="1">
      <alignment horizontal="center"/>
    </xf>
    <xf borderId="14" fillId="3" fontId="11" numFmtId="0" xfId="0" applyAlignment="1" applyBorder="1" applyFont="1">
      <alignment horizontal="center"/>
    </xf>
    <xf borderId="13" fillId="3" fontId="11" numFmtId="0" xfId="0" applyAlignment="1" applyBorder="1" applyFont="1">
      <alignment horizontal="center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IDENTIFICA E NOMEIA AS LETRAS DO ALFABETO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1 ANO'!$B$12:$C$12</c:f>
            </c:strRef>
          </c:cat>
          <c:val>
            <c:numRef>
              <c:f>'PORTUGUÊS 1 ANO'!$B$23:$C$23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RESOLVE PROBLEMAS QUE ENVOLVEM IDEIA DE ADIÇÃO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1 ANO'!$B$12:$C$12</c:f>
            </c:strRef>
          </c:cat>
          <c:val>
            <c:numRef>
              <c:f>'MATEMÁTICA 1 ANO'!$F$23:$G$23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RESOLVE PROBLEMAS QUE ENVOLVEM IDEIA DE SUBTRAÇÃO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1 ANO'!$B$12:$C$12</c:f>
            </c:strRef>
          </c:cat>
          <c:val>
            <c:numRef>
              <c:f>'MATEMÁTICA 1 ANO'!$H$23:$I$23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IDENTIFICA E NOMEIA FIGURAS GEOMÉTRICAS PLANAS (CÍRCULO, QUADRADO, RETÂNGULO E TRIÂNGULO)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1 ANO'!$B$12:$C$12</c:f>
            </c:strRef>
          </c:cat>
          <c:val>
            <c:numRef>
              <c:f>'MATEMÁTICA 1 ANO'!$J$23:$K$23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RECONHECE E RELACIONA REPRESENTAÇÕES DE FIGURAS GEOMÉTRICAS ESPACIAIS (CONES, CILINDROS, ESFERAS E BLOCOS RETANGULARES)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1 ANO'!$B$12:$C$12</c:f>
            </c:strRef>
          </c:cat>
          <c:val>
            <c:numRef>
              <c:f>'MATEMÁTICA 1 ANO'!$L$23:$M$23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ASSOCIA CONTAGEM DE OBJETOS, A SUA RESPETIVA REPRSENTAÇÃO NUMÉRICA (ATÉ 100)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2 ANO'!$B$12:$C$12</c:f>
            </c:strRef>
          </c:cat>
          <c:val>
            <c:numRef>
              <c:f>'MATEMÁTICA 2 ANO'!$B$23:$C$23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COMPARA E ORDENA OS NÚMERO NATURAIS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2 ANO'!$B$12:$C$12</c:f>
            </c:strRef>
          </c:cat>
          <c:val>
            <c:numRef>
              <c:f>'MATEMÁTICA 2 ANO'!$D$23:$E$23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RESOLVE PROBLEMAS QUE ENVOLVEM IDEIA DE ADIÇÃO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2 ANO'!$B$12:$C$12</c:f>
            </c:strRef>
          </c:cat>
          <c:val>
            <c:numRef>
              <c:f>'MATEMÁTICA 2 ANO'!$F$23:$G$23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RESOLVE PROBLEMAS QUE ENVOLVEM IDEIA DE SUBTRAÇÃO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2 ANO'!$B$12:$C$12</c:f>
            </c:strRef>
          </c:cat>
          <c:val>
            <c:numRef>
              <c:f>'MATEMÁTICA 2 ANO'!$H$23:$I$23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IDENTIFICA E NOMEIA FIGURAS GEOMÉTRICAS PLANAS (CÍRCULO, QUADRADO, RETÂNGULO E TRIÂNGULO)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2 ANO'!$B$12:$C$12</c:f>
            </c:strRef>
          </c:cat>
          <c:val>
            <c:numRef>
              <c:f>'MATEMÁTICA 2 ANO'!$J$23:$K$23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RECONHECE E RELACIONA REPRESENTAÇÕES DE FIGURAS GEOMÉTRICAS ESPACIAIS (CONES, CILINDROS, ESFERAS E BLOCOS RETANGULARES)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2 ANO'!$B$12:$C$12</c:f>
            </c:strRef>
          </c:cat>
          <c:val>
            <c:numRef>
              <c:f>'MATEMÁTICA 2 ANO'!$L$23:$M$23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ESCREVE O NOME PRÓPRIO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1 ANO'!$B$12:$C$12</c:f>
            </c:strRef>
          </c:cat>
          <c:val>
            <c:numRef>
              <c:f>'PORTUGUÊS 1 ANO'!$D$23:$E$23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PSICOGÊNESE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'PSICOGÊNESE 1 ANO'!$B$11:$F$11</c:f>
            </c:strRef>
          </c:cat>
          <c:val>
            <c:numRef>
              <c:f>'PSICOGÊNESE 1 ANO'!$B$22:$F$22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PISCOGÊNESE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'PSICOGÊNESE 2 ANO'!$B$11:$F$11</c:f>
            </c:strRef>
          </c:cat>
          <c:val>
            <c:numRef>
              <c:f>'PSICOGÊNESE 2 ANO'!$B$22:$F$22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LEITURA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1 ANO'!$F$12:$K$12</c:f>
            </c:strRef>
          </c:cat>
          <c:val>
            <c:numRef>
              <c:f>'PORTUGUÊS 1 ANO'!$F$13:$K$13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ESCREVE PALAVRAS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2 ANO'!$B$12:$C$12</c:f>
            </c:strRef>
          </c:cat>
          <c:val>
            <c:numRef>
              <c:f>'PORTUGUÊS 2 ANO'!$B$23:$C$23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ESCREVE FRASES A PARTIR DE UMA IMAGEM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2 ANO'!$B$12:$C$12</c:f>
            </c:strRef>
          </c:cat>
          <c:val>
            <c:numRef>
              <c:f>'PORTUGUÊS 2 ANO'!$D$23:$E$23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LEITURA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2 ANO'!$H$12:$M$12</c:f>
            </c:strRef>
          </c:cat>
          <c:val>
            <c:numRef>
              <c:f>'PORTUGUÊS 2 ANO'!$H$23:$M$23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PRODUZ TEXTOS BREVES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'PORTUGUÊS 2 ANO'!$B$12:$C$12</c:f>
            </c:strRef>
          </c:cat>
          <c:val>
            <c:numRef>
              <c:f>'PORTUGUÊS 2 ANO'!$F$23:$G$23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ASSOCIA CONTAGEM DE OBJETOS, A SUA RESPETIVA REPRSENTAÇÃO NUMÉRICA (ATÉ 100)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1 ANO'!$B$12:$C$12</c:f>
            </c:strRef>
          </c:cat>
          <c:val>
            <c:numRef>
              <c:f>'MATEMÁTICA 1 ANO'!$B$23:$C$23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COMPARA E ORDENA OS NÚMERO NATURAIS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'MATEMÁTICA 1 ANO'!$B$12:$C$12</c:f>
            </c:strRef>
          </c:cat>
          <c:val>
            <c:numRef>
              <c:f>'MATEMÁTICA 1 ANO'!$D$23:$E$23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5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image" Target="../media/image1.png"/><Relationship Id="rId6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image" Target="../media/image1.png"/><Relationship Id="rId8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image" Target="../media/image1.png"/><Relationship Id="rId8" Type="http://schemas.openxmlformats.org/officeDocument/2006/relationships/image" Target="../media/image2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image" Target="../media/image1.png"/><Relationship Id="rId3" Type="http://schemas.openxmlformats.org/officeDocument/2006/relationships/image" Target="../media/image2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image" Target="../media/image1.pn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23</xdr:row>
      <xdr:rowOff>76200</xdr:rowOff>
    </xdr:from>
    <xdr:ext cx="3476625" cy="2371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152400</xdr:colOff>
      <xdr:row>23</xdr:row>
      <xdr:rowOff>76200</xdr:rowOff>
    </xdr:from>
    <xdr:ext cx="3476625" cy="2371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895350</xdr:colOff>
      <xdr:row>23</xdr:row>
      <xdr:rowOff>76200</xdr:rowOff>
    </xdr:from>
    <xdr:ext cx="3752850" cy="2371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1050" cy="86677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</xdr:colOff>
      <xdr:row>0</xdr:row>
      <xdr:rowOff>0</xdr:rowOff>
    </xdr:from>
    <xdr:ext cx="876300" cy="828675"/>
    <xdr:pic>
      <xdr:nvPicPr>
        <xdr:cNvPr id="0" name="image2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23</xdr:row>
      <xdr:rowOff>19050</xdr:rowOff>
    </xdr:from>
    <xdr:ext cx="3476625" cy="2371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381000</xdr:colOff>
      <xdr:row>23</xdr:row>
      <xdr:rowOff>19050</xdr:rowOff>
    </xdr:from>
    <xdr:ext cx="3476625" cy="2371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381000</xdr:colOff>
      <xdr:row>34</xdr:row>
      <xdr:rowOff>190500</xdr:rowOff>
    </xdr:from>
    <xdr:ext cx="3476625" cy="23717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571500</xdr:colOff>
      <xdr:row>34</xdr:row>
      <xdr:rowOff>190500</xdr:rowOff>
    </xdr:from>
    <xdr:ext cx="3476625" cy="23717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1050" cy="86677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0</xdr:row>
      <xdr:rowOff>0</xdr:rowOff>
    </xdr:from>
    <xdr:ext cx="876300" cy="828675"/>
    <xdr:pic>
      <xdr:nvPicPr>
        <xdr:cNvPr id="0" name="image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23</xdr:row>
      <xdr:rowOff>180975</xdr:rowOff>
    </xdr:from>
    <xdr:ext cx="3476625" cy="23717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714375</xdr:colOff>
      <xdr:row>23</xdr:row>
      <xdr:rowOff>180975</xdr:rowOff>
    </xdr:from>
    <xdr:ext cx="3476625" cy="23717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95250</xdr:colOff>
      <xdr:row>23</xdr:row>
      <xdr:rowOff>180975</xdr:rowOff>
    </xdr:from>
    <xdr:ext cx="3200400" cy="237172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238125</xdr:colOff>
      <xdr:row>35</xdr:row>
      <xdr:rowOff>152400</xdr:rowOff>
    </xdr:from>
    <xdr:ext cx="3476625" cy="23717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714375</xdr:colOff>
      <xdr:row>35</xdr:row>
      <xdr:rowOff>152400</xdr:rowOff>
    </xdr:from>
    <xdr:ext cx="3476625" cy="23717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95250</xdr:colOff>
      <xdr:row>35</xdr:row>
      <xdr:rowOff>152400</xdr:rowOff>
    </xdr:from>
    <xdr:ext cx="3200400" cy="237172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1050" cy="86677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0</xdr:row>
      <xdr:rowOff>0</xdr:rowOff>
    </xdr:from>
    <xdr:ext cx="876300" cy="828675"/>
    <xdr:pic>
      <xdr:nvPicPr>
        <xdr:cNvPr id="0" name="image2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23</xdr:row>
      <xdr:rowOff>180975</xdr:rowOff>
    </xdr:from>
    <xdr:ext cx="3476625" cy="23717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771525</xdr:colOff>
      <xdr:row>23</xdr:row>
      <xdr:rowOff>180975</xdr:rowOff>
    </xdr:from>
    <xdr:ext cx="3476625" cy="23717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152400</xdr:colOff>
      <xdr:row>23</xdr:row>
      <xdr:rowOff>180975</xdr:rowOff>
    </xdr:from>
    <xdr:ext cx="3200400" cy="237172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285750</xdr:colOff>
      <xdr:row>35</xdr:row>
      <xdr:rowOff>152400</xdr:rowOff>
    </xdr:from>
    <xdr:ext cx="3476625" cy="237172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771525</xdr:colOff>
      <xdr:row>35</xdr:row>
      <xdr:rowOff>152400</xdr:rowOff>
    </xdr:from>
    <xdr:ext cx="3476625" cy="237172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152400</xdr:colOff>
      <xdr:row>35</xdr:row>
      <xdr:rowOff>152400</xdr:rowOff>
    </xdr:from>
    <xdr:ext cx="3200400" cy="237172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1050" cy="86677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85725</xdr:colOff>
      <xdr:row>0</xdr:row>
      <xdr:rowOff>0</xdr:rowOff>
    </xdr:from>
    <xdr:ext cx="876300" cy="828675"/>
    <xdr:pic>
      <xdr:nvPicPr>
        <xdr:cNvPr id="0" name="image2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9525</xdr:rowOff>
    </xdr:from>
    <xdr:ext cx="8181975" cy="3429000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1050" cy="8667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619125</xdr:colOff>
      <xdr:row>0</xdr:row>
      <xdr:rowOff>0</xdr:rowOff>
    </xdr:from>
    <xdr:ext cx="876300" cy="828675"/>
    <xdr:pic>
      <xdr:nvPicPr>
        <xdr:cNvPr id="0" name="image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9525</xdr:rowOff>
    </xdr:from>
    <xdr:ext cx="8181975" cy="342900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781050" cy="8667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619125</xdr:colOff>
      <xdr:row>0</xdr:row>
      <xdr:rowOff>0</xdr:rowOff>
    </xdr:from>
    <xdr:ext cx="876300" cy="828675"/>
    <xdr:pic>
      <xdr:nvPicPr>
        <xdr:cNvPr id="0" name="image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7.13"/>
    <col customWidth="1" min="2" max="5" width="10.13"/>
    <col customWidth="1" min="6" max="7" width="17.63"/>
    <col customWidth="1" min="8" max="8" width="18.38"/>
    <col customWidth="1" min="10" max="10" width="17.6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2.0" customHeight="1">
      <c r="A6" s="2"/>
    </row>
    <row r="7" ht="25.5" customHeight="1">
      <c r="A7" s="3" t="s">
        <v>5</v>
      </c>
    </row>
    <row r="8" ht="15.75" customHeight="1"/>
    <row r="9" ht="15.75" customHeight="1">
      <c r="A9" s="4" t="s">
        <v>6</v>
      </c>
      <c r="B9" s="5"/>
      <c r="C9" s="5"/>
      <c r="D9" s="5"/>
      <c r="E9" s="5"/>
      <c r="F9" s="5"/>
      <c r="G9" s="5"/>
      <c r="H9" s="6" t="s">
        <v>7</v>
      </c>
      <c r="I9" s="7" t="s">
        <v>8</v>
      </c>
      <c r="J9" s="8" t="s">
        <v>9</v>
      </c>
      <c r="K9" s="9"/>
    </row>
    <row r="10" ht="15.75" customHeight="1">
      <c r="A10" s="10"/>
    </row>
    <row r="11" ht="50.25" customHeight="1">
      <c r="A11" s="11" t="s">
        <v>10</v>
      </c>
      <c r="B11" s="12" t="s">
        <v>11</v>
      </c>
      <c r="C11" s="9"/>
      <c r="D11" s="13" t="s">
        <v>12</v>
      </c>
      <c r="E11" s="14"/>
      <c r="F11" s="12" t="s">
        <v>13</v>
      </c>
      <c r="G11" s="5"/>
      <c r="H11" s="5"/>
      <c r="I11" s="5"/>
      <c r="J11" s="5"/>
      <c r="K11" s="9"/>
    </row>
    <row r="12" ht="15.75" customHeight="1">
      <c r="A12" s="15"/>
      <c r="B12" s="16" t="s">
        <v>14</v>
      </c>
      <c r="C12" s="16" t="s">
        <v>15</v>
      </c>
      <c r="D12" s="17" t="s">
        <v>14</v>
      </c>
      <c r="E12" s="17" t="s">
        <v>15</v>
      </c>
      <c r="F12" s="18" t="s">
        <v>16</v>
      </c>
      <c r="G12" s="18" t="s">
        <v>17</v>
      </c>
      <c r="H12" s="18" t="s">
        <v>18</v>
      </c>
      <c r="I12" s="19" t="s">
        <v>19</v>
      </c>
      <c r="J12" s="18" t="s">
        <v>20</v>
      </c>
      <c r="K12" s="20" t="s">
        <v>21</v>
      </c>
    </row>
    <row r="13" ht="15.75" customHeight="1">
      <c r="A13" s="21" t="s">
        <v>22</v>
      </c>
      <c r="B13" s="22">
        <f>IFERROR(__xludf.DUMMYFUNCTION("COUNTIF(IMPORTRANGE(GETLINK($A$7,$I$9),GETRANGE($A13, B$11)), B$12)"),14.0)</f>
        <v>14</v>
      </c>
      <c r="C13" s="23">
        <f>IFERROR(__xludf.DUMMYFUNCTION("COUNTIF(IMPORTRANGE(GETLINK($A$7,$I$9),GETRANGE($A13, B$11)), C$12)"),7.0)</f>
        <v>7</v>
      </c>
      <c r="D13" s="22">
        <f>IFERROR(__xludf.DUMMYFUNCTION("COUNTIF(IMPORTRANGE(GETLINK($A$7,$I$9),GETRANGE($A13, D$11)), D$12)"),13.0)</f>
        <v>13</v>
      </c>
      <c r="E13" s="24">
        <f>IFERROR(__xludf.DUMMYFUNCTION("COUNTIF(IMPORTRANGE(GETLINK($A$7,$I$9),GETRANGE($A13, D$11)), E$12)"),8.0)</f>
        <v>8</v>
      </c>
      <c r="F13" s="22">
        <f>IFERROR(__xludf.DUMMYFUNCTION("COUNTIF(IMPORTRANGE(GETLINK($A$7,$I$9),GETRANGE($A13, F$11)), F$12)"),11.0)</f>
        <v>11</v>
      </c>
      <c r="G13" s="24">
        <f>IFERROR(__xludf.DUMMYFUNCTION("COUNTIF(IMPORTRANGE(GETLINK($A$7,$I$9),GETRANGE($A13, F$11)), G$12)"),9.0)</f>
        <v>9</v>
      </c>
      <c r="H13" s="24">
        <f>IFERROR(__xludf.DUMMYFUNCTION("COUNTIF(IMPORTRANGE(GETLINK($A$7,$I$9),GETRANGE($A13, F$11)), H$12)"),1.0)</f>
        <v>1</v>
      </c>
      <c r="I13" s="24">
        <f>IFERROR(__xludf.DUMMYFUNCTION("COUNTIF(IMPORTRANGE(GETLINK($A$7,$I$9),GETRANGE($A13, F$11)), I$12)"),0.0)</f>
        <v>0</v>
      </c>
      <c r="J13" s="24">
        <f>IFERROR(__xludf.DUMMYFUNCTION("COUNTIF(IMPORTRANGE(GETLINK($A$7,$I$9),GETRANGE($A13, F$11)), J$12)"),0.0)</f>
        <v>0</v>
      </c>
      <c r="K13" s="23">
        <f>IFERROR(__xludf.DUMMYFUNCTION("COUNTIF(IMPORTRANGE(GETLINK($A$7,$I$9),GETRANGE($A13, F$11)), K$12)"),0.0)</f>
        <v>0</v>
      </c>
    </row>
    <row r="14" ht="15.75" customHeight="1">
      <c r="A14" s="25" t="s">
        <v>23</v>
      </c>
      <c r="B14" s="26">
        <f>IFERROR(__xludf.DUMMYFUNCTION("COUNTIF(IMPORTRANGE(GETLINK($A$7,$I$9),GETRANGE($A14, B$11)), B$12)"),5.0)</f>
        <v>5</v>
      </c>
      <c r="C14" s="27">
        <f>IFERROR(__xludf.DUMMYFUNCTION("COUNTIF(IMPORTRANGE(GETLINK($A$7,$I$9),GETRANGE($A14, B$11)), C$12)"),16.0)</f>
        <v>16</v>
      </c>
      <c r="D14" s="26">
        <f>IFERROR(__xludf.DUMMYFUNCTION("COUNTIF(IMPORTRANGE(GETLINK($A$7,$I$9),GETRANGE($A14, D$11)), D$12)"),3.0)</f>
        <v>3</v>
      </c>
      <c r="E14" s="28">
        <f>IFERROR(__xludf.DUMMYFUNCTION("COUNTIF(IMPORTRANGE(GETLINK($A$7,$I$9),GETRANGE($A14, D$11)), E$12)"),18.0)</f>
        <v>18</v>
      </c>
      <c r="F14" s="26">
        <f>IFERROR(__xludf.DUMMYFUNCTION("COUNTIF(IMPORTRANGE(GETLINK($A$7,$I$9),GETRANGE($A14, F$11)), F$12)"),21.0)</f>
        <v>21</v>
      </c>
      <c r="G14" s="28">
        <f>IFERROR(__xludf.DUMMYFUNCTION("COUNTIF(IMPORTRANGE(GETLINK($A$7,$I$9),GETRANGE($A14, F$11)), G$12)"),0.0)</f>
        <v>0</v>
      </c>
      <c r="H14" s="28">
        <f>IFERROR(__xludf.DUMMYFUNCTION("COUNTIF(IMPORTRANGE(GETLINK($A$7,$I$9),GETRANGE($A14, F$11)), H$12)"),0.0)</f>
        <v>0</v>
      </c>
      <c r="I14" s="28">
        <f>IFERROR(__xludf.DUMMYFUNCTION("COUNTIF(IMPORTRANGE(GETLINK($A$7,$I$9),GETRANGE($A14, F$11)), I$12)"),0.0)</f>
        <v>0</v>
      </c>
      <c r="J14" s="28">
        <f>IFERROR(__xludf.DUMMYFUNCTION("COUNTIF(IMPORTRANGE(GETLINK($A$7,$I$9),GETRANGE($A14, F$11)), J$12)"),0.0)</f>
        <v>0</v>
      </c>
      <c r="K14" s="27">
        <f>IFERROR(__xludf.DUMMYFUNCTION("COUNTIF(IMPORTRANGE(GETLINK($A$7,$I$9),GETRANGE($A14, F$11)), K$12)"),0.0)</f>
        <v>0</v>
      </c>
    </row>
    <row r="15" ht="15.75" customHeight="1">
      <c r="A15" s="25" t="s">
        <v>24</v>
      </c>
      <c r="B15" s="26">
        <f>IFERROR(__xludf.DUMMYFUNCTION("COUNTIF(IMPORTRANGE(GETLINK($A$7,$I$9),GETRANGE($A15, B$11)), B$12)"),15.0)</f>
        <v>15</v>
      </c>
      <c r="C15" s="27">
        <f>IFERROR(__xludf.DUMMYFUNCTION("COUNTIF(IMPORTRANGE(GETLINK($A$7,$I$9),GETRANGE($A15, B$11)), C$12)"),6.0)</f>
        <v>6</v>
      </c>
      <c r="D15" s="26">
        <f>IFERROR(__xludf.DUMMYFUNCTION("COUNTIF(IMPORTRANGE(GETLINK($A$7,$I$9),GETRANGE($A15, D$11)), D$12)"),11.0)</f>
        <v>11</v>
      </c>
      <c r="E15" s="28">
        <f>IFERROR(__xludf.DUMMYFUNCTION("COUNTIF(IMPORTRANGE(GETLINK($A$7,$I$9),GETRANGE($A15, D$11)), E$12)"),10.0)</f>
        <v>10</v>
      </c>
      <c r="F15" s="26">
        <f>IFERROR(__xludf.DUMMYFUNCTION("COUNTIF(IMPORTRANGE(GETLINK($A$7,$I$9),GETRANGE($A15, F$11)), F$12)"),13.0)</f>
        <v>13</v>
      </c>
      <c r="G15" s="28">
        <f>IFERROR(__xludf.DUMMYFUNCTION("COUNTIF(IMPORTRANGE(GETLINK($A$7,$I$9),GETRANGE($A15, F$11)), G$12)"),8.0)</f>
        <v>8</v>
      </c>
      <c r="H15" s="28">
        <f>IFERROR(__xludf.DUMMYFUNCTION("COUNTIF(IMPORTRANGE(GETLINK($A$7,$I$9),GETRANGE($A15, F$11)), H$12)"),0.0)</f>
        <v>0</v>
      </c>
      <c r="I15" s="28">
        <f>IFERROR(__xludf.DUMMYFUNCTION("COUNTIF(IMPORTRANGE(GETLINK($A$7,$I$9),GETRANGE($A15, F$11)), I$12)"),0.0)</f>
        <v>0</v>
      </c>
      <c r="J15" s="28">
        <f>IFERROR(__xludf.DUMMYFUNCTION("COUNTIF(IMPORTRANGE(GETLINK($A$7,$I$9),GETRANGE($A15, F$11)), J$12)"),0.0)</f>
        <v>0</v>
      </c>
      <c r="K15" s="27">
        <f>IFERROR(__xludf.DUMMYFUNCTION("COUNTIF(IMPORTRANGE(GETLINK($A$7,$I$9),GETRANGE($A15, F$11)), K$12)"),0.0)</f>
        <v>0</v>
      </c>
      <c r="L15" s="29"/>
    </row>
    <row r="16" ht="15.75" customHeight="1">
      <c r="A16" s="25" t="s">
        <v>25</v>
      </c>
      <c r="B16" s="26">
        <f>IFERROR(__xludf.DUMMYFUNCTION("COUNTIF(IMPORTRANGE(GETLINK($A$7,$I$9),GETRANGE($A16, B$11)), B$12)"),11.0)</f>
        <v>11</v>
      </c>
      <c r="C16" s="27">
        <f>IFERROR(__xludf.DUMMYFUNCTION("COUNTIF(IMPORTRANGE(GETLINK($A$7,$I$9),GETRANGE($A16, B$11)), C$12)"),10.0)</f>
        <v>10</v>
      </c>
      <c r="D16" s="26">
        <f>IFERROR(__xludf.DUMMYFUNCTION("COUNTIF(IMPORTRANGE(GETLINK($A$7,$I$9),GETRANGE($A16, D$11)), D$12)"),11.0)</f>
        <v>11</v>
      </c>
      <c r="E16" s="28">
        <f>IFERROR(__xludf.DUMMYFUNCTION("COUNTIF(IMPORTRANGE(GETLINK($A$7,$I$9),GETRANGE($A16, D$11)), E$12)"),10.0)</f>
        <v>10</v>
      </c>
      <c r="F16" s="26">
        <f>IFERROR(__xludf.DUMMYFUNCTION("COUNTIF(IMPORTRANGE(GETLINK($A$7,$I$9),GETRANGE($A16, F$11)), F$12)"),15.0)</f>
        <v>15</v>
      </c>
      <c r="G16" s="28">
        <f>IFERROR(__xludf.DUMMYFUNCTION("COUNTIF(IMPORTRANGE(GETLINK($A$7,$I$9),GETRANGE($A16, F$11)), G$12)"),6.0)</f>
        <v>6</v>
      </c>
      <c r="H16" s="28">
        <f>IFERROR(__xludf.DUMMYFUNCTION("COUNTIF(IMPORTRANGE(GETLINK($A$7,$I$9),GETRANGE($A16, F$11)), H$12)"),0.0)</f>
        <v>0</v>
      </c>
      <c r="I16" s="28">
        <f>IFERROR(__xludf.DUMMYFUNCTION("COUNTIF(IMPORTRANGE(GETLINK($A$7,$I$9),GETRANGE($A16, F$11)), I$12)"),0.0)</f>
        <v>0</v>
      </c>
      <c r="J16" s="28">
        <f>IFERROR(__xludf.DUMMYFUNCTION("COUNTIF(IMPORTRANGE(GETLINK($A$7,$I$9),GETRANGE($A16, F$11)), J$12)"),0.0)</f>
        <v>0</v>
      </c>
      <c r="K16" s="27">
        <f>IFERROR(__xludf.DUMMYFUNCTION("COUNTIF(IMPORTRANGE(GETLINK($A$7,$I$9),GETRANGE($A16, F$11)), K$12)"),0.0)</f>
        <v>0</v>
      </c>
    </row>
    <row r="17" ht="15.75" customHeight="1">
      <c r="A17" s="25" t="s">
        <v>26</v>
      </c>
      <c r="B17" s="26">
        <f>IFERROR(__xludf.DUMMYFUNCTION("COUNTIF(IMPORTRANGE(GETLINK($A$7,$I$9),GETRANGE($A17, B$11)), B$12)"),3.0)</f>
        <v>3</v>
      </c>
      <c r="C17" s="27">
        <f>IFERROR(__xludf.DUMMYFUNCTION("COUNTIF(IMPORTRANGE(GETLINK($A$7,$I$9),GETRANGE($A17, B$11)), C$12)"),17.0)</f>
        <v>17</v>
      </c>
      <c r="D17" s="26">
        <f>IFERROR(__xludf.DUMMYFUNCTION("COUNTIF(IMPORTRANGE(GETLINK($A$7,$I$9),GETRANGE($A17, D$11)), D$12)"),4.0)</f>
        <v>4</v>
      </c>
      <c r="E17" s="28">
        <f>IFERROR(__xludf.DUMMYFUNCTION("COUNTIF(IMPORTRANGE(GETLINK($A$7,$I$9),GETRANGE($A17, D$11)), E$12)"),16.0)</f>
        <v>16</v>
      </c>
      <c r="F17" s="26">
        <f>IFERROR(__xludf.DUMMYFUNCTION("COUNTIF(IMPORTRANGE(GETLINK($A$7,$I$9),GETRANGE($A17, F$11)), F$12)"),18.0)</f>
        <v>18</v>
      </c>
      <c r="G17" s="28">
        <f>IFERROR(__xludf.DUMMYFUNCTION("COUNTIF(IMPORTRANGE(GETLINK($A$7,$I$9),GETRANGE($A17, F$11)), G$12)"),2.0)</f>
        <v>2</v>
      </c>
      <c r="H17" s="28">
        <f>IFERROR(__xludf.DUMMYFUNCTION("COUNTIF(IMPORTRANGE(GETLINK($A$7,$I$9),GETRANGE($A17, F$11)), H$12)"),0.0)</f>
        <v>0</v>
      </c>
      <c r="I17" s="28">
        <f>IFERROR(__xludf.DUMMYFUNCTION("COUNTIF(IMPORTRANGE(GETLINK($A$7,$I$9),GETRANGE($A17, F$11)), I$12)"),0.0)</f>
        <v>0</v>
      </c>
      <c r="J17" s="28">
        <f>IFERROR(__xludf.DUMMYFUNCTION("COUNTIF(IMPORTRANGE(GETLINK($A$7,$I$9),GETRANGE($A17, F$11)), J$12)"),0.0)</f>
        <v>0</v>
      </c>
      <c r="K17" s="27">
        <f>IFERROR(__xludf.DUMMYFUNCTION("COUNTIF(IMPORTRANGE(GETLINK($A$7,$I$9),GETRANGE($A17, F$11)), K$12)"),0.0)</f>
        <v>0</v>
      </c>
    </row>
    <row r="18" ht="15.75" customHeight="1">
      <c r="A18" s="25" t="s">
        <v>27</v>
      </c>
      <c r="B18" s="26">
        <f>IFERROR(__xludf.DUMMYFUNCTION("COUNTIF(IMPORTRANGE(GETLINK($A$7,$I$9),GETRANGE($A18, B$11)), B$12)"),8.0)</f>
        <v>8</v>
      </c>
      <c r="C18" s="27">
        <f>IFERROR(__xludf.DUMMYFUNCTION("COUNTIF(IMPORTRANGE(GETLINK($A$7,$I$9),GETRANGE($A18, B$11)), C$12)"),14.0)</f>
        <v>14</v>
      </c>
      <c r="D18" s="26">
        <f>IFERROR(__xludf.DUMMYFUNCTION("COUNTIF(IMPORTRANGE(GETLINK($A$7,$I$9),GETRANGE($A18, D$11)), D$12)"),9.0)</f>
        <v>9</v>
      </c>
      <c r="E18" s="28">
        <f>IFERROR(__xludf.DUMMYFUNCTION("COUNTIF(IMPORTRANGE(GETLINK($A$7,$I$9),GETRANGE($A18, D$11)), E$12)"),13.0)</f>
        <v>13</v>
      </c>
      <c r="F18" s="26">
        <f>IFERROR(__xludf.DUMMYFUNCTION("COUNTIF(IMPORTRANGE(GETLINK($A$7,$I$9),GETRANGE($A18, F$11)), F$12)"),13.0)</f>
        <v>13</v>
      </c>
      <c r="G18" s="28">
        <f>IFERROR(__xludf.DUMMYFUNCTION("COUNTIF(IMPORTRANGE(GETLINK($A$7,$I$9),GETRANGE($A18, F$11)), G$12)"),8.0)</f>
        <v>8</v>
      </c>
      <c r="H18" s="28">
        <f>IFERROR(__xludf.DUMMYFUNCTION("COUNTIF(IMPORTRANGE(GETLINK($A$7,$I$9),GETRANGE($A18, F$11)), H$12)"),0.0)</f>
        <v>0</v>
      </c>
      <c r="I18" s="28">
        <f>IFERROR(__xludf.DUMMYFUNCTION("COUNTIF(IMPORTRANGE(GETLINK($A$7,$I$9),GETRANGE($A18, F$11)), I$12)"),0.0)</f>
        <v>0</v>
      </c>
      <c r="J18" s="28">
        <f>IFERROR(__xludf.DUMMYFUNCTION("COUNTIF(IMPORTRANGE(GETLINK($A$7,$I$9),GETRANGE($A18, F$11)), J$12)"),1.0)</f>
        <v>1</v>
      </c>
      <c r="K18" s="27">
        <f>IFERROR(__xludf.DUMMYFUNCTION("COUNTIF(IMPORTRANGE(GETLINK($A$7,$I$9),GETRANGE($A18, F$11)), K$12)"),0.0)</f>
        <v>0</v>
      </c>
    </row>
    <row r="19" ht="15.75" customHeight="1">
      <c r="A19" s="25" t="s">
        <v>28</v>
      </c>
      <c r="B19" s="26">
        <f>IFERROR(__xludf.DUMMYFUNCTION("COUNTIF(IMPORTRANGE(GETLINK($A$7,$I$9),GETRANGE($A19, B$11)), B$12)"),9.0)</f>
        <v>9</v>
      </c>
      <c r="C19" s="27">
        <f>IFERROR(__xludf.DUMMYFUNCTION("COUNTIF(IMPORTRANGE(GETLINK($A$7,$I$9),GETRANGE($A19, B$11)), C$12)"),13.0)</f>
        <v>13</v>
      </c>
      <c r="D19" s="26">
        <f>IFERROR(__xludf.DUMMYFUNCTION("COUNTIF(IMPORTRANGE(GETLINK($A$7,$I$9),GETRANGE($A19, D$11)), D$12)"),5.0)</f>
        <v>5</v>
      </c>
      <c r="E19" s="28">
        <f>IFERROR(__xludf.DUMMYFUNCTION("COUNTIF(IMPORTRANGE(GETLINK($A$7,$I$9),GETRANGE($A19, D$11)), E$12)"),17.0)</f>
        <v>17</v>
      </c>
      <c r="F19" s="26">
        <f>IFERROR(__xludf.DUMMYFUNCTION("COUNTIF(IMPORTRANGE(GETLINK($A$7,$I$9),GETRANGE($A19, F$11)), F$12)"),22.0)</f>
        <v>22</v>
      </c>
      <c r="G19" s="28">
        <f>IFERROR(__xludf.DUMMYFUNCTION("COUNTIF(IMPORTRANGE(GETLINK($A$7,$I$9),GETRANGE($A19, F$11)), G$12)"),0.0)</f>
        <v>0</v>
      </c>
      <c r="H19" s="28">
        <f>IFERROR(__xludf.DUMMYFUNCTION("COUNTIF(IMPORTRANGE(GETLINK($A$7,$I$9),GETRANGE($A19, F$11)), H$12)"),0.0)</f>
        <v>0</v>
      </c>
      <c r="I19" s="28">
        <f>IFERROR(__xludf.DUMMYFUNCTION("COUNTIF(IMPORTRANGE(GETLINK($A$7,$I$9),GETRANGE($A19, F$11)), I$12)"),0.0)</f>
        <v>0</v>
      </c>
      <c r="J19" s="28">
        <f>IFERROR(__xludf.DUMMYFUNCTION("COUNTIF(IMPORTRANGE(GETLINK($A$7,$I$9),GETRANGE($A19, F$11)), J$12)"),0.0)</f>
        <v>0</v>
      </c>
      <c r="K19" s="27">
        <f>IFERROR(__xludf.DUMMYFUNCTION("COUNTIF(IMPORTRANGE(GETLINK($A$7,$I$9),GETRANGE($A19, F$11)), K$12)"),0.0)</f>
        <v>0</v>
      </c>
    </row>
    <row r="20" ht="15.75" customHeight="1">
      <c r="A20" s="25" t="s">
        <v>29</v>
      </c>
      <c r="B20" s="26">
        <f>IFERROR(__xludf.DUMMYFUNCTION("COUNTIF(IMPORTRANGE(GETLINK($A$7,$I$9),GETRANGE($A20, B$11)), B$12)"),5.0)</f>
        <v>5</v>
      </c>
      <c r="C20" s="27">
        <f>IFERROR(__xludf.DUMMYFUNCTION("COUNTIF(IMPORTRANGE(GETLINK($A$7,$I$9),GETRANGE($A20, B$11)), C$12)"),17.0)</f>
        <v>17</v>
      </c>
      <c r="D20" s="26">
        <f>IFERROR(__xludf.DUMMYFUNCTION("COUNTIF(IMPORTRANGE(GETLINK($A$7,$I$9),GETRANGE($A20, D$11)), D$12)"),5.0)</f>
        <v>5</v>
      </c>
      <c r="E20" s="28">
        <f>IFERROR(__xludf.DUMMYFUNCTION("COUNTIF(IMPORTRANGE(GETLINK($A$7,$I$9),GETRANGE($A20, D$11)), E$12)"),17.0)</f>
        <v>17</v>
      </c>
      <c r="F20" s="26">
        <f>IFERROR(__xludf.DUMMYFUNCTION("COUNTIF(IMPORTRANGE(GETLINK($A$7,$I$9),GETRANGE($A20, F$11)), F$12)"),19.0)</f>
        <v>19</v>
      </c>
      <c r="G20" s="28">
        <f>IFERROR(__xludf.DUMMYFUNCTION("COUNTIF(IMPORTRANGE(GETLINK($A$7,$I$9),GETRANGE($A20, F$11)), G$12)"),3.0)</f>
        <v>3</v>
      </c>
      <c r="H20" s="28">
        <f>IFERROR(__xludf.DUMMYFUNCTION("COUNTIF(IMPORTRANGE(GETLINK($A$7,$I$9),GETRANGE($A20, F$11)), H$12)"),0.0)</f>
        <v>0</v>
      </c>
      <c r="I20" s="28">
        <f>IFERROR(__xludf.DUMMYFUNCTION("COUNTIF(IMPORTRANGE(GETLINK($A$7,$I$9),GETRANGE($A20, F$11)), I$12)"),0.0)</f>
        <v>0</v>
      </c>
      <c r="J20" s="28">
        <f>IFERROR(__xludf.DUMMYFUNCTION("COUNTIF(IMPORTRANGE(GETLINK($A$7,$I$9),GETRANGE($A20, F$11)), J$12)"),0.0)</f>
        <v>0</v>
      </c>
      <c r="K20" s="27">
        <f>IFERROR(__xludf.DUMMYFUNCTION("COUNTIF(IMPORTRANGE(GETLINK($A$7,$I$9),GETRANGE($A20, F$11)), K$12)"),0.0)</f>
        <v>0</v>
      </c>
    </row>
    <row r="21" ht="15.75" customHeight="1">
      <c r="A21" s="25" t="s">
        <v>30</v>
      </c>
      <c r="B21" s="26">
        <f>IFERROR(__xludf.DUMMYFUNCTION("COUNTIF(IMPORTRANGE(GETLINK($A$7,$I$9),GETRANGE($A21, B$11)), B$12)"),9.0)</f>
        <v>9</v>
      </c>
      <c r="C21" s="27">
        <f>IFERROR(__xludf.DUMMYFUNCTION("COUNTIF(IMPORTRANGE(GETLINK($A$7,$I$9),GETRANGE($A21, B$11)), C$12)"),12.0)</f>
        <v>12</v>
      </c>
      <c r="D21" s="26">
        <f>IFERROR(__xludf.DUMMYFUNCTION("COUNTIF(IMPORTRANGE(GETLINK($A$7,$I$9),GETRANGE($A21, D$11)), D$12)"),5.0)</f>
        <v>5</v>
      </c>
      <c r="E21" s="28">
        <f>IFERROR(__xludf.DUMMYFUNCTION("COUNTIF(IMPORTRANGE(GETLINK($A$7,$I$9),GETRANGE($A21, D$11)), E$12)"),16.0)</f>
        <v>16</v>
      </c>
      <c r="F21" s="26">
        <f>IFERROR(__xludf.DUMMYFUNCTION("COUNTIF(IMPORTRANGE(GETLINK($A$7,$I$9),GETRANGE($A21, F$11)), F$12)"),21.0)</f>
        <v>21</v>
      </c>
      <c r="G21" s="28">
        <f>IFERROR(__xludf.DUMMYFUNCTION("COUNTIF(IMPORTRANGE(GETLINK($A$7,$I$9),GETRANGE($A21, F$11)), G$12)"),0.0)</f>
        <v>0</v>
      </c>
      <c r="H21" s="28">
        <f>IFERROR(__xludf.DUMMYFUNCTION("COUNTIF(IMPORTRANGE(GETLINK($A$7,$I$9),GETRANGE($A21, F$11)), H$12)"),0.0)</f>
        <v>0</v>
      </c>
      <c r="I21" s="28">
        <f>IFERROR(__xludf.DUMMYFUNCTION("COUNTIF(IMPORTRANGE(GETLINK($A$7,$I$9),GETRANGE($A21, F$11)), I$12)"),0.0)</f>
        <v>0</v>
      </c>
      <c r="J21" s="28">
        <f>IFERROR(__xludf.DUMMYFUNCTION("COUNTIF(IMPORTRANGE(GETLINK($A$7,$I$9),GETRANGE($A21, F$11)), J$12)"),0.0)</f>
        <v>0</v>
      </c>
      <c r="K21" s="27">
        <f>IFERROR(__xludf.DUMMYFUNCTION("COUNTIF(IMPORTRANGE(GETLINK($A$7,$I$9),GETRANGE($A21, F$11)), K$12)"),0.0)</f>
        <v>0</v>
      </c>
    </row>
    <row r="22" ht="15.75" customHeight="1">
      <c r="A22" s="30" t="s">
        <v>31</v>
      </c>
      <c r="B22" s="31">
        <f>IFERROR(__xludf.DUMMYFUNCTION("COUNTIF(IMPORTRANGE(GETLINK($A$7,$I$9),GETRANGE($A22, B$11)), B$12)"),7.0)</f>
        <v>7</v>
      </c>
      <c r="C22" s="32">
        <f>IFERROR(__xludf.DUMMYFUNCTION("COUNTIF(IMPORTRANGE(GETLINK($A$7,$I$9),GETRANGE($A22, B$11)), C$12)"),13.0)</f>
        <v>13</v>
      </c>
      <c r="D22" s="31">
        <f>IFERROR(__xludf.DUMMYFUNCTION("COUNTIF(IMPORTRANGE(GETLINK($A$7,$I$9),GETRANGE($A22, D$11)), D$12)"),6.0)</f>
        <v>6</v>
      </c>
      <c r="E22" s="33">
        <f>IFERROR(__xludf.DUMMYFUNCTION("COUNTIF(IMPORTRANGE(GETLINK($A$7,$I$9),GETRANGE($A22, D$11)), E$12)"),14.0)</f>
        <v>14</v>
      </c>
      <c r="F22" s="31">
        <f>IFERROR(__xludf.DUMMYFUNCTION("COUNTIF(IMPORTRANGE(GETLINK($A$7,$I$9),GETRANGE($A22, F$11)), F$12)"),19.0)</f>
        <v>19</v>
      </c>
      <c r="G22" s="33">
        <f>IFERROR(__xludf.DUMMYFUNCTION("COUNTIF(IMPORTRANGE(GETLINK($A$7,$I$9),GETRANGE($A22, F$11)), G$12)"),1.0)</f>
        <v>1</v>
      </c>
      <c r="H22" s="33">
        <f>IFERROR(__xludf.DUMMYFUNCTION("COUNTIF(IMPORTRANGE(GETLINK($A$7,$I$9),GETRANGE($A22, F$11)), H$12)"),0.0)</f>
        <v>0</v>
      </c>
      <c r="I22" s="33">
        <f>IFERROR(__xludf.DUMMYFUNCTION("COUNTIF(IMPORTRANGE(GETLINK($A$7,$I$9),GETRANGE($A22, F$11)), I$12)"),0.0)</f>
        <v>0</v>
      </c>
      <c r="J22" s="33">
        <f>IFERROR(__xludf.DUMMYFUNCTION("COUNTIF(IMPORTRANGE(GETLINK($A$7,$I$9),GETRANGE($A22, F$11)), J$12)"),0.0)</f>
        <v>0</v>
      </c>
      <c r="K22" s="32">
        <f>IFERROR(__xludf.DUMMYFUNCTION("COUNTIF(IMPORTRANGE(GETLINK($A$7,$I$9),GETRANGE($A22, F$11)), K$12)"),0.0)</f>
        <v>0</v>
      </c>
    </row>
    <row r="23" ht="15.75" customHeight="1">
      <c r="A23" s="34" t="s">
        <v>32</v>
      </c>
      <c r="B23" s="35">
        <f t="shared" ref="B23:K23" si="1">SUM(B13:B21)</f>
        <v>79</v>
      </c>
      <c r="C23" s="35">
        <f t="shared" si="1"/>
        <v>112</v>
      </c>
      <c r="D23" s="36">
        <f t="shared" si="1"/>
        <v>66</v>
      </c>
      <c r="E23" s="36">
        <f t="shared" si="1"/>
        <v>125</v>
      </c>
      <c r="F23" s="35">
        <f t="shared" si="1"/>
        <v>153</v>
      </c>
      <c r="G23" s="35">
        <f t="shared" si="1"/>
        <v>36</v>
      </c>
      <c r="H23" s="35">
        <f t="shared" si="1"/>
        <v>1</v>
      </c>
      <c r="I23" s="35">
        <f t="shared" si="1"/>
        <v>0</v>
      </c>
      <c r="J23" s="37">
        <f t="shared" si="1"/>
        <v>1</v>
      </c>
      <c r="K23" s="37">
        <f t="shared" si="1"/>
        <v>0</v>
      </c>
    </row>
    <row r="24" ht="15.75" customHeight="1"/>
    <row r="25" ht="15.75" customHeight="1">
      <c r="A25" s="38"/>
    </row>
    <row r="26" ht="15.75" customHeight="1">
      <c r="A26" s="3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5">
    <mergeCell ref="A8:J8"/>
    <mergeCell ref="A9:G9"/>
    <mergeCell ref="J9:K9"/>
    <mergeCell ref="A10:J10"/>
    <mergeCell ref="A11:A12"/>
    <mergeCell ref="B11:C11"/>
    <mergeCell ref="D11:E11"/>
    <mergeCell ref="F11:K11"/>
    <mergeCell ref="A1:K1"/>
    <mergeCell ref="A2:K2"/>
    <mergeCell ref="A3:K3"/>
    <mergeCell ref="A4:K4"/>
    <mergeCell ref="A5:K5"/>
    <mergeCell ref="A6:K6"/>
    <mergeCell ref="A7:K7"/>
  </mergeCells>
  <printOptions horizontalCentered="1"/>
  <pageMargins bottom="0.32999999999999996" footer="0.0" header="0.0" left="0.0" right="0.0" top="0.3116666666666666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7.13"/>
    <col customWidth="1" min="2" max="7" width="7.63"/>
    <col customWidth="1" min="8" max="9" width="17.63"/>
    <col customWidth="1" min="10" max="10" width="18.38"/>
    <col customWidth="1" min="12" max="12" width="17.6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2.0" customHeight="1">
      <c r="A6" s="2"/>
    </row>
    <row r="7" ht="25.5" customHeight="1">
      <c r="A7" s="3" t="s">
        <v>33</v>
      </c>
    </row>
    <row r="8" ht="15.75" customHeight="1"/>
    <row r="9" ht="15.75" customHeight="1">
      <c r="A9" s="4" t="s">
        <v>34</v>
      </c>
      <c r="B9" s="39"/>
      <c r="C9" s="39"/>
      <c r="D9" s="39"/>
      <c r="E9" s="39"/>
      <c r="F9" s="39"/>
      <c r="G9" s="39"/>
      <c r="H9" s="39"/>
      <c r="I9" s="39"/>
      <c r="J9" s="39" t="s">
        <v>7</v>
      </c>
      <c r="K9" s="7" t="s">
        <v>35</v>
      </c>
      <c r="L9" s="8" t="s">
        <v>9</v>
      </c>
      <c r="M9" s="9"/>
    </row>
    <row r="10" ht="15.75" customHeight="1">
      <c r="A10" s="10"/>
    </row>
    <row r="11" ht="50.25" customHeight="1">
      <c r="A11" s="11" t="s">
        <v>10</v>
      </c>
      <c r="B11" s="12" t="s">
        <v>36</v>
      </c>
      <c r="C11" s="9"/>
      <c r="D11" s="12" t="s">
        <v>37</v>
      </c>
      <c r="E11" s="9"/>
      <c r="F11" s="13" t="s">
        <v>38</v>
      </c>
      <c r="G11" s="14"/>
      <c r="H11" s="12" t="s">
        <v>13</v>
      </c>
      <c r="I11" s="5"/>
      <c r="J11" s="5"/>
      <c r="K11" s="5"/>
      <c r="L11" s="5"/>
      <c r="M11" s="9"/>
    </row>
    <row r="12" ht="15.75" customHeight="1">
      <c r="A12" s="15"/>
      <c r="B12" s="16" t="s">
        <v>14</v>
      </c>
      <c r="C12" s="16" t="s">
        <v>15</v>
      </c>
      <c r="D12" s="40" t="s">
        <v>14</v>
      </c>
      <c r="E12" s="40" t="s">
        <v>15</v>
      </c>
      <c r="F12" s="41" t="s">
        <v>14</v>
      </c>
      <c r="G12" s="41" t="s">
        <v>15</v>
      </c>
      <c r="H12" s="18" t="s">
        <v>16</v>
      </c>
      <c r="I12" s="18" t="s">
        <v>17</v>
      </c>
      <c r="J12" s="18" t="s">
        <v>18</v>
      </c>
      <c r="K12" s="19" t="s">
        <v>19</v>
      </c>
      <c r="L12" s="18" t="s">
        <v>20</v>
      </c>
      <c r="M12" s="20" t="s">
        <v>21</v>
      </c>
    </row>
    <row r="13" ht="15.75" customHeight="1">
      <c r="A13" s="21" t="s">
        <v>39</v>
      </c>
      <c r="B13" s="22">
        <f>IFERROR(__xludf.DUMMYFUNCTION("COUNTIF(IMPORTRANGE(GETLINK($A$7,$K$9),GETRANGE($A13, B$11)), B$12)"),11.0)</f>
        <v>11</v>
      </c>
      <c r="C13" s="24">
        <f>IFERROR(__xludf.DUMMYFUNCTION("COUNTIF(IMPORTRANGE(GETLINK($A$7,$K$9),GETRANGE($A13, B$11)), C$12)"),9.0)</f>
        <v>9</v>
      </c>
      <c r="D13" s="22">
        <f>IFERROR(__xludf.DUMMYFUNCTION("COUNTIF(IMPORTRANGE(GETLINK($A$7,$K$9),GETRANGE($A13, D$11)), D$12)"),9.0)</f>
        <v>9</v>
      </c>
      <c r="E13" s="24">
        <f>IFERROR(__xludf.DUMMYFUNCTION("COUNTIF(IMPORTRANGE(GETLINK($A$7,$K$9),GETRANGE($A13, D$11)), E$12)"),11.0)</f>
        <v>11</v>
      </c>
      <c r="F13" s="22">
        <f>IFERROR(__xludf.DUMMYFUNCTION("COUNTIF(IMPORTRANGE(GETLINK($A$7,$K$9),GETRANGE($A13, F$11)), F$12)"),0.0)</f>
        <v>0</v>
      </c>
      <c r="G13" s="23">
        <f>IFERROR(__xludf.DUMMYFUNCTION("COUNTIF(IMPORTRANGE(GETLINK($A$7,$K$9),GETRANGE($A13, F$11)), G$12)"),19.0)</f>
        <v>19</v>
      </c>
      <c r="H13" s="24">
        <f>IFERROR(__xludf.DUMMYFUNCTION("COUNTIF(IMPORTRANGE(GETLINK($A$7,$K$9),GETRANGE($A13, H$11)), H$12)"),9.0)</f>
        <v>9</v>
      </c>
      <c r="I13" s="24">
        <f>IFERROR(__xludf.DUMMYFUNCTION("COUNTIF(IMPORTRANGE(GETLINK($A$7,$K$9),GETRANGE($A13, H$11)), I$12)"),4.0)</f>
        <v>4</v>
      </c>
      <c r="J13" s="24">
        <f>IFERROR(__xludf.DUMMYFUNCTION("COUNTIF(IMPORTRANGE(GETLINK($A$7,$K$9),GETRANGE($A13, H$11)), J$12)"),0.0)</f>
        <v>0</v>
      </c>
      <c r="K13" s="24">
        <f>IFERROR(__xludf.DUMMYFUNCTION("COUNTIF(IMPORTRANGE(GETLINK($A$7,$K$9),GETRANGE($A13, H$11)), K$12)"),6.0)</f>
        <v>6</v>
      </c>
      <c r="L13" s="24">
        <f>IFERROR(__xludf.DUMMYFUNCTION("COUNTIF(IMPORTRANGE(GETLINK($A$7,$K$9),GETRANGE($A13, H$11)), L$12)"),1.0)</f>
        <v>1</v>
      </c>
      <c r="M13" s="23">
        <f>IFERROR(__xludf.DUMMYFUNCTION("COUNTIF(IMPORTRANGE(GETLINK($A$7,$K$9),GETRANGE($A13, H$11)), M$12)"),0.0)</f>
        <v>0</v>
      </c>
    </row>
    <row r="14" ht="15.75" customHeight="1">
      <c r="A14" s="25" t="s">
        <v>40</v>
      </c>
      <c r="B14" s="26">
        <f>IFERROR(__xludf.DUMMYFUNCTION("COUNTIF(IMPORTRANGE(GETLINK($A$7,$K$9),GETRANGE($A14, B$11)), B$12)"),15.0)</f>
        <v>15</v>
      </c>
      <c r="C14" s="28">
        <f>IFERROR(__xludf.DUMMYFUNCTION("COUNTIF(IMPORTRANGE(GETLINK($A$7,$K$9),GETRANGE($A14, B$11)), C$12)"),5.0)</f>
        <v>5</v>
      </c>
      <c r="D14" s="26">
        <f>IFERROR(__xludf.DUMMYFUNCTION("COUNTIF(IMPORTRANGE(GETLINK($A$7,$K$9),GETRANGE($A14, D$11)), D$12)"),6.0)</f>
        <v>6</v>
      </c>
      <c r="E14" s="28">
        <f>IFERROR(__xludf.DUMMYFUNCTION("COUNTIF(IMPORTRANGE(GETLINK($A$7,$K$9),GETRANGE($A14, D$11)), E$12)"),14.0)</f>
        <v>14</v>
      </c>
      <c r="F14" s="26">
        <f>IFERROR(__xludf.DUMMYFUNCTION("COUNTIF(IMPORTRANGE(GETLINK($A$7,$K$9),GETRANGE($A14, F$11)), F$12)"),0.0)</f>
        <v>0</v>
      </c>
      <c r="G14" s="27">
        <f>IFERROR(__xludf.DUMMYFUNCTION("COUNTIF(IMPORTRANGE(GETLINK($A$7,$K$9),GETRANGE($A14, F$11)), G$12)"),20.0)</f>
        <v>20</v>
      </c>
      <c r="H14" s="28">
        <f>IFERROR(__xludf.DUMMYFUNCTION("COUNTIF(IMPORTRANGE(GETLINK($A$7,$K$9),GETRANGE($A14, H$11)), H$12)"),6.0)</f>
        <v>6</v>
      </c>
      <c r="I14" s="28">
        <f>IFERROR(__xludf.DUMMYFUNCTION("COUNTIF(IMPORTRANGE(GETLINK($A$7,$K$9),GETRANGE($A14, H$11)), I$12)"),8.0)</f>
        <v>8</v>
      </c>
      <c r="J14" s="28">
        <f>IFERROR(__xludf.DUMMYFUNCTION("COUNTIF(IMPORTRANGE(GETLINK($A$7,$K$9),GETRANGE($A14, H$11)), J$12)"),2.0)</f>
        <v>2</v>
      </c>
      <c r="K14" s="28">
        <f>IFERROR(__xludf.DUMMYFUNCTION("COUNTIF(IMPORTRANGE(GETLINK($A$7,$K$9),GETRANGE($A14, H$11)), K$12)"),4.0)</f>
        <v>4</v>
      </c>
      <c r="L14" s="28">
        <f>IFERROR(__xludf.DUMMYFUNCTION("COUNTIF(IMPORTRANGE(GETLINK($A$7,$K$9),GETRANGE($A14, H$11)), L$12)"),0.0)</f>
        <v>0</v>
      </c>
      <c r="M14" s="27">
        <f>IFERROR(__xludf.DUMMYFUNCTION("COUNTIF(IMPORTRANGE(GETLINK($A$7,$K$9),GETRANGE($A14, H$11)), M$12)"),0.0)</f>
        <v>0</v>
      </c>
    </row>
    <row r="15" ht="15.75" customHeight="1">
      <c r="A15" s="25" t="s">
        <v>41</v>
      </c>
      <c r="B15" s="26">
        <f>IFERROR(__xludf.DUMMYFUNCTION("COUNTIF(IMPORTRANGE(GETLINK($A$7,$K$9),GETRANGE($A15, B$11)), B$12)"),18.0)</f>
        <v>18</v>
      </c>
      <c r="C15" s="28">
        <f>IFERROR(__xludf.DUMMYFUNCTION("COUNTIF(IMPORTRANGE(GETLINK($A$7,$K$9),GETRANGE($A15, B$11)), C$12)"),2.0)</f>
        <v>2</v>
      </c>
      <c r="D15" s="26">
        <f>IFERROR(__xludf.DUMMYFUNCTION("COUNTIF(IMPORTRANGE(GETLINK($A$7,$K$9),GETRANGE($A15, D$11)), D$12)"),11.0)</f>
        <v>11</v>
      </c>
      <c r="E15" s="28">
        <f>IFERROR(__xludf.DUMMYFUNCTION("COUNTIF(IMPORTRANGE(GETLINK($A$7,$K$9),GETRANGE($A15, D$11)), E$12)"),9.0)</f>
        <v>9</v>
      </c>
      <c r="F15" s="26">
        <f>IFERROR(__xludf.DUMMYFUNCTION("COUNTIF(IMPORTRANGE(GETLINK($A$7,$K$9),GETRANGE($A15, F$11)), F$12)"),10.0)</f>
        <v>10</v>
      </c>
      <c r="G15" s="27">
        <f>IFERROR(__xludf.DUMMYFUNCTION("COUNTIF(IMPORTRANGE(GETLINK($A$7,$K$9),GETRANGE($A15, F$11)), G$12)"),10.0)</f>
        <v>10</v>
      </c>
      <c r="H15" s="28">
        <f>IFERROR(__xludf.DUMMYFUNCTION("COUNTIF(IMPORTRANGE(GETLINK($A$7,$K$9),GETRANGE($A15, H$11)), H$12)"),3.0)</f>
        <v>3</v>
      </c>
      <c r="I15" s="28">
        <f>IFERROR(__xludf.DUMMYFUNCTION("COUNTIF(IMPORTRANGE(GETLINK($A$7,$K$9),GETRANGE($A15, H$11)), I$12)"),5.0)</f>
        <v>5</v>
      </c>
      <c r="J15" s="28">
        <f>IFERROR(__xludf.DUMMYFUNCTION("COUNTIF(IMPORTRANGE(GETLINK($A$7,$K$9),GETRANGE($A15, H$11)), J$12)"),0.0)</f>
        <v>0</v>
      </c>
      <c r="K15" s="28">
        <f>IFERROR(__xludf.DUMMYFUNCTION("COUNTIF(IMPORTRANGE(GETLINK($A$7,$K$9),GETRANGE($A15, H$11)), K$12)"),5.0)</f>
        <v>5</v>
      </c>
      <c r="L15" s="28">
        <f>IFERROR(__xludf.DUMMYFUNCTION("COUNTIF(IMPORTRANGE(GETLINK($A$7,$K$9),GETRANGE($A15, H$11)), L$12)"),5.0)</f>
        <v>5</v>
      </c>
      <c r="M15" s="27">
        <f>IFERROR(__xludf.DUMMYFUNCTION("COUNTIF(IMPORTRANGE(GETLINK($A$7,$K$9),GETRANGE($A15, H$11)), M$12)"),2.0)</f>
        <v>2</v>
      </c>
      <c r="N15" s="29"/>
    </row>
    <row r="16" ht="15.75" customHeight="1">
      <c r="A16" s="25" t="s">
        <v>42</v>
      </c>
      <c r="B16" s="26">
        <f>IFERROR(__xludf.DUMMYFUNCTION("COUNTIF(IMPORTRANGE(GETLINK($A$7,$K$9),GETRANGE($A16, B$11)), B$12)"),12.0)</f>
        <v>12</v>
      </c>
      <c r="C16" s="28">
        <f>IFERROR(__xludf.DUMMYFUNCTION("COUNTIF(IMPORTRANGE(GETLINK($A$7,$K$9),GETRANGE($A16, B$11)), C$12)"),7.0)</f>
        <v>7</v>
      </c>
      <c r="D16" s="26">
        <f>IFERROR(__xludf.DUMMYFUNCTION("COUNTIF(IMPORTRANGE(GETLINK($A$7,$K$9),GETRANGE($A16, D$11)), D$12)"),4.0)</f>
        <v>4</v>
      </c>
      <c r="E16" s="28">
        <f>IFERROR(__xludf.DUMMYFUNCTION("COUNTIF(IMPORTRANGE(GETLINK($A$7,$K$9),GETRANGE($A16, D$11)), E$12)"),15.0)</f>
        <v>15</v>
      </c>
      <c r="F16" s="26">
        <f>IFERROR(__xludf.DUMMYFUNCTION("COUNTIF(IMPORTRANGE(GETLINK($A$7,$K$9),GETRANGE($A16, F$11)), F$12)"),1.0)</f>
        <v>1</v>
      </c>
      <c r="G16" s="27">
        <f>IFERROR(__xludf.DUMMYFUNCTION("COUNTIF(IMPORTRANGE(GETLINK($A$7,$K$9),GETRANGE($A16, F$11)), G$12)"),18.0)</f>
        <v>18</v>
      </c>
      <c r="H16" s="28">
        <f>IFERROR(__xludf.DUMMYFUNCTION("COUNTIF(IMPORTRANGE(GETLINK($A$7,$K$9),GETRANGE($A16, H$11)), H$12)"),8.0)</f>
        <v>8</v>
      </c>
      <c r="I16" s="28">
        <f>IFERROR(__xludf.DUMMYFUNCTION("COUNTIF(IMPORTRANGE(GETLINK($A$7,$K$9),GETRANGE($A16, H$11)), I$12)"),10.0)</f>
        <v>10</v>
      </c>
      <c r="J16" s="28">
        <f>IFERROR(__xludf.DUMMYFUNCTION("COUNTIF(IMPORTRANGE(GETLINK($A$7,$K$9),GETRANGE($A16, H$11)), J$12)"),0.0)</f>
        <v>0</v>
      </c>
      <c r="K16" s="28">
        <f>IFERROR(__xludf.DUMMYFUNCTION("COUNTIF(IMPORTRANGE(GETLINK($A$7,$K$9),GETRANGE($A16, H$11)), K$12)"),0.0)</f>
        <v>0</v>
      </c>
      <c r="L16" s="28">
        <f>IFERROR(__xludf.DUMMYFUNCTION("COUNTIF(IMPORTRANGE(GETLINK($A$7,$K$9),GETRANGE($A16, H$11)), L$12)"),1.0)</f>
        <v>1</v>
      </c>
      <c r="M16" s="27">
        <f>IFERROR(__xludf.DUMMYFUNCTION("COUNTIF(IMPORTRANGE(GETLINK($A$7,$K$9),GETRANGE($A16, H$11)), M$12)"),0.0)</f>
        <v>0</v>
      </c>
    </row>
    <row r="17" ht="15.75" customHeight="1">
      <c r="A17" s="25" t="s">
        <v>43</v>
      </c>
      <c r="B17" s="26">
        <f>IFERROR(__xludf.DUMMYFUNCTION("COUNTIF(IMPORTRANGE(GETLINK($A$7,$K$9),GETRANGE($A17, B$11)), B$12)"),9.0)</f>
        <v>9</v>
      </c>
      <c r="C17" s="28">
        <f>IFERROR(__xludf.DUMMYFUNCTION("COUNTIF(IMPORTRANGE(GETLINK($A$7,$K$9),GETRANGE($A17, B$11)), C$12)"),8.0)</f>
        <v>8</v>
      </c>
      <c r="D17" s="26">
        <f>IFERROR(__xludf.DUMMYFUNCTION("COUNTIF(IMPORTRANGE(GETLINK($A$7,$K$9),GETRANGE($A17, D$11)), D$12)"),1.0)</f>
        <v>1</v>
      </c>
      <c r="E17" s="28">
        <f>IFERROR(__xludf.DUMMYFUNCTION("COUNTIF(IMPORTRANGE(GETLINK($A$7,$K$9),GETRANGE($A17, D$11)), E$12)"),15.0)</f>
        <v>15</v>
      </c>
      <c r="F17" s="26">
        <f>IFERROR(__xludf.DUMMYFUNCTION("COUNTIF(IMPORTRANGE(GETLINK($A$7,$K$9),GETRANGE($A17, F$11)), F$12)"),0.0)</f>
        <v>0</v>
      </c>
      <c r="G17" s="27">
        <f>IFERROR(__xludf.DUMMYFUNCTION("COUNTIF(IMPORTRANGE(GETLINK($A$7,$K$9),GETRANGE($A17, F$11)), G$12)"),17.0)</f>
        <v>17</v>
      </c>
      <c r="H17" s="28">
        <f>IFERROR(__xludf.DUMMYFUNCTION("COUNTIF(IMPORTRANGE(GETLINK($A$7,$K$9),GETRANGE($A17, H$11)), H$12)"),9.0)</f>
        <v>9</v>
      </c>
      <c r="I17" s="28">
        <f>IFERROR(__xludf.DUMMYFUNCTION("COUNTIF(IMPORTRANGE(GETLINK($A$7,$K$9),GETRANGE($A17, H$11)), I$12)"),2.0)</f>
        <v>2</v>
      </c>
      <c r="J17" s="28">
        <f>IFERROR(__xludf.DUMMYFUNCTION("COUNTIF(IMPORTRANGE(GETLINK($A$7,$K$9),GETRANGE($A17, H$11)), J$12)"),2.0)</f>
        <v>2</v>
      </c>
      <c r="K17" s="28">
        <f>IFERROR(__xludf.DUMMYFUNCTION("COUNTIF(IMPORTRANGE(GETLINK($A$7,$K$9),GETRANGE($A17, H$11)), K$12)"),3.0)</f>
        <v>3</v>
      </c>
      <c r="L17" s="28">
        <f>IFERROR(__xludf.DUMMYFUNCTION("COUNTIF(IMPORTRANGE(GETLINK($A$7,$K$9),GETRANGE($A17, H$11)), L$12)"),1.0)</f>
        <v>1</v>
      </c>
      <c r="M17" s="27">
        <f>IFERROR(__xludf.DUMMYFUNCTION("COUNTIF(IMPORTRANGE(GETLINK($A$7,$K$9),GETRANGE($A17, H$11)), M$12)"),0.0)</f>
        <v>0</v>
      </c>
    </row>
    <row r="18" ht="15.75" customHeight="1">
      <c r="A18" s="25" t="s">
        <v>44</v>
      </c>
      <c r="B18" s="26">
        <f>IFERROR(__xludf.DUMMYFUNCTION("COUNTIF(IMPORTRANGE(GETLINK($A$7,$K$9),GETRANGE($A18, B$11)), B$12)"),20.0)</f>
        <v>20</v>
      </c>
      <c r="C18" s="28">
        <f>IFERROR(__xludf.DUMMYFUNCTION("COUNTIF(IMPORTRANGE(GETLINK($A$7,$K$9),GETRANGE($A18, B$11)), C$12)"),2.0)</f>
        <v>2</v>
      </c>
      <c r="D18" s="26">
        <f>IFERROR(__xludf.DUMMYFUNCTION("COUNTIF(IMPORTRANGE(GETLINK($A$7,$K$9),GETRANGE($A18, D$11)), D$12)"),13.0)</f>
        <v>13</v>
      </c>
      <c r="E18" s="28">
        <f>IFERROR(__xludf.DUMMYFUNCTION("COUNTIF(IMPORTRANGE(GETLINK($A$7,$K$9),GETRANGE($A18, D$11)), E$12)"),9.0)</f>
        <v>9</v>
      </c>
      <c r="F18" s="26">
        <f>IFERROR(__xludf.DUMMYFUNCTION("COUNTIF(IMPORTRANGE(GETLINK($A$7,$K$9),GETRANGE($A18, F$11)), F$12)"),3.0)</f>
        <v>3</v>
      </c>
      <c r="G18" s="27">
        <f>IFERROR(__xludf.DUMMYFUNCTION("COUNTIF(IMPORTRANGE(GETLINK($A$7,$K$9),GETRANGE($A18, F$11)), G$12)"),14.0)</f>
        <v>14</v>
      </c>
      <c r="H18" s="28">
        <f>IFERROR(__xludf.DUMMYFUNCTION("COUNTIF(IMPORTRANGE(GETLINK($A$7,$K$9),GETRANGE($A18, H$11)), H$12)"),4.0)</f>
        <v>4</v>
      </c>
      <c r="I18" s="28">
        <f>IFERROR(__xludf.DUMMYFUNCTION("COUNTIF(IMPORTRANGE(GETLINK($A$7,$K$9),GETRANGE($A18, H$11)), I$12)"),6.0)</f>
        <v>6</v>
      </c>
      <c r="J18" s="28">
        <f>IFERROR(__xludf.DUMMYFUNCTION("COUNTIF(IMPORTRANGE(GETLINK($A$7,$K$9),GETRANGE($A18, H$11)), J$12)"),0.0)</f>
        <v>0</v>
      </c>
      <c r="K18" s="28">
        <f>IFERROR(__xludf.DUMMYFUNCTION("COUNTIF(IMPORTRANGE(GETLINK($A$7,$K$9),GETRANGE($A18, H$11)), K$12)"),8.0)</f>
        <v>8</v>
      </c>
      <c r="L18" s="28">
        <f>IFERROR(__xludf.DUMMYFUNCTION("COUNTIF(IMPORTRANGE(GETLINK($A$7,$K$9),GETRANGE($A18, H$11)), L$12)"),3.0)</f>
        <v>3</v>
      </c>
      <c r="M18" s="27">
        <f>IFERROR(__xludf.DUMMYFUNCTION("COUNTIF(IMPORTRANGE(GETLINK($A$7,$K$9),GETRANGE($A18, H$11)), M$12)"),1.0)</f>
        <v>1</v>
      </c>
    </row>
    <row r="19" ht="15.75" customHeight="1">
      <c r="A19" s="25" t="s">
        <v>45</v>
      </c>
      <c r="B19" s="26">
        <f>IFERROR(__xludf.DUMMYFUNCTION("COUNTIF(IMPORTRANGE(GETLINK($A$7,$K$9),GETRANGE($A19, B$11)), B$12)"),15.0)</f>
        <v>15</v>
      </c>
      <c r="C19" s="28">
        <f>IFERROR(__xludf.DUMMYFUNCTION("COUNTIF(IMPORTRANGE(GETLINK($A$7,$K$9),GETRANGE($A19, B$11)), C$12)"),6.0)</f>
        <v>6</v>
      </c>
      <c r="D19" s="26">
        <f>IFERROR(__xludf.DUMMYFUNCTION("COUNTIF(IMPORTRANGE(GETLINK($A$7,$K$9),GETRANGE($A19, D$11)), D$12)"),8.0)</f>
        <v>8</v>
      </c>
      <c r="E19" s="28">
        <f>IFERROR(__xludf.DUMMYFUNCTION("COUNTIF(IMPORTRANGE(GETLINK($A$7,$K$9),GETRANGE($A19, D$11)), E$12)"),13.0)</f>
        <v>13</v>
      </c>
      <c r="F19" s="26">
        <f>IFERROR(__xludf.DUMMYFUNCTION("COUNTIF(IMPORTRANGE(GETLINK($A$7,$K$9),GETRANGE($A19, F$11)), F$12)"),3.0)</f>
        <v>3</v>
      </c>
      <c r="G19" s="27">
        <f>IFERROR(__xludf.DUMMYFUNCTION("COUNTIF(IMPORTRANGE(GETLINK($A$7,$K$9),GETRANGE($A19, F$11)), G$12)"),18.0)</f>
        <v>18</v>
      </c>
      <c r="H19" s="28">
        <f>IFERROR(__xludf.DUMMYFUNCTION("COUNTIF(IMPORTRANGE(GETLINK($A$7,$K$9),GETRANGE($A19, H$11)), H$12)"),5.0)</f>
        <v>5</v>
      </c>
      <c r="I19" s="28">
        <f>IFERROR(__xludf.DUMMYFUNCTION("COUNTIF(IMPORTRANGE(GETLINK($A$7,$K$9),GETRANGE($A19, H$11)), I$12)"),3.0)</f>
        <v>3</v>
      </c>
      <c r="J19" s="28">
        <f>IFERROR(__xludf.DUMMYFUNCTION("COUNTIF(IMPORTRANGE(GETLINK($A$7,$K$9),GETRANGE($A19, H$11)), J$12)"),8.0)</f>
        <v>8</v>
      </c>
      <c r="K19" s="28">
        <f>IFERROR(__xludf.DUMMYFUNCTION("COUNTIF(IMPORTRANGE(GETLINK($A$7,$K$9),GETRANGE($A19, H$11)), K$12)"),3.0)</f>
        <v>3</v>
      </c>
      <c r="L19" s="28">
        <f>IFERROR(__xludf.DUMMYFUNCTION("COUNTIF(IMPORTRANGE(GETLINK($A$7,$K$9),GETRANGE($A19, H$11)), L$12)"),2.0)</f>
        <v>2</v>
      </c>
      <c r="M19" s="27">
        <f>IFERROR(__xludf.DUMMYFUNCTION("COUNTIF(IMPORTRANGE(GETLINK($A$7,$K$9),GETRANGE($A19, H$11)), M$12)"),0.0)</f>
        <v>0</v>
      </c>
    </row>
    <row r="20" ht="15.75" customHeight="1">
      <c r="A20" s="25" t="s">
        <v>46</v>
      </c>
      <c r="B20" s="26">
        <f>IFERROR(__xludf.DUMMYFUNCTION("COUNTIF(IMPORTRANGE(GETLINK($A$7,$K$9),GETRANGE($A20, B$11)), B$12)"),18.0)</f>
        <v>18</v>
      </c>
      <c r="C20" s="28">
        <f>IFERROR(__xludf.DUMMYFUNCTION("COUNTIF(IMPORTRANGE(GETLINK($A$7,$K$9),GETRANGE($A20, B$11)), C$12)"),1.0)</f>
        <v>1</v>
      </c>
      <c r="D20" s="26">
        <f>IFERROR(__xludf.DUMMYFUNCTION("COUNTIF(IMPORTRANGE(GETLINK($A$7,$K$9),GETRANGE($A20, D$11)), D$12)"),8.0)</f>
        <v>8</v>
      </c>
      <c r="E20" s="28">
        <f>IFERROR(__xludf.DUMMYFUNCTION("COUNTIF(IMPORTRANGE(GETLINK($A$7,$K$9),GETRANGE($A20, D$11)), E$12)"),11.0)</f>
        <v>11</v>
      </c>
      <c r="F20" s="26">
        <f>IFERROR(__xludf.DUMMYFUNCTION("COUNTIF(IMPORTRANGE(GETLINK($A$7,$K$9),GETRANGE($A20, F$11)), F$12)"),6.0)</f>
        <v>6</v>
      </c>
      <c r="G20" s="27">
        <f>IFERROR(__xludf.DUMMYFUNCTION("COUNTIF(IMPORTRANGE(GETLINK($A$7,$K$9),GETRANGE($A20, F$11)), G$12)"),13.0)</f>
        <v>13</v>
      </c>
      <c r="H20" s="28">
        <f>IFERROR(__xludf.DUMMYFUNCTION("COUNTIF(IMPORTRANGE(GETLINK($A$7,$K$9),GETRANGE($A20, H$11)), H$12)"),8.0)</f>
        <v>8</v>
      </c>
      <c r="I20" s="28">
        <f>IFERROR(__xludf.DUMMYFUNCTION("COUNTIF(IMPORTRANGE(GETLINK($A$7,$K$9),GETRANGE($A20, H$11)), I$12)"),5.0)</f>
        <v>5</v>
      </c>
      <c r="J20" s="28">
        <f>IFERROR(__xludf.DUMMYFUNCTION("COUNTIF(IMPORTRANGE(GETLINK($A$7,$K$9),GETRANGE($A20, H$11)), J$12)"),0.0)</f>
        <v>0</v>
      </c>
      <c r="K20" s="28">
        <f>IFERROR(__xludf.DUMMYFUNCTION("COUNTIF(IMPORTRANGE(GETLINK($A$7,$K$9),GETRANGE($A20, H$11)), K$12)"),0.0)</f>
        <v>0</v>
      </c>
      <c r="L20" s="28">
        <f>IFERROR(__xludf.DUMMYFUNCTION("COUNTIF(IMPORTRANGE(GETLINK($A$7,$K$9),GETRANGE($A20, H$11)), L$12)"),6.0)</f>
        <v>6</v>
      </c>
      <c r="M20" s="27">
        <f>IFERROR(__xludf.DUMMYFUNCTION("COUNTIF(IMPORTRANGE(GETLINK($A$7,$K$9),GETRANGE($A20, H$11)), M$12)"),0.0)</f>
        <v>0</v>
      </c>
    </row>
    <row r="21" ht="15.75" customHeight="1">
      <c r="A21" s="25" t="s">
        <v>47</v>
      </c>
      <c r="B21" s="26">
        <f>IFERROR(__xludf.DUMMYFUNCTION("COUNTIF(IMPORTRANGE(GETLINK($A$7,$K$9),GETRANGE($A21, B$11)), B$12)"),9.0)</f>
        <v>9</v>
      </c>
      <c r="C21" s="28">
        <f>IFERROR(__xludf.DUMMYFUNCTION("COUNTIF(IMPORTRANGE(GETLINK($A$7,$K$9),GETRANGE($A21, B$11)), C$12)"),11.0)</f>
        <v>11</v>
      </c>
      <c r="D21" s="26">
        <f>IFERROR(__xludf.DUMMYFUNCTION("COUNTIF(IMPORTRANGE(GETLINK($A$7,$K$9),GETRANGE($A21, D$11)), D$12)"),7.0)</f>
        <v>7</v>
      </c>
      <c r="E21" s="28">
        <f>IFERROR(__xludf.DUMMYFUNCTION("COUNTIF(IMPORTRANGE(GETLINK($A$7,$K$9),GETRANGE($A21, D$11)), E$12)"),13.0)</f>
        <v>13</v>
      </c>
      <c r="F21" s="26">
        <f>IFERROR(__xludf.DUMMYFUNCTION("COUNTIF(IMPORTRANGE(GETLINK($A$7,$K$9),GETRANGE($A21, F$11)), F$12)"),2.0)</f>
        <v>2</v>
      </c>
      <c r="G21" s="27">
        <f>IFERROR(__xludf.DUMMYFUNCTION("COUNTIF(IMPORTRANGE(GETLINK($A$7,$K$9),GETRANGE($A21, F$11)), G$12)"),18.0)</f>
        <v>18</v>
      </c>
      <c r="H21" s="28">
        <f>IFERROR(__xludf.DUMMYFUNCTION("COUNTIF(IMPORTRANGE(GETLINK($A$7,$K$9),GETRANGE($A21, H$11)), H$12)"),11.0)</f>
        <v>11</v>
      </c>
      <c r="I21" s="28">
        <f>IFERROR(__xludf.DUMMYFUNCTION("COUNTIF(IMPORTRANGE(GETLINK($A$7,$K$9),GETRANGE($A21, H$11)), I$12)"),5.0)</f>
        <v>5</v>
      </c>
      <c r="J21" s="28">
        <f>IFERROR(__xludf.DUMMYFUNCTION("COUNTIF(IMPORTRANGE(GETLINK($A$7,$K$9),GETRANGE($A21, H$11)), J$12)"),0.0)</f>
        <v>0</v>
      </c>
      <c r="K21" s="28">
        <f>IFERROR(__xludf.DUMMYFUNCTION("COUNTIF(IMPORTRANGE(GETLINK($A$7,$K$9),GETRANGE($A21, H$11)), K$12)"),3.0)</f>
        <v>3</v>
      </c>
      <c r="L21" s="28">
        <f>IFERROR(__xludf.DUMMYFUNCTION("COUNTIF(IMPORTRANGE(GETLINK($A$7,$K$9),GETRANGE($A21, H$11)), L$12)"),0.0)</f>
        <v>0</v>
      </c>
      <c r="M21" s="27">
        <f>IFERROR(__xludf.DUMMYFUNCTION("COUNTIF(IMPORTRANGE(GETLINK($A$7,$K$9),GETRANGE($A21, H$11)), M$12)"),1.0)</f>
        <v>1</v>
      </c>
    </row>
    <row r="22" ht="15.75" customHeight="1">
      <c r="A22" s="30" t="s">
        <v>48</v>
      </c>
      <c r="B22" s="31">
        <f>IFERROR(__xludf.DUMMYFUNCTION("COUNTIF(IMPORTRANGE(GETLINK($A$7,$K$9),GETRANGE($A22, B$11)), B$12)"),12.0)</f>
        <v>12</v>
      </c>
      <c r="C22" s="33">
        <f>IFERROR(__xludf.DUMMYFUNCTION("COUNTIF(IMPORTRANGE(GETLINK($A$7,$K$9),GETRANGE($A22, B$11)), C$12)"),9.0)</f>
        <v>9</v>
      </c>
      <c r="D22" s="31">
        <f>IFERROR(__xludf.DUMMYFUNCTION("COUNTIF(IMPORTRANGE(GETLINK($A$7,$K$9),GETRANGE($A22, D$11)), D$12)"),7.0)</f>
        <v>7</v>
      </c>
      <c r="E22" s="33">
        <f>IFERROR(__xludf.DUMMYFUNCTION("COUNTIF(IMPORTRANGE(GETLINK($A$7,$K$9),GETRANGE($A22, D$11)), E$12)"),14.0)</f>
        <v>14</v>
      </c>
      <c r="F22" s="31">
        <f>IFERROR(__xludf.DUMMYFUNCTION("COUNTIF(IMPORTRANGE(GETLINK($A$7,$K$9),GETRANGE($A22, F$11)), F$12)"),2.0)</f>
        <v>2</v>
      </c>
      <c r="G22" s="32">
        <f>IFERROR(__xludf.DUMMYFUNCTION("COUNTIF(IMPORTRANGE(GETLINK($A$7,$K$9),GETRANGE($A22, F$11)), G$12)"),18.0)</f>
        <v>18</v>
      </c>
      <c r="H22" s="33">
        <f>IFERROR(__xludf.DUMMYFUNCTION("COUNTIF(IMPORTRANGE(GETLINK($A$7,$K$9),GETRANGE($A22, H$11)), H$12)"),8.0)</f>
        <v>8</v>
      </c>
      <c r="I22" s="33">
        <f>IFERROR(__xludf.DUMMYFUNCTION("COUNTIF(IMPORTRANGE(GETLINK($A$7,$K$9),GETRANGE($A22, H$11)), I$12)"),8.0)</f>
        <v>8</v>
      </c>
      <c r="J22" s="33">
        <f>IFERROR(__xludf.DUMMYFUNCTION("COUNTIF(IMPORTRANGE(GETLINK($A$7,$K$9),GETRANGE($A22, H$11)), J$12)"),0.0)</f>
        <v>0</v>
      </c>
      <c r="K22" s="33">
        <f>IFERROR(__xludf.DUMMYFUNCTION("COUNTIF(IMPORTRANGE(GETLINK($A$7,$K$9),GETRANGE($A22, H$11)), K$12)"),0.0)</f>
        <v>0</v>
      </c>
      <c r="L22" s="33">
        <f>IFERROR(__xludf.DUMMYFUNCTION("COUNTIF(IMPORTRANGE(GETLINK($A$7,$K$9),GETRANGE($A22, H$11)), L$12)"),5.0)</f>
        <v>5</v>
      </c>
      <c r="M22" s="32">
        <f>IFERROR(__xludf.DUMMYFUNCTION("COUNTIF(IMPORTRANGE(GETLINK($A$7,$K$9),GETRANGE($A22, H$11)), M$12)"),0.0)</f>
        <v>0</v>
      </c>
    </row>
    <row r="23" ht="15.75" customHeight="1">
      <c r="A23" s="42" t="s">
        <v>32</v>
      </c>
      <c r="B23" s="35">
        <f t="shared" ref="B23:M23" si="1">SUM(B13:B22)</f>
        <v>139</v>
      </c>
      <c r="C23" s="35">
        <f t="shared" si="1"/>
        <v>60</v>
      </c>
      <c r="D23" s="35">
        <f t="shared" si="1"/>
        <v>74</v>
      </c>
      <c r="E23" s="35">
        <f t="shared" si="1"/>
        <v>124</v>
      </c>
      <c r="F23" s="35">
        <f t="shared" si="1"/>
        <v>27</v>
      </c>
      <c r="G23" s="35">
        <f t="shared" si="1"/>
        <v>165</v>
      </c>
      <c r="H23" s="35">
        <f t="shared" si="1"/>
        <v>71</v>
      </c>
      <c r="I23" s="35">
        <f t="shared" si="1"/>
        <v>56</v>
      </c>
      <c r="J23" s="35">
        <f t="shared" si="1"/>
        <v>12</v>
      </c>
      <c r="K23" s="35">
        <f t="shared" si="1"/>
        <v>32</v>
      </c>
      <c r="L23" s="37">
        <f t="shared" si="1"/>
        <v>24</v>
      </c>
      <c r="M23" s="37">
        <f t="shared" si="1"/>
        <v>4</v>
      </c>
    </row>
    <row r="24" ht="15.75" customHeight="1"/>
    <row r="25" ht="15.75" customHeight="1">
      <c r="A25" s="38"/>
    </row>
    <row r="26" ht="15.75" customHeight="1">
      <c r="A26" s="3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5">
    <mergeCell ref="A8:L8"/>
    <mergeCell ref="L9:M9"/>
    <mergeCell ref="A10:L10"/>
    <mergeCell ref="A11:A12"/>
    <mergeCell ref="B11:C11"/>
    <mergeCell ref="D11:E11"/>
    <mergeCell ref="F11:G11"/>
    <mergeCell ref="H11:M11"/>
    <mergeCell ref="A1:M1"/>
    <mergeCell ref="A2:M2"/>
    <mergeCell ref="A3:M3"/>
    <mergeCell ref="A4:M4"/>
    <mergeCell ref="A5:M5"/>
    <mergeCell ref="A6:M6"/>
    <mergeCell ref="A7:M7"/>
  </mergeCells>
  <printOptions horizontalCentered="1"/>
  <pageMargins bottom="0.32999999999999996" footer="0.0" header="0.0" left="0.0" right="0.0" top="0.31166666666666665"/>
  <pageSetup fitToWidth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7.13"/>
    <col customWidth="1" min="2" max="11" width="10.75"/>
    <col customWidth="1" min="12" max="13" width="12.6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2.0" customHeight="1">
      <c r="A6" s="2"/>
    </row>
    <row r="7" ht="25.5" customHeight="1">
      <c r="A7" s="3" t="s">
        <v>49</v>
      </c>
    </row>
    <row r="8" ht="15.75" customHeight="1"/>
    <row r="9" ht="15.75" customHeight="1">
      <c r="A9" s="4" t="s">
        <v>6</v>
      </c>
      <c r="B9" s="5"/>
      <c r="C9" s="5"/>
      <c r="D9" s="5"/>
      <c r="E9" s="5"/>
      <c r="F9" s="5"/>
      <c r="G9" s="5"/>
      <c r="H9" s="5"/>
      <c r="I9" s="39" t="s">
        <v>7</v>
      </c>
      <c r="J9" s="5"/>
      <c r="K9" s="6" t="s">
        <v>8</v>
      </c>
      <c r="L9" s="8" t="s">
        <v>9</v>
      </c>
      <c r="M9" s="9"/>
    </row>
    <row r="10" ht="15.75" customHeight="1"/>
    <row r="11" ht="76.5" customHeight="1">
      <c r="A11" s="11" t="s">
        <v>10</v>
      </c>
      <c r="B11" s="12" t="s">
        <v>50</v>
      </c>
      <c r="C11" s="9"/>
      <c r="D11" s="12" t="s">
        <v>51</v>
      </c>
      <c r="E11" s="9"/>
      <c r="F11" s="13" t="s">
        <v>52</v>
      </c>
      <c r="G11" s="14"/>
      <c r="H11" s="12" t="s">
        <v>53</v>
      </c>
      <c r="I11" s="9"/>
      <c r="J11" s="12" t="s">
        <v>54</v>
      </c>
      <c r="K11" s="9"/>
      <c r="L11" s="12" t="s">
        <v>55</v>
      </c>
      <c r="M11" s="9"/>
    </row>
    <row r="12" ht="15.75" customHeight="1">
      <c r="A12" s="15"/>
      <c r="B12" s="16" t="s">
        <v>14</v>
      </c>
      <c r="C12" s="16" t="s">
        <v>15</v>
      </c>
      <c r="D12" s="40" t="s">
        <v>14</v>
      </c>
      <c r="E12" s="40" t="s">
        <v>15</v>
      </c>
      <c r="F12" s="43" t="s">
        <v>14</v>
      </c>
      <c r="G12" s="43" t="s">
        <v>15</v>
      </c>
      <c r="H12" s="43" t="s">
        <v>14</v>
      </c>
      <c r="I12" s="43" t="s">
        <v>15</v>
      </c>
      <c r="J12" s="43" t="s">
        <v>14</v>
      </c>
      <c r="K12" s="43" t="s">
        <v>15</v>
      </c>
      <c r="L12" s="44" t="s">
        <v>14</v>
      </c>
      <c r="M12" s="45" t="s">
        <v>15</v>
      </c>
    </row>
    <row r="13" ht="15.75" customHeight="1">
      <c r="A13" s="21" t="s">
        <v>22</v>
      </c>
      <c r="B13" s="22">
        <f>IFERROR(__xludf.DUMMYFUNCTION("COUNTIF(IMPORTRANGE(GETLINK($A$7,$K$9),GETRANGE($A13, B$11)), B$12)"),0.0)</f>
        <v>0</v>
      </c>
      <c r="C13" s="23">
        <f>IFERROR(__xludf.DUMMYFUNCTION("COUNTIF(IMPORTRANGE(GETLINK($A$7,$K$9),GETRANGE($A13, B$11)), C$12)"),21.0)</f>
        <v>21</v>
      </c>
      <c r="D13" s="22">
        <f>IFERROR(__xludf.DUMMYFUNCTION("COUNTIF(IMPORTRANGE(GETLINK($A$7,$K$9),GETRANGE($A13, D$11)), D$12)"),18.0)</f>
        <v>18</v>
      </c>
      <c r="E13" s="23">
        <f>IFERROR(__xludf.DUMMYFUNCTION("COUNTIF(IMPORTRANGE(GETLINK($A$7,$K$9),GETRANGE($A13, D$11)), E$12)"),3.0)</f>
        <v>3</v>
      </c>
      <c r="F13" s="22">
        <f>IFERROR(__xludf.DUMMYFUNCTION("COUNTIF(IMPORTRANGE(GETLINK($A$7,$K$9),GETRANGE($A13, F$11)), F$12)"),13.0)</f>
        <v>13</v>
      </c>
      <c r="G13" s="23">
        <f>IFERROR(__xludf.DUMMYFUNCTION("COUNTIF(IMPORTRANGE(GETLINK($A$7,$K$9),GETRANGE($A13, F$11)), G$12)"),8.0)</f>
        <v>8</v>
      </c>
      <c r="H13" s="22">
        <f>IFERROR(__xludf.DUMMYFUNCTION("COUNTIF(IMPORTRANGE(GETLINK($A$7,$K$9),GETRANGE($A13, H$11)), H$12)"),14.0)</f>
        <v>14</v>
      </c>
      <c r="I13" s="23">
        <f>IFERROR(__xludf.DUMMYFUNCTION("COUNTIF(IMPORTRANGE(GETLINK($A$7,$K$9),GETRANGE($A13, H$11)), I$12)"),7.0)</f>
        <v>7</v>
      </c>
      <c r="J13" s="22">
        <f>IFERROR(__xludf.DUMMYFUNCTION("COUNTIF(IMPORTRANGE(GETLINK($A$7,$K$9),GETRANGE($A13, J$11)), J$12)"),20.0)</f>
        <v>20</v>
      </c>
      <c r="K13" s="23">
        <f>IFERROR(__xludf.DUMMYFUNCTION("COUNTIF(IMPORTRANGE(GETLINK($A$7,$K$9),GETRANGE($A13, J$11)), K$12)"),1.0)</f>
        <v>1</v>
      </c>
      <c r="L13" s="22">
        <f>IFERROR(__xludf.DUMMYFUNCTION("COUNTIF(IMPORTRANGE(GETLINK($A$7,$K$9),GETRANGE($A13, L$11)), L$12)"),11.0)</f>
        <v>11</v>
      </c>
      <c r="M13" s="23">
        <f>IFERROR(__xludf.DUMMYFUNCTION("COUNTIF(IMPORTRANGE(GETLINK($A$7,$K$9),GETRANGE($A13, L$11)), M$12)"),10.0)</f>
        <v>10</v>
      </c>
    </row>
    <row r="14" ht="15.75" customHeight="1">
      <c r="A14" s="25" t="s">
        <v>23</v>
      </c>
      <c r="B14" s="26">
        <f>IFERROR(__xludf.DUMMYFUNCTION("COUNTIF(IMPORTRANGE(GETLINK($A$7,$K$9),GETRANGE($A14, B$11)), B$12)"),0.0)</f>
        <v>0</v>
      </c>
      <c r="C14" s="27">
        <f>IFERROR(__xludf.DUMMYFUNCTION("COUNTIF(IMPORTRANGE(GETLINK($A$7,$K$9),GETRANGE($A14, B$11)), C$12)"),19.0)</f>
        <v>19</v>
      </c>
      <c r="D14" s="26">
        <f>IFERROR(__xludf.DUMMYFUNCTION("COUNTIF(IMPORTRANGE(GETLINK($A$7,$K$9),GETRANGE($A14, D$11)), D$12)"),17.0)</f>
        <v>17</v>
      </c>
      <c r="E14" s="27">
        <f>IFERROR(__xludf.DUMMYFUNCTION("COUNTIF(IMPORTRANGE(GETLINK($A$7,$K$9),GETRANGE($A14, D$11)), E$12)"),2.0)</f>
        <v>2</v>
      </c>
      <c r="F14" s="26">
        <f>IFERROR(__xludf.DUMMYFUNCTION("COUNTIF(IMPORTRANGE(GETLINK($A$7,$K$9),GETRANGE($A14, F$11)), F$12)"),12.0)</f>
        <v>12</v>
      </c>
      <c r="G14" s="27">
        <f>IFERROR(__xludf.DUMMYFUNCTION("COUNTIF(IMPORTRANGE(GETLINK($A$7,$K$9),GETRANGE($A14, F$11)), G$12)"),7.0)</f>
        <v>7</v>
      </c>
      <c r="H14" s="26">
        <f>IFERROR(__xludf.DUMMYFUNCTION("COUNTIF(IMPORTRANGE(GETLINK($A$7,$K$9),GETRANGE($A14, H$11)), H$12)"),12.0)</f>
        <v>12</v>
      </c>
      <c r="I14" s="27">
        <f>IFERROR(__xludf.DUMMYFUNCTION("COUNTIF(IMPORTRANGE(GETLINK($A$7,$K$9),GETRANGE($A14, H$11)), I$12)"),7.0)</f>
        <v>7</v>
      </c>
      <c r="J14" s="26">
        <f>IFERROR(__xludf.DUMMYFUNCTION("COUNTIF(IMPORTRANGE(GETLINK($A$7,$K$9),GETRANGE($A14, J$11)), J$12)"),19.0)</f>
        <v>19</v>
      </c>
      <c r="K14" s="27">
        <f>IFERROR(__xludf.DUMMYFUNCTION("COUNTIF(IMPORTRANGE(GETLINK($A$7,$K$9),GETRANGE($A14, J$11)), K$12)"),0.0)</f>
        <v>0</v>
      </c>
      <c r="L14" s="26">
        <f>IFERROR(__xludf.DUMMYFUNCTION("COUNTIF(IMPORTRANGE(GETLINK($A$7,$K$9),GETRANGE($A14, L$11)), L$12)"),0.0)</f>
        <v>0</v>
      </c>
      <c r="M14" s="27">
        <f>IFERROR(__xludf.DUMMYFUNCTION("COUNTIF(IMPORTRANGE(GETLINK($A$7,$K$9),GETRANGE($A14, L$11)), M$12)"),19.0)</f>
        <v>19</v>
      </c>
    </row>
    <row r="15" ht="15.75" customHeight="1">
      <c r="A15" s="25" t="s">
        <v>24</v>
      </c>
      <c r="B15" s="26">
        <f>IFERROR(__xludf.DUMMYFUNCTION("COUNTIF(IMPORTRANGE(GETLINK($A$7,$K$9),GETRANGE($A15, B$11)), B$12)"),0.0)</f>
        <v>0</v>
      </c>
      <c r="C15" s="27">
        <f>IFERROR(__xludf.DUMMYFUNCTION("COUNTIF(IMPORTRANGE(GETLINK($A$7,$K$9),GETRANGE($A15, B$11)), C$12)"),21.0)</f>
        <v>21</v>
      </c>
      <c r="D15" s="26">
        <f>IFERROR(__xludf.DUMMYFUNCTION("COUNTIF(IMPORTRANGE(GETLINK($A$7,$K$9),GETRANGE($A15, D$11)), D$12)"),15.0)</f>
        <v>15</v>
      </c>
      <c r="E15" s="27">
        <f>IFERROR(__xludf.DUMMYFUNCTION("COUNTIF(IMPORTRANGE(GETLINK($A$7,$K$9),GETRANGE($A15, D$11)), E$12)"),6.0)</f>
        <v>6</v>
      </c>
      <c r="F15" s="26">
        <f>IFERROR(__xludf.DUMMYFUNCTION("COUNTIF(IMPORTRANGE(GETLINK($A$7,$K$9),GETRANGE($A15, F$11)), F$12)"),14.0)</f>
        <v>14</v>
      </c>
      <c r="G15" s="27">
        <f>IFERROR(__xludf.DUMMYFUNCTION("COUNTIF(IMPORTRANGE(GETLINK($A$7,$K$9),GETRANGE($A15, F$11)), G$12)"),7.0)</f>
        <v>7</v>
      </c>
      <c r="H15" s="26">
        <f>IFERROR(__xludf.DUMMYFUNCTION("COUNTIF(IMPORTRANGE(GETLINK($A$7,$K$9),GETRANGE($A15, H$11)), H$12)"),10.0)</f>
        <v>10</v>
      </c>
      <c r="I15" s="27">
        <f>IFERROR(__xludf.DUMMYFUNCTION("COUNTIF(IMPORTRANGE(GETLINK($A$7,$K$9),GETRANGE($A15, H$11)), I$12)"),11.0)</f>
        <v>11</v>
      </c>
      <c r="J15" s="26">
        <f>IFERROR(__xludf.DUMMYFUNCTION("COUNTIF(IMPORTRANGE(GETLINK($A$7,$K$9),GETRANGE($A15, J$11)), J$12)"),21.0)</f>
        <v>21</v>
      </c>
      <c r="K15" s="27">
        <f>IFERROR(__xludf.DUMMYFUNCTION("COUNTIF(IMPORTRANGE(GETLINK($A$7,$K$9),GETRANGE($A15, J$11)), K$12)"),0.0)</f>
        <v>0</v>
      </c>
      <c r="L15" s="26">
        <f>IFERROR(__xludf.DUMMYFUNCTION("COUNTIF(IMPORTRANGE(GETLINK($A$7,$K$9),GETRANGE($A15, L$11)), L$12)"),0.0)</f>
        <v>0</v>
      </c>
      <c r="M15" s="27">
        <f>IFERROR(__xludf.DUMMYFUNCTION("COUNTIF(IMPORTRANGE(GETLINK($A$7,$K$9),GETRANGE($A15, L$11)), M$12)"),21.0)</f>
        <v>21</v>
      </c>
    </row>
    <row r="16" ht="15.75" customHeight="1">
      <c r="A16" s="25" t="s">
        <v>25</v>
      </c>
      <c r="B16" s="26">
        <f>IFERROR(__xludf.DUMMYFUNCTION("COUNTIF(IMPORTRANGE(GETLINK($A$7,$K$9),GETRANGE($A16, B$11)), B$12)"),10.0)</f>
        <v>10</v>
      </c>
      <c r="C16" s="27">
        <f>IFERROR(__xludf.DUMMYFUNCTION("COUNTIF(IMPORTRANGE(GETLINK($A$7,$K$9),GETRANGE($A16, B$11)), C$12)"),10.0)</f>
        <v>10</v>
      </c>
      <c r="D16" s="26">
        <f>IFERROR(__xludf.DUMMYFUNCTION("COUNTIF(IMPORTRANGE(GETLINK($A$7,$K$9),GETRANGE($A16, D$11)), D$12)"),11.0)</f>
        <v>11</v>
      </c>
      <c r="E16" s="27">
        <f>IFERROR(__xludf.DUMMYFUNCTION("COUNTIF(IMPORTRANGE(GETLINK($A$7,$K$9),GETRANGE($A16, D$11)), E$12)"),9.0)</f>
        <v>9</v>
      </c>
      <c r="F16" s="26">
        <f>IFERROR(__xludf.DUMMYFUNCTION("COUNTIF(IMPORTRANGE(GETLINK($A$7,$K$9),GETRANGE($A16, F$11)), F$12)"),0.0)</f>
        <v>0</v>
      </c>
      <c r="G16" s="27">
        <f>IFERROR(__xludf.DUMMYFUNCTION("COUNTIF(IMPORTRANGE(GETLINK($A$7,$K$9),GETRANGE($A16, F$11)), G$12)"),20.0)</f>
        <v>20</v>
      </c>
      <c r="H16" s="26">
        <f>IFERROR(__xludf.DUMMYFUNCTION("COUNTIF(IMPORTRANGE(GETLINK($A$7,$K$9),GETRANGE($A16, H$11)), H$12)"),0.0)</f>
        <v>0</v>
      </c>
      <c r="I16" s="27">
        <f>IFERROR(__xludf.DUMMYFUNCTION("COUNTIF(IMPORTRANGE(GETLINK($A$7,$K$9),GETRANGE($A16, H$11)), I$12)"),20.0)</f>
        <v>20</v>
      </c>
      <c r="J16" s="26">
        <f>IFERROR(__xludf.DUMMYFUNCTION("COUNTIF(IMPORTRANGE(GETLINK($A$7,$K$9),GETRANGE($A16, J$11)), J$12)"),11.0)</f>
        <v>11</v>
      </c>
      <c r="K16" s="27">
        <f>IFERROR(__xludf.DUMMYFUNCTION("COUNTIF(IMPORTRANGE(GETLINK($A$7,$K$9),GETRANGE($A16, J$11)), K$12)"),9.0)</f>
        <v>9</v>
      </c>
      <c r="L16" s="26">
        <f>IFERROR(__xludf.DUMMYFUNCTION("COUNTIF(IMPORTRANGE(GETLINK($A$7,$K$9),GETRANGE($A16, L$11)), L$12)"),1.0)</f>
        <v>1</v>
      </c>
      <c r="M16" s="27">
        <f>IFERROR(__xludf.DUMMYFUNCTION("COUNTIF(IMPORTRANGE(GETLINK($A$7,$K$9),GETRANGE($A16, L$11)), M$12)"),19.0)</f>
        <v>19</v>
      </c>
    </row>
    <row r="17" ht="15.75" customHeight="1">
      <c r="A17" s="25" t="s">
        <v>26</v>
      </c>
      <c r="B17" s="26">
        <f>IFERROR(__xludf.DUMMYFUNCTION("COUNTIF(IMPORTRANGE(GETLINK($A$7,$K$9),GETRANGE($A17, B$11)), B$12)"),0.0)</f>
        <v>0</v>
      </c>
      <c r="C17" s="27">
        <f>IFERROR(__xludf.DUMMYFUNCTION("COUNTIF(IMPORTRANGE(GETLINK($A$7,$K$9),GETRANGE($A17, B$11)), C$12)"),20.0)</f>
        <v>20</v>
      </c>
      <c r="D17" s="26">
        <f>IFERROR(__xludf.DUMMYFUNCTION("COUNTIF(IMPORTRANGE(GETLINK($A$7,$K$9),GETRANGE($A17, D$11)), D$12)"),7.0)</f>
        <v>7</v>
      </c>
      <c r="E17" s="27">
        <f>IFERROR(__xludf.DUMMYFUNCTION("COUNTIF(IMPORTRANGE(GETLINK($A$7,$K$9),GETRANGE($A17, D$11)), E$12)"),13.0)</f>
        <v>13</v>
      </c>
      <c r="F17" s="26">
        <f>IFERROR(__xludf.DUMMYFUNCTION("COUNTIF(IMPORTRANGE(GETLINK($A$7,$K$9),GETRANGE($A17, F$11)), F$12)"),2.0)</f>
        <v>2</v>
      </c>
      <c r="G17" s="27">
        <f>IFERROR(__xludf.DUMMYFUNCTION("COUNTIF(IMPORTRANGE(GETLINK($A$7,$K$9),GETRANGE($A17, F$11)), G$12)"),18.0)</f>
        <v>18</v>
      </c>
      <c r="H17" s="26">
        <f>IFERROR(__xludf.DUMMYFUNCTION("COUNTIF(IMPORTRANGE(GETLINK($A$7,$K$9),GETRANGE($A17, H$11)), H$12)"),0.0)</f>
        <v>0</v>
      </c>
      <c r="I17" s="27">
        <f>IFERROR(__xludf.DUMMYFUNCTION("COUNTIF(IMPORTRANGE(GETLINK($A$7,$K$9),GETRANGE($A17, H$11)), I$12)"),20.0)</f>
        <v>20</v>
      </c>
      <c r="J17" s="26">
        <f>IFERROR(__xludf.DUMMYFUNCTION("COUNTIF(IMPORTRANGE(GETLINK($A$7,$K$9),GETRANGE($A17, J$11)), J$12)"),5.0)</f>
        <v>5</v>
      </c>
      <c r="K17" s="27">
        <f>IFERROR(__xludf.DUMMYFUNCTION("COUNTIF(IMPORTRANGE(GETLINK($A$7,$K$9),GETRANGE($A17, J$11)), K$12)"),15.0)</f>
        <v>15</v>
      </c>
      <c r="L17" s="26">
        <f>IFERROR(__xludf.DUMMYFUNCTION("COUNTIF(IMPORTRANGE(GETLINK($A$7,$K$9),GETRANGE($A17, L$11)), L$12)"),0.0)</f>
        <v>0</v>
      </c>
      <c r="M17" s="27">
        <f>IFERROR(__xludf.DUMMYFUNCTION("COUNTIF(IMPORTRANGE(GETLINK($A$7,$K$9),GETRANGE($A17, L$11)), M$12)"),20.0)</f>
        <v>20</v>
      </c>
    </row>
    <row r="18" ht="15.75" customHeight="1">
      <c r="A18" s="25" t="s">
        <v>27</v>
      </c>
      <c r="B18" s="26">
        <f>IFERROR(__xludf.DUMMYFUNCTION("COUNTIF(IMPORTRANGE(GETLINK($A$7,$K$9),GETRANGE($A18, B$11)), B$12)"),0.0)</f>
        <v>0</v>
      </c>
      <c r="C18" s="27">
        <f>IFERROR(__xludf.DUMMYFUNCTION("COUNTIF(IMPORTRANGE(GETLINK($A$7,$K$9),GETRANGE($A18, B$11)), C$12)"),22.0)</f>
        <v>22</v>
      </c>
      <c r="D18" s="26">
        <f>IFERROR(__xludf.DUMMYFUNCTION("COUNTIF(IMPORTRANGE(GETLINK($A$7,$K$9),GETRANGE($A18, D$11)), D$12)"),22.0)</f>
        <v>22</v>
      </c>
      <c r="E18" s="27">
        <f>IFERROR(__xludf.DUMMYFUNCTION("COUNTIF(IMPORTRANGE(GETLINK($A$7,$K$9),GETRANGE($A18, D$11)), E$12)"),0.0)</f>
        <v>0</v>
      </c>
      <c r="F18" s="26">
        <f>IFERROR(__xludf.DUMMYFUNCTION("COUNTIF(IMPORTRANGE(GETLINK($A$7,$K$9),GETRANGE($A18, F$11)), F$12)"),13.0)</f>
        <v>13</v>
      </c>
      <c r="G18" s="27">
        <f>IFERROR(__xludf.DUMMYFUNCTION("COUNTIF(IMPORTRANGE(GETLINK($A$7,$K$9),GETRANGE($A18, F$11)), G$12)"),9.0)</f>
        <v>9</v>
      </c>
      <c r="H18" s="26">
        <f>IFERROR(__xludf.DUMMYFUNCTION("COUNTIF(IMPORTRANGE(GETLINK($A$7,$K$9),GETRANGE($A18, H$11)), H$12)"),9.0)</f>
        <v>9</v>
      </c>
      <c r="I18" s="27">
        <f>IFERROR(__xludf.DUMMYFUNCTION("COUNTIF(IMPORTRANGE(GETLINK($A$7,$K$9),GETRANGE($A18, H$11)), I$12)"),13.0)</f>
        <v>13</v>
      </c>
      <c r="J18" s="26">
        <f>IFERROR(__xludf.DUMMYFUNCTION("COUNTIF(IMPORTRANGE(GETLINK($A$7,$K$9),GETRANGE($A18, J$11)), J$12)"),22.0)</f>
        <v>22</v>
      </c>
      <c r="K18" s="27">
        <f>IFERROR(__xludf.DUMMYFUNCTION("COUNTIF(IMPORTRANGE(GETLINK($A$7,$K$9),GETRANGE($A18, J$11)), K$12)"),0.0)</f>
        <v>0</v>
      </c>
      <c r="L18" s="26">
        <f>IFERROR(__xludf.DUMMYFUNCTION("COUNTIF(IMPORTRANGE(GETLINK($A$7,$K$9),GETRANGE($A18, L$11)), L$12)"),11.0)</f>
        <v>11</v>
      </c>
      <c r="M18" s="27">
        <f>IFERROR(__xludf.DUMMYFUNCTION("COUNTIF(IMPORTRANGE(GETLINK($A$7,$K$9),GETRANGE($A18, L$11)), M$12)"),11.0)</f>
        <v>11</v>
      </c>
    </row>
    <row r="19" ht="15.75" customHeight="1">
      <c r="A19" s="25" t="s">
        <v>28</v>
      </c>
      <c r="B19" s="26">
        <f>IFERROR(__xludf.DUMMYFUNCTION("COUNTIF(IMPORTRANGE(GETLINK($A$7,$K$9),GETRANGE($A19, B$11)), B$12)"),0.0)</f>
        <v>0</v>
      </c>
      <c r="C19" s="27">
        <f>IFERROR(__xludf.DUMMYFUNCTION("COUNTIF(IMPORTRANGE(GETLINK($A$7,$K$9),GETRANGE($A19, B$11)), C$12)"),22.0)</f>
        <v>22</v>
      </c>
      <c r="D19" s="26">
        <f>IFERROR(__xludf.DUMMYFUNCTION("COUNTIF(IMPORTRANGE(GETLINK($A$7,$K$9),GETRANGE($A19, D$11)), D$12)"),19.0)</f>
        <v>19</v>
      </c>
      <c r="E19" s="27">
        <f>IFERROR(__xludf.DUMMYFUNCTION("COUNTIF(IMPORTRANGE(GETLINK($A$7,$K$9),GETRANGE($A19, D$11)), E$12)"),3.0)</f>
        <v>3</v>
      </c>
      <c r="F19" s="26">
        <f>IFERROR(__xludf.DUMMYFUNCTION("COUNTIF(IMPORTRANGE(GETLINK($A$7,$K$9),GETRANGE($A19, F$11)), F$12)"),19.0)</f>
        <v>19</v>
      </c>
      <c r="G19" s="27">
        <f>IFERROR(__xludf.DUMMYFUNCTION("COUNTIF(IMPORTRANGE(GETLINK($A$7,$K$9),GETRANGE($A19, F$11)), G$12)"),3.0)</f>
        <v>3</v>
      </c>
      <c r="H19" s="26">
        <f>IFERROR(__xludf.DUMMYFUNCTION("COUNTIF(IMPORTRANGE(GETLINK($A$7,$K$9),GETRANGE($A19, H$11)), H$12)"),14.0)</f>
        <v>14</v>
      </c>
      <c r="I19" s="27">
        <f>IFERROR(__xludf.DUMMYFUNCTION("COUNTIF(IMPORTRANGE(GETLINK($A$7,$K$9),GETRANGE($A19, H$11)), I$12)"),8.0)</f>
        <v>8</v>
      </c>
      <c r="J19" s="26">
        <f>IFERROR(__xludf.DUMMYFUNCTION("COUNTIF(IMPORTRANGE(GETLINK($A$7,$K$9),GETRANGE($A19, J$11)), J$12)"),22.0)</f>
        <v>22</v>
      </c>
      <c r="K19" s="27">
        <f>IFERROR(__xludf.DUMMYFUNCTION("COUNTIF(IMPORTRANGE(GETLINK($A$7,$K$9),GETRANGE($A19, J$11)), K$12)"),0.0)</f>
        <v>0</v>
      </c>
      <c r="L19" s="26">
        <f>IFERROR(__xludf.DUMMYFUNCTION("COUNTIF(IMPORTRANGE(GETLINK($A$7,$K$9),GETRANGE($A19, L$11)), L$12)"),0.0)</f>
        <v>0</v>
      </c>
      <c r="M19" s="27">
        <f>IFERROR(__xludf.DUMMYFUNCTION("COUNTIF(IMPORTRANGE(GETLINK($A$7,$K$9),GETRANGE($A19, L$11)), M$12)"),22.0)</f>
        <v>22</v>
      </c>
    </row>
    <row r="20" ht="15.75" customHeight="1">
      <c r="A20" s="25" t="s">
        <v>29</v>
      </c>
      <c r="B20" s="26">
        <f>IFERROR(__xludf.DUMMYFUNCTION("COUNTIF(IMPORTRANGE(GETLINK($A$7,$K$9),GETRANGE($A20, B$11)), B$12)"),0.0)</f>
        <v>0</v>
      </c>
      <c r="C20" s="27">
        <f>IFERROR(__xludf.DUMMYFUNCTION("COUNTIF(IMPORTRANGE(GETLINK($A$7,$K$9),GETRANGE($A20, B$11)), C$12)"),22.0)</f>
        <v>22</v>
      </c>
      <c r="D20" s="26">
        <f>IFERROR(__xludf.DUMMYFUNCTION("COUNTIF(IMPORTRANGE(GETLINK($A$7,$K$9),GETRANGE($A20, D$11)), D$12)"),16.0)</f>
        <v>16</v>
      </c>
      <c r="E20" s="27">
        <f>IFERROR(__xludf.DUMMYFUNCTION("COUNTIF(IMPORTRANGE(GETLINK($A$7,$K$9),GETRANGE($A20, D$11)), E$12)"),6.0)</f>
        <v>6</v>
      </c>
      <c r="F20" s="26">
        <f>IFERROR(__xludf.DUMMYFUNCTION("COUNTIF(IMPORTRANGE(GETLINK($A$7,$K$9),GETRANGE($A20, F$11)), F$12)"),9.0)</f>
        <v>9</v>
      </c>
      <c r="G20" s="27">
        <f>IFERROR(__xludf.DUMMYFUNCTION("COUNTIF(IMPORTRANGE(GETLINK($A$7,$K$9),GETRANGE($A20, F$11)), G$12)"),13.0)</f>
        <v>13</v>
      </c>
      <c r="H20" s="26">
        <f>IFERROR(__xludf.DUMMYFUNCTION("COUNTIF(IMPORTRANGE(GETLINK($A$7,$K$9),GETRANGE($A20, H$11)), H$12)"),1.0)</f>
        <v>1</v>
      </c>
      <c r="I20" s="27">
        <f>IFERROR(__xludf.DUMMYFUNCTION("COUNTIF(IMPORTRANGE(GETLINK($A$7,$K$9),GETRANGE($A20, H$11)), I$12)"),21.0)</f>
        <v>21</v>
      </c>
      <c r="J20" s="26">
        <f>IFERROR(__xludf.DUMMYFUNCTION("COUNTIF(IMPORTRANGE(GETLINK($A$7,$K$9),GETRANGE($A20, J$11)), J$12)"),21.0)</f>
        <v>21</v>
      </c>
      <c r="K20" s="27">
        <f>IFERROR(__xludf.DUMMYFUNCTION("COUNTIF(IMPORTRANGE(GETLINK($A$7,$K$9),GETRANGE($A20, J$11)), K$12)"),1.0)</f>
        <v>1</v>
      </c>
      <c r="L20" s="26">
        <f>IFERROR(__xludf.DUMMYFUNCTION("COUNTIF(IMPORTRANGE(GETLINK($A$7,$K$9),GETRANGE($A20, L$11)), L$12)"),0.0)</f>
        <v>0</v>
      </c>
      <c r="M20" s="27">
        <f>IFERROR(__xludf.DUMMYFUNCTION("COUNTIF(IMPORTRANGE(GETLINK($A$7,$K$9),GETRANGE($A20, L$11)), M$12)"),22.0)</f>
        <v>22</v>
      </c>
    </row>
    <row r="21" ht="15.75" customHeight="1">
      <c r="A21" s="25" t="s">
        <v>30</v>
      </c>
      <c r="B21" s="26">
        <f>IFERROR(__xludf.DUMMYFUNCTION("COUNTIF(IMPORTRANGE(GETLINK($A$7,$K$9),GETRANGE($A21, B$11)), B$12)"),0.0)</f>
        <v>0</v>
      </c>
      <c r="C21" s="27">
        <f>IFERROR(__xludf.DUMMYFUNCTION("COUNTIF(IMPORTRANGE(GETLINK($A$7,$K$9),GETRANGE($A21, B$11)), C$12)"),21.0)</f>
        <v>21</v>
      </c>
      <c r="D21" s="26">
        <f>IFERROR(__xludf.DUMMYFUNCTION("COUNTIF(IMPORTRANGE(GETLINK($A$7,$K$9),GETRANGE($A21, D$11)), D$12)"),4.0)</f>
        <v>4</v>
      </c>
      <c r="E21" s="27">
        <f>IFERROR(__xludf.DUMMYFUNCTION("COUNTIF(IMPORTRANGE(GETLINK($A$7,$K$9),GETRANGE($A21, D$11)), E$12)"),17.0)</f>
        <v>17</v>
      </c>
      <c r="F21" s="26">
        <f>IFERROR(__xludf.DUMMYFUNCTION("COUNTIF(IMPORTRANGE(GETLINK($A$7,$K$9),GETRANGE($A21, F$11)), F$12)"),6.0)</f>
        <v>6</v>
      </c>
      <c r="G21" s="27">
        <f>IFERROR(__xludf.DUMMYFUNCTION("COUNTIF(IMPORTRANGE(GETLINK($A$7,$K$9),GETRANGE($A21, F$11)), G$12)"),15.0)</f>
        <v>15</v>
      </c>
      <c r="H21" s="26">
        <f>IFERROR(__xludf.DUMMYFUNCTION("COUNTIF(IMPORTRANGE(GETLINK($A$7,$K$9),GETRANGE($A21, H$11)), H$12)"),0.0)</f>
        <v>0</v>
      </c>
      <c r="I21" s="27">
        <f>IFERROR(__xludf.DUMMYFUNCTION("COUNTIF(IMPORTRANGE(GETLINK($A$7,$K$9),GETRANGE($A21, H$11)), I$12)"),21.0)</f>
        <v>21</v>
      </c>
      <c r="J21" s="26">
        <f>IFERROR(__xludf.DUMMYFUNCTION("COUNTIF(IMPORTRANGE(GETLINK($A$7,$K$9),GETRANGE($A21, J$11)), J$12)"),7.0)</f>
        <v>7</v>
      </c>
      <c r="K21" s="27">
        <f>IFERROR(__xludf.DUMMYFUNCTION("COUNTIF(IMPORTRANGE(GETLINK($A$7,$K$9),GETRANGE($A21, J$11)), K$12)"),14.0)</f>
        <v>14</v>
      </c>
      <c r="L21" s="26">
        <f>IFERROR(__xludf.DUMMYFUNCTION("COUNTIF(IMPORTRANGE(GETLINK($A$7,$K$9),GETRANGE($A21, L$11)), L$12)"),0.0)</f>
        <v>0</v>
      </c>
      <c r="M21" s="27">
        <f>IFERROR(__xludf.DUMMYFUNCTION("COUNTIF(IMPORTRANGE(GETLINK($A$7,$K$9),GETRANGE($A21, L$11)), M$12)"),21.0)</f>
        <v>21</v>
      </c>
    </row>
    <row r="22" ht="15.75" customHeight="1">
      <c r="A22" s="30" t="s">
        <v>31</v>
      </c>
      <c r="B22" s="31">
        <f>IFERROR(__xludf.DUMMYFUNCTION("COUNTIF(IMPORTRANGE(GETLINK($A$7,$K$9),GETRANGE($A22, B$11)), B$12)"),0.0)</f>
        <v>0</v>
      </c>
      <c r="C22" s="32">
        <f>IFERROR(__xludf.DUMMYFUNCTION("COUNTIF(IMPORTRANGE(GETLINK($A$7,$K$9),GETRANGE($A22, B$11)), C$12)"),20.0)</f>
        <v>20</v>
      </c>
      <c r="D22" s="31">
        <f>IFERROR(__xludf.DUMMYFUNCTION("COUNTIF(IMPORTRANGE(GETLINK($A$7,$K$9),GETRANGE($A22, D$11)), D$12)"),9.0)</f>
        <v>9</v>
      </c>
      <c r="E22" s="32">
        <f>IFERROR(__xludf.DUMMYFUNCTION("COUNTIF(IMPORTRANGE(GETLINK($A$7,$K$9),GETRANGE($A22, D$11)), E$12)"),11.0)</f>
        <v>11</v>
      </c>
      <c r="F22" s="31">
        <f>IFERROR(__xludf.DUMMYFUNCTION("COUNTIF(IMPORTRANGE(GETLINK($A$7,$K$9),GETRANGE($A22, F$11)), F$12)"),8.0)</f>
        <v>8</v>
      </c>
      <c r="G22" s="32">
        <f>IFERROR(__xludf.DUMMYFUNCTION("COUNTIF(IMPORTRANGE(GETLINK($A$7,$K$9),GETRANGE($A22, F$11)), G$12)"),12.0)</f>
        <v>12</v>
      </c>
      <c r="H22" s="31">
        <f>IFERROR(__xludf.DUMMYFUNCTION("COUNTIF(IMPORTRANGE(GETLINK($A$7,$K$9),GETRANGE($A22, H$11)), H$12)"),0.0)</f>
        <v>0</v>
      </c>
      <c r="I22" s="32">
        <f>IFERROR(__xludf.DUMMYFUNCTION("COUNTIF(IMPORTRANGE(GETLINK($A$7,$K$9),GETRANGE($A22, H$11)), I$12)"),20.0)</f>
        <v>20</v>
      </c>
      <c r="J22" s="31">
        <f>IFERROR(__xludf.DUMMYFUNCTION("COUNTIF(IMPORTRANGE(GETLINK($A$7,$K$9),GETRANGE($A22, J$11)), J$12)"),14.0)</f>
        <v>14</v>
      </c>
      <c r="K22" s="32">
        <f>IFERROR(__xludf.DUMMYFUNCTION("COUNTIF(IMPORTRANGE(GETLINK($A$7,$K$9),GETRANGE($A22, J$11)), K$12)"),6.0)</f>
        <v>6</v>
      </c>
      <c r="L22" s="31">
        <f>IFERROR(__xludf.DUMMYFUNCTION("COUNTIF(IMPORTRANGE(GETLINK($A$7,$K$9),GETRANGE($A22, L$11)), L$12)"),0.0)</f>
        <v>0</v>
      </c>
      <c r="M22" s="32">
        <f>IFERROR(__xludf.DUMMYFUNCTION("COUNTIF(IMPORTRANGE(GETLINK($A$7,$K$9),GETRANGE($A22, L$11)), M$12)"),20.0)</f>
        <v>20</v>
      </c>
    </row>
    <row r="23" ht="15.75" customHeight="1">
      <c r="A23" s="46" t="s">
        <v>32</v>
      </c>
      <c r="B23" s="35">
        <f t="shared" ref="B23:M23" si="1">SUM(B13:B22)</f>
        <v>10</v>
      </c>
      <c r="C23" s="47">
        <f t="shared" si="1"/>
        <v>198</v>
      </c>
      <c r="D23" s="47">
        <f t="shared" si="1"/>
        <v>138</v>
      </c>
      <c r="E23" s="47">
        <f t="shared" si="1"/>
        <v>70</v>
      </c>
      <c r="F23" s="47">
        <f t="shared" si="1"/>
        <v>96</v>
      </c>
      <c r="G23" s="47">
        <f t="shared" si="1"/>
        <v>112</v>
      </c>
      <c r="H23" s="47">
        <f t="shared" si="1"/>
        <v>60</v>
      </c>
      <c r="I23" s="47">
        <f t="shared" si="1"/>
        <v>148</v>
      </c>
      <c r="J23" s="47">
        <f t="shared" si="1"/>
        <v>162</v>
      </c>
      <c r="K23" s="47">
        <f t="shared" si="1"/>
        <v>46</v>
      </c>
      <c r="L23" s="48">
        <f t="shared" si="1"/>
        <v>23</v>
      </c>
      <c r="M23" s="48">
        <f t="shared" si="1"/>
        <v>185</v>
      </c>
    </row>
    <row r="24" ht="15.75" customHeight="1"/>
    <row r="25" ht="15.75" customHeight="1"/>
    <row r="26" ht="15.75" customHeight="1"/>
    <row r="27" ht="15.75" customHeight="1">
      <c r="K27" s="1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">
    <mergeCell ref="A1:M1"/>
    <mergeCell ref="A2:M2"/>
    <mergeCell ref="A3:M3"/>
    <mergeCell ref="A4:M4"/>
    <mergeCell ref="A5:M5"/>
    <mergeCell ref="A6:M6"/>
    <mergeCell ref="A7:M7"/>
    <mergeCell ref="F11:G11"/>
    <mergeCell ref="H11:I11"/>
    <mergeCell ref="J11:K11"/>
    <mergeCell ref="L11:M11"/>
    <mergeCell ref="A9:H9"/>
    <mergeCell ref="I9:J9"/>
    <mergeCell ref="L9:M9"/>
    <mergeCell ref="A10:L10"/>
    <mergeCell ref="A11:A12"/>
    <mergeCell ref="B11:C11"/>
    <mergeCell ref="D11:E11"/>
  </mergeCells>
  <printOptions gridLines="1" horizontalCentered="1"/>
  <pageMargins bottom="0.08384146341463414" footer="0.0" header="0.0" left="0.0" right="0.0" top="0.06707317073170732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7.13"/>
    <col customWidth="1" min="2" max="11" width="10.75"/>
    <col customWidth="1" min="12" max="13" width="12.6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2.0" customHeight="1">
      <c r="A6" s="2"/>
    </row>
    <row r="7" ht="25.5" customHeight="1">
      <c r="A7" s="3" t="s">
        <v>49</v>
      </c>
    </row>
    <row r="8" ht="15.75" customHeight="1"/>
    <row r="9" ht="15.75" customHeight="1">
      <c r="A9" s="4" t="s">
        <v>34</v>
      </c>
      <c r="B9" s="5"/>
      <c r="C9" s="5"/>
      <c r="D9" s="5"/>
      <c r="E9" s="5"/>
      <c r="F9" s="5"/>
      <c r="G9" s="5"/>
      <c r="H9" s="5"/>
      <c r="I9" s="39" t="s">
        <v>7</v>
      </c>
      <c r="J9" s="5"/>
      <c r="K9" s="6" t="s">
        <v>35</v>
      </c>
      <c r="L9" s="8" t="s">
        <v>9</v>
      </c>
      <c r="M9" s="9"/>
    </row>
    <row r="10" ht="15.75" customHeight="1"/>
    <row r="11" ht="76.5" customHeight="1">
      <c r="A11" s="11" t="s">
        <v>10</v>
      </c>
      <c r="B11" s="12" t="s">
        <v>56</v>
      </c>
      <c r="C11" s="9"/>
      <c r="D11" s="12" t="s">
        <v>57</v>
      </c>
      <c r="E11" s="9"/>
      <c r="F11" s="13" t="s">
        <v>58</v>
      </c>
      <c r="G11" s="14"/>
      <c r="H11" s="12" t="s">
        <v>59</v>
      </c>
      <c r="I11" s="9"/>
      <c r="J11" s="12" t="s">
        <v>60</v>
      </c>
      <c r="K11" s="9"/>
      <c r="L11" s="12" t="s">
        <v>61</v>
      </c>
      <c r="M11" s="9"/>
    </row>
    <row r="12" ht="15.75" customHeight="1">
      <c r="A12" s="15"/>
      <c r="B12" s="16" t="s">
        <v>14</v>
      </c>
      <c r="C12" s="16" t="s">
        <v>15</v>
      </c>
      <c r="D12" s="40" t="s">
        <v>14</v>
      </c>
      <c r="E12" s="40" t="s">
        <v>15</v>
      </c>
      <c r="F12" s="43" t="s">
        <v>14</v>
      </c>
      <c r="G12" s="43" t="s">
        <v>15</v>
      </c>
      <c r="H12" s="43" t="s">
        <v>14</v>
      </c>
      <c r="I12" s="43" t="s">
        <v>15</v>
      </c>
      <c r="J12" s="43" t="s">
        <v>14</v>
      </c>
      <c r="K12" s="43" t="s">
        <v>15</v>
      </c>
      <c r="L12" s="44" t="s">
        <v>14</v>
      </c>
      <c r="M12" s="45" t="s">
        <v>15</v>
      </c>
    </row>
    <row r="13" ht="15.75" customHeight="1">
      <c r="A13" s="21" t="s">
        <v>39</v>
      </c>
      <c r="B13" s="22">
        <f>IFERROR(__xludf.DUMMYFUNCTION("COUNTIF(IMPORTRANGE(GETLINK($A$7,$K$9),GETRANGE($A13, B$11)), B$12)"),14.0)</f>
        <v>14</v>
      </c>
      <c r="C13" s="23">
        <f>IFERROR(__xludf.DUMMYFUNCTION("COUNTIF(IMPORTRANGE(GETLINK($A$7,$K$9),GETRANGE($A13, B$11)), C$12)"),4.0)</f>
        <v>4</v>
      </c>
      <c r="D13" s="22">
        <f>IFERROR(__xludf.DUMMYFUNCTION("COUNTIF(IMPORTRANGE(GETLINK($A$7,$K$9),GETRANGE($A13, D$11)), D$12)"),0.0)</f>
        <v>0</v>
      </c>
      <c r="E13" s="23">
        <f>IFERROR(__xludf.DUMMYFUNCTION("COUNTIF(IMPORTRANGE(GETLINK($A$7,$K$9),GETRANGE($A13, D$11)), E$12)"),18.0)</f>
        <v>18</v>
      </c>
      <c r="F13" s="22">
        <f>IFERROR(__xludf.DUMMYFUNCTION("COUNTIF(IMPORTRANGE(GETLINK($A$7,$K$9),GETRANGE($A13, F$11)), F$12)"),12.0)</f>
        <v>12</v>
      </c>
      <c r="G13" s="23">
        <f>IFERROR(__xludf.DUMMYFUNCTION("COUNTIF(IMPORTRANGE(GETLINK($A$7,$K$9),GETRANGE($A13, F$11)), G$12)"),6.0)</f>
        <v>6</v>
      </c>
      <c r="H13" s="22">
        <f>IFERROR(__xludf.DUMMYFUNCTION("COUNTIF(IMPORTRANGE(GETLINK($A$7,$K$9),GETRANGE($A13, H$11)), H$12)"),4.0)</f>
        <v>4</v>
      </c>
      <c r="I13" s="23">
        <f>IFERROR(__xludf.DUMMYFUNCTION("COUNTIF(IMPORTRANGE(GETLINK($A$7,$K$9),GETRANGE($A13, H$11)), I$12)"),14.0)</f>
        <v>14</v>
      </c>
      <c r="J13" s="22">
        <f>IFERROR(__xludf.DUMMYFUNCTION("COUNTIF(IMPORTRANGE(GETLINK($A$7,$K$9),GETRANGE($A13, J$11)), J$12)"),15.0)</f>
        <v>15</v>
      </c>
      <c r="K13" s="23">
        <f>IFERROR(__xludf.DUMMYFUNCTION("COUNTIF(IMPORTRANGE(GETLINK($A$7,$K$9),GETRANGE($A13, J$11)), K$12)"),3.0)</f>
        <v>3</v>
      </c>
      <c r="L13" s="22">
        <f>IFERROR(__xludf.DUMMYFUNCTION("COUNTIF(IMPORTRANGE(GETLINK($A$7,$K$9),GETRANGE($A13, L$11)), L$12)"),0.0)</f>
        <v>0</v>
      </c>
      <c r="M13" s="23">
        <f>IFERROR(__xludf.DUMMYFUNCTION("COUNTIF(IMPORTRANGE(GETLINK($A$7,$K$9),GETRANGE($A13, L$11)), M$12)"),18.0)</f>
        <v>18</v>
      </c>
      <c r="N13" s="49"/>
    </row>
    <row r="14" ht="15.75" customHeight="1">
      <c r="A14" s="25" t="s">
        <v>40</v>
      </c>
      <c r="B14" s="26">
        <f>IFERROR(__xludf.DUMMYFUNCTION("COUNTIF(IMPORTRANGE(GETLINK($A$7,$K$9),GETRANGE($A14, B$11)), B$12)"),0.0)</f>
        <v>0</v>
      </c>
      <c r="C14" s="27">
        <f>IFERROR(__xludf.DUMMYFUNCTION("COUNTIF(IMPORTRANGE(GETLINK($A$7,$K$9),GETRANGE($A14, B$11)), C$12)"),20.0)</f>
        <v>20</v>
      </c>
      <c r="D14" s="26">
        <f>IFERROR(__xludf.DUMMYFUNCTION("COUNTIF(IMPORTRANGE(GETLINK($A$7,$K$9),GETRANGE($A14, D$11)), D$12)"),0.0)</f>
        <v>0</v>
      </c>
      <c r="E14" s="27">
        <f>IFERROR(__xludf.DUMMYFUNCTION("COUNTIF(IMPORTRANGE(GETLINK($A$7,$K$9),GETRANGE($A14, D$11)), E$12)"),20.0)</f>
        <v>20</v>
      </c>
      <c r="F14" s="26">
        <f>IFERROR(__xludf.DUMMYFUNCTION("COUNTIF(IMPORTRANGE(GETLINK($A$7,$K$9),GETRANGE($A14, F$11)), F$12)"),11.0)</f>
        <v>11</v>
      </c>
      <c r="G14" s="27">
        <f>IFERROR(__xludf.DUMMYFUNCTION("COUNTIF(IMPORTRANGE(GETLINK($A$7,$K$9),GETRANGE($A14, F$11)), G$12)"),9.0)</f>
        <v>9</v>
      </c>
      <c r="H14" s="26">
        <f>IFERROR(__xludf.DUMMYFUNCTION("COUNTIF(IMPORTRANGE(GETLINK($A$7,$K$9),GETRANGE($A14, H$11)), H$12)"),8.0)</f>
        <v>8</v>
      </c>
      <c r="I14" s="27">
        <f>IFERROR(__xludf.DUMMYFUNCTION("COUNTIF(IMPORTRANGE(GETLINK($A$7,$K$9),GETRANGE($A14, H$11)), I$12)"),12.0)</f>
        <v>12</v>
      </c>
      <c r="J14" s="26">
        <f>IFERROR(__xludf.DUMMYFUNCTION("COUNTIF(IMPORTRANGE(GETLINK($A$7,$K$9),GETRANGE($A14, J$11)), J$12)"),19.0)</f>
        <v>19</v>
      </c>
      <c r="K14" s="27">
        <f>IFERROR(__xludf.DUMMYFUNCTION("COUNTIF(IMPORTRANGE(GETLINK($A$7,$K$9),GETRANGE($A14, J$11)), K$12)"),1.0)</f>
        <v>1</v>
      </c>
      <c r="L14" s="26">
        <f>IFERROR(__xludf.DUMMYFUNCTION("COUNTIF(IMPORTRANGE(GETLINK($A$7,$K$9),GETRANGE($A14, L$11)), L$12)"),3.0)</f>
        <v>3</v>
      </c>
      <c r="M14" s="27">
        <f>IFERROR(__xludf.DUMMYFUNCTION("COUNTIF(IMPORTRANGE(GETLINK($A$7,$K$9),GETRANGE($A14, L$11)), M$12)"),17.0)</f>
        <v>17</v>
      </c>
    </row>
    <row r="15" ht="15.75" customHeight="1">
      <c r="A15" s="25" t="s">
        <v>41</v>
      </c>
      <c r="B15" s="26">
        <f>IFERROR(__xludf.DUMMYFUNCTION("COUNTIF(IMPORTRANGE(GETLINK($A$7,$K$9),GETRANGE($A15, B$11)), B$12)"),11.0)</f>
        <v>11</v>
      </c>
      <c r="C15" s="27">
        <f>IFERROR(__xludf.DUMMYFUNCTION("COUNTIF(IMPORTRANGE(GETLINK($A$7,$K$9),GETRANGE($A15, B$11)), C$12)"),9.0)</f>
        <v>9</v>
      </c>
      <c r="D15" s="26">
        <f>IFERROR(__xludf.DUMMYFUNCTION("COUNTIF(IMPORTRANGE(GETLINK($A$7,$K$9),GETRANGE($A15, D$11)), D$12)"),10.0)</f>
        <v>10</v>
      </c>
      <c r="E15" s="27">
        <f>IFERROR(__xludf.DUMMYFUNCTION("COUNTIF(IMPORTRANGE(GETLINK($A$7,$K$9),GETRANGE($A15, D$11)), E$12)"),10.0)</f>
        <v>10</v>
      </c>
      <c r="F15" s="26">
        <f>IFERROR(__xludf.DUMMYFUNCTION("COUNTIF(IMPORTRANGE(GETLINK($A$7,$K$9),GETRANGE($A15, F$11)), F$12)"),18.0)</f>
        <v>18</v>
      </c>
      <c r="G15" s="27">
        <f>IFERROR(__xludf.DUMMYFUNCTION("COUNTIF(IMPORTRANGE(GETLINK($A$7,$K$9),GETRANGE($A15, F$11)), G$12)"),2.0)</f>
        <v>2</v>
      </c>
      <c r="H15" s="26">
        <f>IFERROR(__xludf.DUMMYFUNCTION("COUNTIF(IMPORTRANGE(GETLINK($A$7,$K$9),GETRANGE($A15, H$11)), H$12)"),11.0)</f>
        <v>11</v>
      </c>
      <c r="I15" s="27">
        <f>IFERROR(__xludf.DUMMYFUNCTION("COUNTIF(IMPORTRANGE(GETLINK($A$7,$K$9),GETRANGE($A15, H$11)), I$12)"),9.0)</f>
        <v>9</v>
      </c>
      <c r="J15" s="26">
        <f>IFERROR(__xludf.DUMMYFUNCTION("COUNTIF(IMPORTRANGE(GETLINK($A$7,$K$9),GETRANGE($A15, J$11)), J$12)"),19.0)</f>
        <v>19</v>
      </c>
      <c r="K15" s="27">
        <f>IFERROR(__xludf.DUMMYFUNCTION("COUNTIF(IMPORTRANGE(GETLINK($A$7,$K$9),GETRANGE($A15, J$11)), K$12)"),1.0)</f>
        <v>1</v>
      </c>
      <c r="L15" s="26">
        <f>IFERROR(__xludf.DUMMYFUNCTION("COUNTIF(IMPORTRANGE(GETLINK($A$7,$K$9),GETRANGE($A15, L$11)), L$12)"),12.0)</f>
        <v>12</v>
      </c>
      <c r="M15" s="27">
        <f>IFERROR(__xludf.DUMMYFUNCTION("COUNTIF(IMPORTRANGE(GETLINK($A$7,$K$9),GETRANGE($A15, L$11)), M$12)"),8.0)</f>
        <v>8</v>
      </c>
    </row>
    <row r="16" ht="15.75" customHeight="1">
      <c r="A16" s="25" t="s">
        <v>42</v>
      </c>
      <c r="B16" s="26">
        <f>IFERROR(__xludf.DUMMYFUNCTION("COUNTIF(IMPORTRANGE(GETLINK($A$7,$K$9),GETRANGE($A16, B$11)), B$12)"),1.0)</f>
        <v>1</v>
      </c>
      <c r="C16" s="27">
        <f>IFERROR(__xludf.DUMMYFUNCTION("COUNTIF(IMPORTRANGE(GETLINK($A$7,$K$9),GETRANGE($A16, B$11)), C$12)"),18.0)</f>
        <v>18</v>
      </c>
      <c r="D16" s="26">
        <f>IFERROR(__xludf.DUMMYFUNCTION("COUNTIF(IMPORTRANGE(GETLINK($A$7,$K$9),GETRANGE($A16, D$11)), D$12)"),15.0)</f>
        <v>15</v>
      </c>
      <c r="E16" s="27">
        <f>IFERROR(__xludf.DUMMYFUNCTION("COUNTIF(IMPORTRANGE(GETLINK($A$7,$K$9),GETRANGE($A16, D$11)), E$12)"),4.0)</f>
        <v>4</v>
      </c>
      <c r="F16" s="26">
        <f>IFERROR(__xludf.DUMMYFUNCTION("COUNTIF(IMPORTRANGE(GETLINK($A$7,$K$9),GETRANGE($A16, F$11)), F$12)"),13.0)</f>
        <v>13</v>
      </c>
      <c r="G16" s="27">
        <f>IFERROR(__xludf.DUMMYFUNCTION("COUNTIF(IMPORTRANGE(GETLINK($A$7,$K$9),GETRANGE($A16, F$11)), G$12)"),6.0)</f>
        <v>6</v>
      </c>
      <c r="H16" s="26">
        <f>IFERROR(__xludf.DUMMYFUNCTION("COUNTIF(IMPORTRANGE(GETLINK($A$7,$K$9),GETRANGE($A16, H$11)), H$12)"),7.0)</f>
        <v>7</v>
      </c>
      <c r="I16" s="27">
        <f>IFERROR(__xludf.DUMMYFUNCTION("COUNTIF(IMPORTRANGE(GETLINK($A$7,$K$9),GETRANGE($A16, H$11)), I$12)"),12.0)</f>
        <v>12</v>
      </c>
      <c r="J16" s="26">
        <f>IFERROR(__xludf.DUMMYFUNCTION("COUNTIF(IMPORTRANGE(GETLINK($A$7,$K$9),GETRANGE($A16, J$11)), J$12)"),18.0)</f>
        <v>18</v>
      </c>
      <c r="K16" s="27">
        <f>IFERROR(__xludf.DUMMYFUNCTION("COUNTIF(IMPORTRANGE(GETLINK($A$7,$K$9),GETRANGE($A16, J$11)), K$12)"),1.0)</f>
        <v>1</v>
      </c>
      <c r="L16" s="26">
        <f>IFERROR(__xludf.DUMMYFUNCTION("COUNTIF(IMPORTRANGE(GETLINK($A$7,$K$9),GETRANGE($A16, L$11)), L$12)"),6.0)</f>
        <v>6</v>
      </c>
      <c r="M16" s="27">
        <f>IFERROR(__xludf.DUMMYFUNCTION("COUNTIF(IMPORTRANGE(GETLINK($A$7,$K$9),GETRANGE($A16, L$11)), M$12)"),13.0)</f>
        <v>13</v>
      </c>
    </row>
    <row r="17" ht="15.75" customHeight="1">
      <c r="A17" s="25" t="s">
        <v>43</v>
      </c>
      <c r="B17" s="26">
        <f>IFERROR(__xludf.DUMMYFUNCTION("COUNTIF(IMPORTRANGE(GETLINK($A$7,$K$9),GETRANGE($A17, B$11)), B$12)"),0.0)</f>
        <v>0</v>
      </c>
      <c r="C17" s="27">
        <f>IFERROR(__xludf.DUMMYFUNCTION("COUNTIF(IMPORTRANGE(GETLINK($A$7,$K$9),GETRANGE($A17, B$11)), C$12)"),17.0)</f>
        <v>17</v>
      </c>
      <c r="D17" s="26">
        <f>IFERROR(__xludf.DUMMYFUNCTION("COUNTIF(IMPORTRANGE(GETLINK($A$7,$K$9),GETRANGE($A17, D$11)), D$12)"),0.0)</f>
        <v>0</v>
      </c>
      <c r="E17" s="27">
        <f>IFERROR(__xludf.DUMMYFUNCTION("COUNTIF(IMPORTRANGE(GETLINK($A$7,$K$9),GETRANGE($A17, D$11)), E$12)"),17.0)</f>
        <v>17</v>
      </c>
      <c r="F17" s="26">
        <f>IFERROR(__xludf.DUMMYFUNCTION("COUNTIF(IMPORTRANGE(GETLINK($A$7,$K$9),GETRANGE($A17, F$11)), F$12)"),11.0)</f>
        <v>11</v>
      </c>
      <c r="G17" s="27">
        <f>IFERROR(__xludf.DUMMYFUNCTION("COUNTIF(IMPORTRANGE(GETLINK($A$7,$K$9),GETRANGE($A17, F$11)), G$12)"),6.0)</f>
        <v>6</v>
      </c>
      <c r="H17" s="26">
        <f>IFERROR(__xludf.DUMMYFUNCTION("COUNTIF(IMPORTRANGE(GETLINK($A$7,$K$9),GETRANGE($A17, H$11)), H$12)"),3.0)</f>
        <v>3</v>
      </c>
      <c r="I17" s="27">
        <f>IFERROR(__xludf.DUMMYFUNCTION("COUNTIF(IMPORTRANGE(GETLINK($A$7,$K$9),GETRANGE($A17, H$11)), I$12)"),14.0)</f>
        <v>14</v>
      </c>
      <c r="J17" s="26">
        <f>IFERROR(__xludf.DUMMYFUNCTION("COUNTIF(IMPORTRANGE(GETLINK($A$7,$K$9),GETRANGE($A17, J$11)), J$12)"),15.0)</f>
        <v>15</v>
      </c>
      <c r="K17" s="27">
        <f>IFERROR(__xludf.DUMMYFUNCTION("COUNTIF(IMPORTRANGE(GETLINK($A$7,$K$9),GETRANGE($A17, J$11)), K$12)"),2.0)</f>
        <v>2</v>
      </c>
      <c r="L17" s="26">
        <f>IFERROR(__xludf.DUMMYFUNCTION("COUNTIF(IMPORTRANGE(GETLINK($A$7,$K$9),GETRANGE($A17, L$11)), L$12)"),0.0)</f>
        <v>0</v>
      </c>
      <c r="M17" s="27">
        <f>IFERROR(__xludf.DUMMYFUNCTION("COUNTIF(IMPORTRANGE(GETLINK($A$7,$K$9),GETRANGE($A17, L$11)), M$12)"),17.0)</f>
        <v>17</v>
      </c>
    </row>
    <row r="18" ht="15.75" customHeight="1">
      <c r="A18" s="25" t="s">
        <v>44</v>
      </c>
      <c r="B18" s="26">
        <f>IFERROR(__xludf.DUMMYFUNCTION("COUNTIF(IMPORTRANGE(GETLINK($A$7,$K$9),GETRANGE($A18, B$11)), B$12)"),15.0)</f>
        <v>15</v>
      </c>
      <c r="C18" s="27">
        <f>IFERROR(__xludf.DUMMYFUNCTION("COUNTIF(IMPORTRANGE(GETLINK($A$7,$K$9),GETRANGE($A18, B$11)), C$12)"),7.0)</f>
        <v>7</v>
      </c>
      <c r="D18" s="26">
        <f>IFERROR(__xludf.DUMMYFUNCTION("COUNTIF(IMPORTRANGE(GETLINK($A$7,$K$9),GETRANGE($A18, D$11)), D$12)"),2.0)</f>
        <v>2</v>
      </c>
      <c r="E18" s="27">
        <f>IFERROR(__xludf.DUMMYFUNCTION("COUNTIF(IMPORTRANGE(GETLINK($A$7,$K$9),GETRANGE($A18, D$11)), E$12)"),20.0)</f>
        <v>20</v>
      </c>
      <c r="F18" s="26">
        <f>IFERROR(__xludf.DUMMYFUNCTION("COUNTIF(IMPORTRANGE(GETLINK($A$7,$K$9),GETRANGE($A18, F$11)), F$12)"),14.0)</f>
        <v>14</v>
      </c>
      <c r="G18" s="27">
        <f>IFERROR(__xludf.DUMMYFUNCTION("COUNTIF(IMPORTRANGE(GETLINK($A$7,$K$9),GETRANGE($A18, F$11)), G$12)"),8.0)</f>
        <v>8</v>
      </c>
      <c r="H18" s="26">
        <f>IFERROR(__xludf.DUMMYFUNCTION("COUNTIF(IMPORTRANGE(GETLINK($A$7,$K$9),GETRANGE($A18, H$11)), H$12)"),6.0)</f>
        <v>6</v>
      </c>
      <c r="I18" s="27">
        <f>IFERROR(__xludf.DUMMYFUNCTION("COUNTIF(IMPORTRANGE(GETLINK($A$7,$K$9),GETRANGE($A18, H$11)), I$12)"),16.0)</f>
        <v>16</v>
      </c>
      <c r="J18" s="26">
        <f>IFERROR(__xludf.DUMMYFUNCTION("COUNTIF(IMPORTRANGE(GETLINK($A$7,$K$9),GETRANGE($A18, J$11)), J$12)"),21.0)</f>
        <v>21</v>
      </c>
      <c r="K18" s="27">
        <f>IFERROR(__xludf.DUMMYFUNCTION("COUNTIF(IMPORTRANGE(GETLINK($A$7,$K$9),GETRANGE($A18, J$11)), K$12)"),1.0)</f>
        <v>1</v>
      </c>
      <c r="L18" s="26">
        <f>IFERROR(__xludf.DUMMYFUNCTION("COUNTIF(IMPORTRANGE(GETLINK($A$7,$K$9),GETRANGE($A18, L$11)), L$12)"),0.0)</f>
        <v>0</v>
      </c>
      <c r="M18" s="27">
        <f>IFERROR(__xludf.DUMMYFUNCTION("COUNTIF(IMPORTRANGE(GETLINK($A$7,$K$9),GETRANGE($A18, L$11)), M$12)"),22.0)</f>
        <v>22</v>
      </c>
    </row>
    <row r="19" ht="15.75" customHeight="1">
      <c r="A19" s="25" t="s">
        <v>45</v>
      </c>
      <c r="B19" s="26">
        <f>IFERROR(__xludf.DUMMYFUNCTION("COUNTIF(IMPORTRANGE(GETLINK($A$7,$K$9),GETRANGE($A19, B$11)), B$12)"),1.0)</f>
        <v>1</v>
      </c>
      <c r="C19" s="27">
        <f>IFERROR(__xludf.DUMMYFUNCTION("COUNTIF(IMPORTRANGE(GETLINK($A$7,$K$9),GETRANGE($A19, B$11)), C$12)"),20.0)</f>
        <v>20</v>
      </c>
      <c r="D19" s="26">
        <f>IFERROR(__xludf.DUMMYFUNCTION("COUNTIF(IMPORTRANGE(GETLINK($A$7,$K$9),GETRANGE($A19, D$11)), D$12)"),0.0)</f>
        <v>0</v>
      </c>
      <c r="E19" s="27">
        <f>IFERROR(__xludf.DUMMYFUNCTION("COUNTIF(IMPORTRANGE(GETLINK($A$7,$K$9),GETRANGE($A19, D$11)), E$12)"),21.0)</f>
        <v>21</v>
      </c>
      <c r="F19" s="26">
        <f>IFERROR(__xludf.DUMMYFUNCTION("COUNTIF(IMPORTRANGE(GETLINK($A$7,$K$9),GETRANGE($A19, F$11)), F$12)"),14.0)</f>
        <v>14</v>
      </c>
      <c r="G19" s="27">
        <f>IFERROR(__xludf.DUMMYFUNCTION("COUNTIF(IMPORTRANGE(GETLINK($A$7,$K$9),GETRANGE($A19, F$11)), G$12)"),7.0)</f>
        <v>7</v>
      </c>
      <c r="H19" s="26">
        <f>IFERROR(__xludf.DUMMYFUNCTION("COUNTIF(IMPORTRANGE(GETLINK($A$7,$K$9),GETRANGE($A19, H$11)), H$12)"),14.0)</f>
        <v>14</v>
      </c>
      <c r="I19" s="27">
        <f>IFERROR(__xludf.DUMMYFUNCTION("COUNTIF(IMPORTRANGE(GETLINK($A$7,$K$9),GETRANGE($A19, H$11)), I$12)"),7.0)</f>
        <v>7</v>
      </c>
      <c r="J19" s="26">
        <f>IFERROR(__xludf.DUMMYFUNCTION("COUNTIF(IMPORTRANGE(GETLINK($A$7,$K$9),GETRANGE($A19, J$11)), J$12)"),18.0)</f>
        <v>18</v>
      </c>
      <c r="K19" s="27">
        <f>IFERROR(__xludf.DUMMYFUNCTION("COUNTIF(IMPORTRANGE(GETLINK($A$7,$K$9),GETRANGE($A19, J$11)), K$12)"),3.0)</f>
        <v>3</v>
      </c>
      <c r="L19" s="26">
        <f>IFERROR(__xludf.DUMMYFUNCTION("COUNTIF(IMPORTRANGE(GETLINK($A$7,$K$9),GETRANGE($A19, L$11)), L$12)"),1.0)</f>
        <v>1</v>
      </c>
      <c r="M19" s="27">
        <f>IFERROR(__xludf.DUMMYFUNCTION("COUNTIF(IMPORTRANGE(GETLINK($A$7,$K$9),GETRANGE($A19, L$11)), M$12)"),20.0)</f>
        <v>20</v>
      </c>
    </row>
    <row r="20" ht="15.75" customHeight="1">
      <c r="A20" s="25" t="s">
        <v>46</v>
      </c>
      <c r="B20" s="26">
        <f>IFERROR(__xludf.DUMMYFUNCTION("COUNTIF(IMPORTRANGE(GETLINK($A$7,$K$9),GETRANGE($A20, B$11)), B$12)"),0.0)</f>
        <v>0</v>
      </c>
      <c r="C20" s="27">
        <f>IFERROR(__xludf.DUMMYFUNCTION("COUNTIF(IMPORTRANGE(GETLINK($A$7,$K$9),GETRANGE($A20, B$11)), C$12)"),18.0)</f>
        <v>18</v>
      </c>
      <c r="D20" s="26">
        <f>IFERROR(__xludf.DUMMYFUNCTION("COUNTIF(IMPORTRANGE(GETLINK($A$7,$K$9),GETRANGE($A20, D$11)), D$12)"),14.0)</f>
        <v>14</v>
      </c>
      <c r="E20" s="27">
        <f>IFERROR(__xludf.DUMMYFUNCTION("COUNTIF(IMPORTRANGE(GETLINK($A$7,$K$9),GETRANGE($A20, D$11)), E$12)"),4.0)</f>
        <v>4</v>
      </c>
      <c r="F20" s="26">
        <f>IFERROR(__xludf.DUMMYFUNCTION("COUNTIF(IMPORTRANGE(GETLINK($A$7,$K$9),GETRANGE($A20, F$11)), F$12)"),13.0)</f>
        <v>13</v>
      </c>
      <c r="G20" s="27">
        <f>IFERROR(__xludf.DUMMYFUNCTION("COUNTIF(IMPORTRANGE(GETLINK($A$7,$K$9),GETRANGE($A20, F$11)), G$12)"),5.0)</f>
        <v>5</v>
      </c>
      <c r="H20" s="26">
        <f>IFERROR(__xludf.DUMMYFUNCTION("COUNTIF(IMPORTRANGE(GETLINK($A$7,$K$9),GETRANGE($A20, H$11)), H$12)"),9.0)</f>
        <v>9</v>
      </c>
      <c r="I20" s="27">
        <f>IFERROR(__xludf.DUMMYFUNCTION("COUNTIF(IMPORTRANGE(GETLINK($A$7,$K$9),GETRANGE($A20, H$11)), I$12)"),9.0)</f>
        <v>9</v>
      </c>
      <c r="J20" s="26">
        <f>IFERROR(__xludf.DUMMYFUNCTION("COUNTIF(IMPORTRANGE(GETLINK($A$7,$K$9),GETRANGE($A20, J$11)), J$12)"),14.0)</f>
        <v>14</v>
      </c>
      <c r="K20" s="27">
        <f>IFERROR(__xludf.DUMMYFUNCTION("COUNTIF(IMPORTRANGE(GETLINK($A$7,$K$9),GETRANGE($A20, J$11)), K$12)"),4.0)</f>
        <v>4</v>
      </c>
      <c r="L20" s="26">
        <f>IFERROR(__xludf.DUMMYFUNCTION("COUNTIF(IMPORTRANGE(GETLINK($A$7,$K$9),GETRANGE($A20, L$11)), L$12)"),1.0)</f>
        <v>1</v>
      </c>
      <c r="M20" s="27">
        <f>IFERROR(__xludf.DUMMYFUNCTION("COUNTIF(IMPORTRANGE(GETLINK($A$7,$K$9),GETRANGE($A20, L$11)), M$12)"),17.0)</f>
        <v>17</v>
      </c>
    </row>
    <row r="21" ht="15.75" customHeight="1">
      <c r="A21" s="25" t="s">
        <v>47</v>
      </c>
      <c r="B21" s="26">
        <f>IFERROR(__xludf.DUMMYFUNCTION("COUNTIF(IMPORTRANGE(GETLINK($A$7,$K$9),GETRANGE($A21, B$11)), B$12)"),3.0)</f>
        <v>3</v>
      </c>
      <c r="C21" s="27">
        <f>IFERROR(__xludf.DUMMYFUNCTION("COUNTIF(IMPORTRANGE(GETLINK($A$7,$K$9),GETRANGE($A21, B$11)), C$12)"),17.0)</f>
        <v>17</v>
      </c>
      <c r="D21" s="26">
        <f>IFERROR(__xludf.DUMMYFUNCTION("COUNTIF(IMPORTRANGE(GETLINK($A$7,$K$9),GETRANGE($A21, D$11)), D$12)"),8.0)</f>
        <v>8</v>
      </c>
      <c r="E21" s="27">
        <f>IFERROR(__xludf.DUMMYFUNCTION("COUNTIF(IMPORTRANGE(GETLINK($A$7,$K$9),GETRANGE($A21, D$11)), E$12)"),12.0)</f>
        <v>12</v>
      </c>
      <c r="F21" s="26">
        <f>IFERROR(__xludf.DUMMYFUNCTION("COUNTIF(IMPORTRANGE(GETLINK($A$7,$K$9),GETRANGE($A21, F$11)), F$12)"),13.0)</f>
        <v>13</v>
      </c>
      <c r="G21" s="27">
        <f>IFERROR(__xludf.DUMMYFUNCTION("COUNTIF(IMPORTRANGE(GETLINK($A$7,$K$9),GETRANGE($A21, F$11)), G$12)"),7.0)</f>
        <v>7</v>
      </c>
      <c r="H21" s="26">
        <f>IFERROR(__xludf.DUMMYFUNCTION("COUNTIF(IMPORTRANGE(GETLINK($A$7,$K$9),GETRANGE($A21, H$11)), H$12)"),2.0)</f>
        <v>2</v>
      </c>
      <c r="I21" s="27">
        <f>IFERROR(__xludf.DUMMYFUNCTION("COUNTIF(IMPORTRANGE(GETLINK($A$7,$K$9),GETRANGE($A21, H$11)), I$12)"),18.0)</f>
        <v>18</v>
      </c>
      <c r="J21" s="26">
        <f>IFERROR(__xludf.DUMMYFUNCTION("COUNTIF(IMPORTRANGE(GETLINK($A$7,$K$9),GETRANGE($A21, J$11)), J$12)"),15.0)</f>
        <v>15</v>
      </c>
      <c r="K21" s="27">
        <f>IFERROR(__xludf.DUMMYFUNCTION("COUNTIF(IMPORTRANGE(GETLINK($A$7,$K$9),GETRANGE($A21, J$11)), K$12)"),5.0)</f>
        <v>5</v>
      </c>
      <c r="L21" s="26">
        <f>IFERROR(__xludf.DUMMYFUNCTION("COUNTIF(IMPORTRANGE(GETLINK($A$7,$K$9),GETRANGE($A21, L$11)), L$12)"),4.0)</f>
        <v>4</v>
      </c>
      <c r="M21" s="27">
        <f>IFERROR(__xludf.DUMMYFUNCTION("COUNTIF(IMPORTRANGE(GETLINK($A$7,$K$9),GETRANGE($A21, L$11)), M$12)"),16.0)</f>
        <v>16</v>
      </c>
    </row>
    <row r="22" ht="15.75" customHeight="1">
      <c r="A22" s="30" t="s">
        <v>48</v>
      </c>
      <c r="B22" s="31">
        <f>IFERROR(__xludf.DUMMYFUNCTION("COUNTIF(IMPORTRANGE(GETLINK($A$7,$K$9),GETRANGE($A22, B$11)), B$12)"),9.0)</f>
        <v>9</v>
      </c>
      <c r="C22" s="32">
        <f>IFERROR(__xludf.DUMMYFUNCTION("COUNTIF(IMPORTRANGE(GETLINK($A$7,$K$9),GETRANGE($A22, B$11)), C$12)"),12.0)</f>
        <v>12</v>
      </c>
      <c r="D22" s="31">
        <f>IFERROR(__xludf.DUMMYFUNCTION("COUNTIF(IMPORTRANGE(GETLINK($A$7,$K$9),GETRANGE($A22, D$11)), D$12)"),9.0)</f>
        <v>9</v>
      </c>
      <c r="E22" s="32">
        <f>IFERROR(__xludf.DUMMYFUNCTION("COUNTIF(IMPORTRANGE(GETLINK($A$7,$K$9),GETRANGE($A22, D$11)), E$12)"),12.0)</f>
        <v>12</v>
      </c>
      <c r="F22" s="31">
        <f>IFERROR(__xludf.DUMMYFUNCTION("COUNTIF(IMPORTRANGE(GETLINK($A$7,$K$9),GETRANGE($A22, F$11)), F$12)"),14.0)</f>
        <v>14</v>
      </c>
      <c r="G22" s="32">
        <f>IFERROR(__xludf.DUMMYFUNCTION("COUNTIF(IMPORTRANGE(GETLINK($A$7,$K$9),GETRANGE($A22, F$11)), G$12)"),7.0)</f>
        <v>7</v>
      </c>
      <c r="H22" s="31">
        <f>IFERROR(__xludf.DUMMYFUNCTION("COUNTIF(IMPORTRANGE(GETLINK($A$7,$K$9),GETRANGE($A22, H$11)), H$12)"),10.0)</f>
        <v>10</v>
      </c>
      <c r="I22" s="32">
        <f>IFERROR(__xludf.DUMMYFUNCTION("COUNTIF(IMPORTRANGE(GETLINK($A$7,$K$9),GETRANGE($A22, H$11)), I$12)"),11.0)</f>
        <v>11</v>
      </c>
      <c r="J22" s="31">
        <f>IFERROR(__xludf.DUMMYFUNCTION("COUNTIF(IMPORTRANGE(GETLINK($A$7,$K$9),GETRANGE($A22, J$11)), J$12)"),20.0)</f>
        <v>20</v>
      </c>
      <c r="K22" s="32">
        <f>IFERROR(__xludf.DUMMYFUNCTION("COUNTIF(IMPORTRANGE(GETLINK($A$7,$K$9),GETRANGE($A22, J$11)), K$12)"),1.0)</f>
        <v>1</v>
      </c>
      <c r="L22" s="31">
        <f>IFERROR(__xludf.DUMMYFUNCTION("COUNTIF(IMPORTRANGE(GETLINK($A$7,$K$9),GETRANGE($A22, L$11)), L$12)"),0.0)</f>
        <v>0</v>
      </c>
      <c r="M22" s="32">
        <f>IFERROR(__xludf.DUMMYFUNCTION("COUNTIF(IMPORTRANGE(GETLINK($A$7,$K$9),GETRANGE($A22, L$11)), M$12)"),21.0)</f>
        <v>21</v>
      </c>
    </row>
    <row r="23" ht="15.75" customHeight="1">
      <c r="A23" s="46" t="s">
        <v>32</v>
      </c>
      <c r="B23" s="35">
        <f t="shared" ref="B23:M23" si="1">SUM(B13:B22)</f>
        <v>54</v>
      </c>
      <c r="C23" s="47">
        <f t="shared" si="1"/>
        <v>142</v>
      </c>
      <c r="D23" s="47">
        <f t="shared" si="1"/>
        <v>58</v>
      </c>
      <c r="E23" s="47">
        <f t="shared" si="1"/>
        <v>138</v>
      </c>
      <c r="F23" s="47">
        <f t="shared" si="1"/>
        <v>133</v>
      </c>
      <c r="G23" s="47">
        <f t="shared" si="1"/>
        <v>63</v>
      </c>
      <c r="H23" s="47">
        <f t="shared" si="1"/>
        <v>74</v>
      </c>
      <c r="I23" s="47">
        <f t="shared" si="1"/>
        <v>122</v>
      </c>
      <c r="J23" s="47">
        <f t="shared" si="1"/>
        <v>174</v>
      </c>
      <c r="K23" s="47">
        <f t="shared" si="1"/>
        <v>22</v>
      </c>
      <c r="L23" s="48">
        <f t="shared" si="1"/>
        <v>27</v>
      </c>
      <c r="M23" s="48">
        <f t="shared" si="1"/>
        <v>169</v>
      </c>
    </row>
    <row r="24" ht="15.75" customHeight="1"/>
    <row r="25" ht="15.75" customHeight="1"/>
    <row r="26" ht="15.75" customHeight="1"/>
    <row r="27" ht="15.75" customHeight="1">
      <c r="K27" s="1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8">
    <mergeCell ref="A1:M1"/>
    <mergeCell ref="A2:M2"/>
    <mergeCell ref="A3:M3"/>
    <mergeCell ref="A4:M4"/>
    <mergeCell ref="A5:M5"/>
    <mergeCell ref="A6:M6"/>
    <mergeCell ref="A7:M7"/>
    <mergeCell ref="F11:G11"/>
    <mergeCell ref="H11:I11"/>
    <mergeCell ref="J11:K11"/>
    <mergeCell ref="L11:M11"/>
    <mergeCell ref="A9:H9"/>
    <mergeCell ref="I9:J9"/>
    <mergeCell ref="L9:M9"/>
    <mergeCell ref="A10:L10"/>
    <mergeCell ref="A11:A12"/>
    <mergeCell ref="B11:C11"/>
    <mergeCell ref="D11:E11"/>
  </mergeCells>
  <printOptions gridLines="1" horizontalCentered="1"/>
  <pageMargins bottom="0.08384146341463414" footer="0.0" header="0.0" left="0.0" right="0.0" top="0.06707317073170732"/>
  <pageSetup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7.13"/>
    <col customWidth="1" min="2" max="6" width="20.1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2.0" customHeight="1">
      <c r="A6" s="2"/>
    </row>
    <row r="7" ht="25.5" customHeight="1">
      <c r="A7" s="50" t="s">
        <v>62</v>
      </c>
    </row>
    <row r="8" ht="15.75" customHeight="1"/>
    <row r="9" ht="15.75" customHeight="1">
      <c r="A9" s="4" t="s">
        <v>63</v>
      </c>
      <c r="B9" s="39"/>
      <c r="C9" s="39"/>
      <c r="D9" s="51" t="s">
        <v>7</v>
      </c>
      <c r="E9" s="6" t="s">
        <v>8</v>
      </c>
      <c r="F9" s="52" t="s">
        <v>9</v>
      </c>
    </row>
    <row r="10" ht="15.75" customHeight="1"/>
    <row r="11" ht="50.25" customHeight="1">
      <c r="A11" s="53" t="s">
        <v>10</v>
      </c>
      <c r="B11" s="19" t="s">
        <v>64</v>
      </c>
      <c r="C11" s="19" t="s">
        <v>65</v>
      </c>
      <c r="D11" s="54" t="s">
        <v>66</v>
      </c>
      <c r="E11" s="20" t="s">
        <v>67</v>
      </c>
      <c r="F11" s="20" t="s">
        <v>68</v>
      </c>
    </row>
    <row r="12" ht="15.75" customHeight="1">
      <c r="A12" s="21" t="s">
        <v>22</v>
      </c>
      <c r="B12" s="55">
        <f>IFERROR(__xludf.DUMMYFUNCTION("COUNTIF(IMPORTRANGE(GETLINK($A$7,$E$9),GETRANGE($A12, B$11)), ""X"")"),2.0)</f>
        <v>2</v>
      </c>
      <c r="C12" s="56">
        <f>IFERROR(__xludf.DUMMYFUNCTION("COUNTIF(IMPORTRANGE(GETLINK($A$7,$E$9),GETRANGE($A12, C$11)), ""X"")"),8.0)</f>
        <v>8</v>
      </c>
      <c r="D12" s="56">
        <f>IFERROR(__xludf.DUMMYFUNCTION("COUNTIF(IMPORTRANGE(GETLINK($A$7,$E$9),GETRANGE($A12, D$11)), ""X"")"),11.0)</f>
        <v>11</v>
      </c>
      <c r="E12" s="56">
        <f>IFERROR(__xludf.DUMMYFUNCTION("COUNTIF(IMPORTRANGE(GETLINK($A$7,$E$9),GETRANGE($A12, E$11)), ""X"")"),0.0)</f>
        <v>0</v>
      </c>
      <c r="F12" s="57">
        <f>IFERROR(__xludf.DUMMYFUNCTION("COUNTIF(IMPORTRANGE(GETLINK($A$7,$E$9),GETRANGE($A12, F$11)), ""X"")"),0.0)</f>
        <v>0</v>
      </c>
    </row>
    <row r="13" ht="15.75" customHeight="1">
      <c r="A13" s="25" t="s">
        <v>23</v>
      </c>
      <c r="B13" s="58">
        <f>IFERROR(__xludf.DUMMYFUNCTION("COUNTIF(IMPORTRANGE(GETLINK($A$7,$E$9),GETRANGE($A13, B$11)), ""X"")"),1.0)</f>
        <v>1</v>
      </c>
      <c r="C13" s="59">
        <f>IFERROR(__xludf.DUMMYFUNCTION("COUNTIF(IMPORTRANGE(GETLINK($A$7,$E$9),GETRANGE($A13, C$11)), ""X"")"),20.0)</f>
        <v>20</v>
      </c>
      <c r="D13" s="59">
        <f>IFERROR(__xludf.DUMMYFUNCTION("COUNTIF(IMPORTRANGE(GETLINK($A$7,$E$9),GETRANGE($A13, D$11)), ""X"")"),0.0)</f>
        <v>0</v>
      </c>
      <c r="E13" s="59">
        <f>IFERROR(__xludf.DUMMYFUNCTION("COUNTIF(IMPORTRANGE(GETLINK($A$7,$E$9),GETRANGE($A13, E$11)), ""X"")"),0.0)</f>
        <v>0</v>
      </c>
      <c r="F13" s="60">
        <f>IFERROR(__xludf.DUMMYFUNCTION("COUNTIF(IMPORTRANGE(GETLINK($A$7,$E$9),GETRANGE($A13, F$11)), ""X"")"),0.0)</f>
        <v>0</v>
      </c>
    </row>
    <row r="14" ht="15.75" customHeight="1">
      <c r="A14" s="25" t="s">
        <v>24</v>
      </c>
      <c r="B14" s="58">
        <f>IFERROR(__xludf.DUMMYFUNCTION("COUNTIF(IMPORTRANGE(GETLINK($A$7,$E$9),GETRANGE($A14, B$11)), ""X"")"),15.0)</f>
        <v>15</v>
      </c>
      <c r="C14" s="59">
        <f>IFERROR(__xludf.DUMMYFUNCTION("COUNTIF(IMPORTRANGE(GETLINK($A$7,$E$9),GETRANGE($A14, C$11)), ""X"")"),5.0)</f>
        <v>5</v>
      </c>
      <c r="D14" s="59">
        <f>IFERROR(__xludf.DUMMYFUNCTION("COUNTIF(IMPORTRANGE(GETLINK($A$7,$E$9),GETRANGE($A14, D$11)), ""X"")"),1.0)</f>
        <v>1</v>
      </c>
      <c r="E14" s="59">
        <f>IFERROR(__xludf.DUMMYFUNCTION("COUNTIF(IMPORTRANGE(GETLINK($A$7,$E$9),GETRANGE($A14, E$11)), ""X"")"),0.0)</f>
        <v>0</v>
      </c>
      <c r="F14" s="60">
        <f>IFERROR(__xludf.DUMMYFUNCTION("COUNTIF(IMPORTRANGE(GETLINK($A$7,$E$9),GETRANGE($A14, F$11)), ""X"")"),0.0)</f>
        <v>0</v>
      </c>
    </row>
    <row r="15" ht="15.75" customHeight="1">
      <c r="A15" s="25" t="s">
        <v>25</v>
      </c>
      <c r="B15" s="58">
        <f>IFERROR(__xludf.DUMMYFUNCTION("COUNTIF(IMPORTRANGE(GETLINK($A$7,$E$9),GETRANGE($A15, B$11)), ""X"")"),1.0)</f>
        <v>1</v>
      </c>
      <c r="C15" s="59">
        <f>IFERROR(__xludf.DUMMYFUNCTION("COUNTIF(IMPORTRANGE(GETLINK($A$7,$E$9),GETRANGE($A15, C$11)), ""X"")"),6.0)</f>
        <v>6</v>
      </c>
      <c r="D15" s="59">
        <f>IFERROR(__xludf.DUMMYFUNCTION("COUNTIF(IMPORTRANGE(GETLINK($A$7,$E$9),GETRANGE($A15, D$11)), ""X"")"),8.0)</f>
        <v>8</v>
      </c>
      <c r="E15" s="59">
        <f>IFERROR(__xludf.DUMMYFUNCTION("COUNTIF(IMPORTRANGE(GETLINK($A$7,$E$9),GETRANGE($A15, E$11)), ""X"")"),2.0)</f>
        <v>2</v>
      </c>
      <c r="F15" s="60">
        <f>IFERROR(__xludf.DUMMYFUNCTION("COUNTIF(IMPORTRANGE(GETLINK($A$7,$E$9),GETRANGE($A15, F$11)), ""X"")"),0.0)</f>
        <v>0</v>
      </c>
    </row>
    <row r="16" ht="15.75" customHeight="1">
      <c r="A16" s="25" t="s">
        <v>26</v>
      </c>
      <c r="B16" s="58">
        <f>IFERROR(__xludf.DUMMYFUNCTION("COUNTIF(IMPORTRANGE(GETLINK($A$7,$E$9),GETRANGE($A16, B$11)), ""X"")"),15.0)</f>
        <v>15</v>
      </c>
      <c r="C16" s="59">
        <f>IFERROR(__xludf.DUMMYFUNCTION("COUNTIF(IMPORTRANGE(GETLINK($A$7,$E$9),GETRANGE($A16, C$11)), ""X"")"),5.0)</f>
        <v>5</v>
      </c>
      <c r="D16" s="59">
        <f>IFERROR(__xludf.DUMMYFUNCTION("COUNTIF(IMPORTRANGE(GETLINK($A$7,$E$9),GETRANGE($A16, D$11)), ""X"")"),0.0)</f>
        <v>0</v>
      </c>
      <c r="E16" s="59">
        <f>IFERROR(__xludf.DUMMYFUNCTION("COUNTIF(IMPORTRANGE(GETLINK($A$7,$E$9),GETRANGE($A16, E$11)), ""X"")"),0.0)</f>
        <v>0</v>
      </c>
      <c r="F16" s="60">
        <f>IFERROR(__xludf.DUMMYFUNCTION("COUNTIF(IMPORTRANGE(GETLINK($A$7,$E$9),GETRANGE($A16, F$11)), ""X"")"),0.0)</f>
        <v>0</v>
      </c>
    </row>
    <row r="17" ht="15.75" customHeight="1">
      <c r="A17" s="25" t="s">
        <v>27</v>
      </c>
      <c r="B17" s="58">
        <f>IFERROR(__xludf.DUMMYFUNCTION("COUNTIF(IMPORTRANGE(GETLINK($A$7,$E$9),GETRANGE($A17, B$11)), ""X"")"),2.0)</f>
        <v>2</v>
      </c>
      <c r="C17" s="59">
        <f>IFERROR(__xludf.DUMMYFUNCTION("COUNTIF(IMPORTRANGE(GETLINK($A$7,$E$9),GETRANGE($A17, C$11)), ""X"")"),12.0)</f>
        <v>12</v>
      </c>
      <c r="D17" s="59">
        <f>IFERROR(__xludf.DUMMYFUNCTION("COUNTIF(IMPORTRANGE(GETLINK($A$7,$E$9),GETRANGE($A17, D$11)), ""X"")"),8.0)</f>
        <v>8</v>
      </c>
      <c r="E17" s="59">
        <f>IFERROR(__xludf.DUMMYFUNCTION("COUNTIF(IMPORTRANGE(GETLINK($A$7,$E$9),GETRANGE($A17, E$11)), ""X"")"),0.0)</f>
        <v>0</v>
      </c>
      <c r="F17" s="60">
        <f>IFERROR(__xludf.DUMMYFUNCTION("COUNTIF(IMPORTRANGE(GETLINK($A$7,$E$9),GETRANGE($A17, F$11)), ""X"")"),0.0)</f>
        <v>0</v>
      </c>
    </row>
    <row r="18" ht="15.75" customHeight="1">
      <c r="A18" s="25" t="s">
        <v>28</v>
      </c>
      <c r="B18" s="58">
        <f>IFERROR(__xludf.DUMMYFUNCTION("COUNTIF(IMPORTRANGE(GETLINK($A$7,$E$9),GETRANGE($A18, B$11)), ""X"")"),1.0)</f>
        <v>1</v>
      </c>
      <c r="C18" s="59">
        <f>IFERROR(__xludf.DUMMYFUNCTION("COUNTIF(IMPORTRANGE(GETLINK($A$7,$E$9),GETRANGE($A18, C$11)), ""X"")"),21.0)</f>
        <v>21</v>
      </c>
      <c r="D18" s="59">
        <f>IFERROR(__xludf.DUMMYFUNCTION("COUNTIF(IMPORTRANGE(GETLINK($A$7,$E$9),GETRANGE($A18, D$11)), ""X"")"),0.0)</f>
        <v>0</v>
      </c>
      <c r="E18" s="59">
        <f>IFERROR(__xludf.DUMMYFUNCTION("COUNTIF(IMPORTRANGE(GETLINK($A$7,$E$9),GETRANGE($A18, E$11)), ""X"")"),0.0)</f>
        <v>0</v>
      </c>
      <c r="F18" s="60">
        <f>IFERROR(__xludf.DUMMYFUNCTION("COUNTIF(IMPORTRANGE(GETLINK($A$7,$E$9),GETRANGE($A18, F$11)), ""X"")"),0.0)</f>
        <v>0</v>
      </c>
    </row>
    <row r="19" ht="15.75" customHeight="1">
      <c r="A19" s="25" t="s">
        <v>29</v>
      </c>
      <c r="B19" s="58">
        <f>IFERROR(__xludf.DUMMYFUNCTION("COUNTIF(IMPORTRANGE(GETLINK($A$7,$E$9),GETRANGE($A19, B$11)), ""X"")"),8.0)</f>
        <v>8</v>
      </c>
      <c r="C19" s="59">
        <f>IFERROR(__xludf.DUMMYFUNCTION("COUNTIF(IMPORTRANGE(GETLINK($A$7,$E$9),GETRANGE($A19, C$11)), ""X"")"),10.0)</f>
        <v>10</v>
      </c>
      <c r="D19" s="59">
        <f>IFERROR(__xludf.DUMMYFUNCTION("COUNTIF(IMPORTRANGE(GETLINK($A$7,$E$9),GETRANGE($A19, D$11)), ""X"")"),4.0)</f>
        <v>4</v>
      </c>
      <c r="E19" s="59">
        <f>IFERROR(__xludf.DUMMYFUNCTION("COUNTIF(IMPORTRANGE(GETLINK($A$7,$E$9),GETRANGE($A19, E$11)), ""X"")"),0.0)</f>
        <v>0</v>
      </c>
      <c r="F19" s="60">
        <f>IFERROR(__xludf.DUMMYFUNCTION("COUNTIF(IMPORTRANGE(GETLINK($A$7,$E$9),GETRANGE($A19, F$11)), ""X"")"),0.0)</f>
        <v>0</v>
      </c>
    </row>
    <row r="20" ht="15.75" customHeight="1">
      <c r="A20" s="25" t="s">
        <v>30</v>
      </c>
      <c r="B20" s="58">
        <f>IFERROR(__xludf.DUMMYFUNCTION("COUNTIF(IMPORTRANGE(GETLINK($A$7,$E$9),GETRANGE($A20, B$11)), ""X"")"),10.0)</f>
        <v>10</v>
      </c>
      <c r="C20" s="59">
        <f>IFERROR(__xludf.DUMMYFUNCTION("COUNTIF(IMPORTRANGE(GETLINK($A$7,$E$9),GETRANGE($A20, C$11)), ""X"")"),7.0)</f>
        <v>7</v>
      </c>
      <c r="D20" s="59">
        <f>IFERROR(__xludf.DUMMYFUNCTION("COUNTIF(IMPORTRANGE(GETLINK($A$7,$E$9),GETRANGE($A20, D$11)), ""X"")"),3.0)</f>
        <v>3</v>
      </c>
      <c r="E20" s="59">
        <f>IFERROR(__xludf.DUMMYFUNCTION("COUNTIF(IMPORTRANGE(GETLINK($A$7,$E$9),GETRANGE($A20, E$11)), ""X"")"),0.0)</f>
        <v>0</v>
      </c>
      <c r="F20" s="60">
        <f>IFERROR(__xludf.DUMMYFUNCTION("COUNTIF(IMPORTRANGE(GETLINK($A$7,$E$9),GETRANGE($A20, F$11)), ""X"")"),0.0)</f>
        <v>0</v>
      </c>
    </row>
    <row r="21" ht="15.75" customHeight="1">
      <c r="A21" s="30" t="s">
        <v>31</v>
      </c>
      <c r="B21" s="61">
        <f>IFERROR(__xludf.DUMMYFUNCTION("COUNTIF(IMPORTRANGE(GETLINK($A$7,$E$9),GETRANGE($A21, B$11)), ""X"")"),2.0)</f>
        <v>2</v>
      </c>
      <c r="C21" s="62">
        <f>IFERROR(__xludf.DUMMYFUNCTION("COUNTIF(IMPORTRANGE(GETLINK($A$7,$E$9),GETRANGE($A21, C$11)), ""X"")"),15.0)</f>
        <v>15</v>
      </c>
      <c r="D21" s="62">
        <f>IFERROR(__xludf.DUMMYFUNCTION("COUNTIF(IMPORTRANGE(GETLINK($A$7,$E$9),GETRANGE($A21, D$11)), ""X"")"),3.0)</f>
        <v>3</v>
      </c>
      <c r="E21" s="62">
        <f>IFERROR(__xludf.DUMMYFUNCTION("COUNTIF(IMPORTRANGE(GETLINK($A$7,$E$9),GETRANGE($A21, E$11)), ""X"")"),0.0)</f>
        <v>0</v>
      </c>
      <c r="F21" s="63">
        <f>IFERROR(__xludf.DUMMYFUNCTION("COUNTIF(IMPORTRANGE(GETLINK($A$7,$E$9),GETRANGE($A21, F$11)), ""X"")"),0.0)</f>
        <v>0</v>
      </c>
    </row>
    <row r="22" ht="15.75" customHeight="1">
      <c r="A22" s="64" t="s">
        <v>32</v>
      </c>
      <c r="B22" s="35">
        <f t="shared" ref="B22:F22" si="1">SUM(B12:B21)</f>
        <v>57</v>
      </c>
      <c r="C22" s="47">
        <f t="shared" si="1"/>
        <v>109</v>
      </c>
      <c r="D22" s="47">
        <f t="shared" si="1"/>
        <v>38</v>
      </c>
      <c r="E22" s="47">
        <f t="shared" si="1"/>
        <v>2</v>
      </c>
      <c r="F22" s="48">
        <f t="shared" si="1"/>
        <v>0</v>
      </c>
    </row>
    <row r="23" ht="15.75" customHeight="1">
      <c r="A23" s="49"/>
    </row>
    <row r="24" ht="15.75" customHeight="1">
      <c r="A24" s="38"/>
    </row>
    <row r="25" ht="15.75" customHeight="1">
      <c r="A25" s="3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A8:F8"/>
    <mergeCell ref="A10:F10"/>
    <mergeCell ref="A1:F1"/>
    <mergeCell ref="A2:F2"/>
    <mergeCell ref="A3:F3"/>
    <mergeCell ref="A4:F4"/>
    <mergeCell ref="A5:F5"/>
    <mergeCell ref="A6:F6"/>
    <mergeCell ref="A7:F7"/>
  </mergeCells>
  <printOptions gridLines="1" horizontalCentered="1"/>
  <pageMargins bottom="0.08384146341463414" footer="0.0" header="0.0" left="0.0" right="0.0" top="0.06707317073170732"/>
  <pageSetup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7.13"/>
    <col customWidth="1" min="2" max="6" width="20.1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2.0" customHeight="1">
      <c r="A6" s="2"/>
    </row>
    <row r="7" ht="25.5" customHeight="1">
      <c r="A7" s="50" t="s">
        <v>62</v>
      </c>
    </row>
    <row r="8" ht="15.75" customHeight="1"/>
    <row r="9" ht="15.75" customHeight="1">
      <c r="A9" s="4" t="s">
        <v>34</v>
      </c>
      <c r="B9" s="39"/>
      <c r="C9" s="39"/>
      <c r="D9" s="51" t="s">
        <v>69</v>
      </c>
      <c r="E9" s="6" t="s">
        <v>35</v>
      </c>
      <c r="F9" s="52" t="s">
        <v>9</v>
      </c>
    </row>
    <row r="10" ht="15.75" customHeight="1"/>
    <row r="11" ht="50.25" customHeight="1">
      <c r="A11" s="53" t="s">
        <v>10</v>
      </c>
      <c r="B11" s="19" t="s">
        <v>64</v>
      </c>
      <c r="C11" s="19" t="s">
        <v>65</v>
      </c>
      <c r="D11" s="54" t="s">
        <v>66</v>
      </c>
      <c r="E11" s="20" t="s">
        <v>67</v>
      </c>
      <c r="F11" s="20" t="s">
        <v>68</v>
      </c>
    </row>
    <row r="12" ht="15.75" customHeight="1">
      <c r="A12" s="21" t="s">
        <v>39</v>
      </c>
      <c r="B12" s="55">
        <f>IFERROR(__xludf.DUMMYFUNCTION("COUNTIF(IMPORTRANGE(GETLINK($A$7,$E$9),GETRANGE($A12, B$11)), ""X"")"),0.0)</f>
        <v>0</v>
      </c>
      <c r="C12" s="56">
        <f>IFERROR(__xludf.DUMMYFUNCTION("COUNTIF(IMPORTRANGE(GETLINK($A$7,$E$9),GETRANGE($A12, C$11)), ""X"")"),1.0)</f>
        <v>1</v>
      </c>
      <c r="D12" s="56">
        <f>IFERROR(__xludf.DUMMYFUNCTION("COUNTIF(IMPORTRANGE(GETLINK($A$7,$E$9),GETRANGE($A12, D$11)), ""X"")"),3.0)</f>
        <v>3</v>
      </c>
      <c r="E12" s="56">
        <f>IFERROR(__xludf.DUMMYFUNCTION("COUNTIF(IMPORTRANGE(GETLINK($A$7,$E$9),GETRANGE($A12, E$11)), ""X"")"),3.0)</f>
        <v>3</v>
      </c>
      <c r="F12" s="57">
        <f>IFERROR(__xludf.DUMMYFUNCTION("COUNTIF(IMPORTRANGE(GETLINK($A$7,$E$9),GETRANGE($A12, F$11)), ""X"")"),7.0)</f>
        <v>7</v>
      </c>
    </row>
    <row r="13" ht="15.75" customHeight="1">
      <c r="A13" s="25" t="s">
        <v>40</v>
      </c>
      <c r="B13" s="58">
        <f>IFERROR(__xludf.DUMMYFUNCTION("COUNTIF(IMPORTRANGE(GETLINK($A$7,$E$9),GETRANGE($A13, B$11)), ""X"")"),3.0)</f>
        <v>3</v>
      </c>
      <c r="C13" s="59">
        <f>IFERROR(__xludf.DUMMYFUNCTION("COUNTIF(IMPORTRANGE(GETLINK($A$7,$E$9),GETRANGE($A13, C$11)), ""X"")"),2.0)</f>
        <v>2</v>
      </c>
      <c r="D13" s="59">
        <f>IFERROR(__xludf.DUMMYFUNCTION("COUNTIF(IMPORTRANGE(GETLINK($A$7,$E$9),GETRANGE($A13, D$11)), ""X"")"),6.0)</f>
        <v>6</v>
      </c>
      <c r="E13" s="59">
        <f>IFERROR(__xludf.DUMMYFUNCTION("COUNTIF(IMPORTRANGE(GETLINK($A$7,$E$9),GETRANGE($A13, E$11)), ""X"")"),5.0)</f>
        <v>5</v>
      </c>
      <c r="F13" s="60">
        <f>IFERROR(__xludf.DUMMYFUNCTION("COUNTIF(IMPORTRANGE(GETLINK($A$7,$E$9),GETRANGE($A13, F$11)), ""X"")"),4.0)</f>
        <v>4</v>
      </c>
    </row>
    <row r="14" ht="15.75" customHeight="1">
      <c r="A14" s="25" t="s">
        <v>41</v>
      </c>
      <c r="B14" s="58">
        <f>IFERROR(__xludf.DUMMYFUNCTION("COUNTIF(IMPORTRANGE(GETLINK($A$7,$E$9),GETRANGE($A14, B$11)), ""X"")"),0.0)</f>
        <v>0</v>
      </c>
      <c r="C14" s="59">
        <f>IFERROR(__xludf.DUMMYFUNCTION("COUNTIF(IMPORTRANGE(GETLINK($A$7,$E$9),GETRANGE($A14, C$11)), ""X"")"),4.0)</f>
        <v>4</v>
      </c>
      <c r="D14" s="59">
        <f>IFERROR(__xludf.DUMMYFUNCTION("COUNTIF(IMPORTRANGE(GETLINK($A$7,$E$9),GETRANGE($A14, D$11)), ""X"")"),2.0)</f>
        <v>2</v>
      </c>
      <c r="E14" s="59">
        <f>IFERROR(__xludf.DUMMYFUNCTION("COUNTIF(IMPORTRANGE(GETLINK($A$7,$E$9),GETRANGE($A14, E$11)), ""X"")"),5.0)</f>
        <v>5</v>
      </c>
      <c r="F14" s="60">
        <f>IFERROR(__xludf.DUMMYFUNCTION("COUNTIF(IMPORTRANGE(GETLINK($A$7,$E$9),GETRANGE($A14, F$11)), ""X"")"),8.0)</f>
        <v>8</v>
      </c>
    </row>
    <row r="15" ht="15.75" customHeight="1">
      <c r="A15" s="25" t="s">
        <v>42</v>
      </c>
      <c r="B15" s="58">
        <f>IFERROR(__xludf.DUMMYFUNCTION("COUNTIF(IMPORTRANGE(GETLINK($A$7,$E$9),GETRANGE($A15, B$11)), ""X"")"),0.0)</f>
        <v>0</v>
      </c>
      <c r="C15" s="59">
        <f>IFERROR(__xludf.DUMMYFUNCTION("COUNTIF(IMPORTRANGE(GETLINK($A$7,$E$9),GETRANGE($A15, C$11)), ""X"")"),1.0)</f>
        <v>1</v>
      </c>
      <c r="D15" s="59">
        <f>IFERROR(__xludf.DUMMYFUNCTION("COUNTIF(IMPORTRANGE(GETLINK($A$7,$E$9),GETRANGE($A15, D$11)), ""X"")"),7.0)</f>
        <v>7</v>
      </c>
      <c r="E15" s="59">
        <f>IFERROR(__xludf.DUMMYFUNCTION("COUNTIF(IMPORTRANGE(GETLINK($A$7,$E$9),GETRANGE($A15, E$11)), ""X"")"),7.0)</f>
        <v>7</v>
      </c>
      <c r="F15" s="60">
        <f>IFERROR(__xludf.DUMMYFUNCTION("COUNTIF(IMPORTRANGE(GETLINK($A$7,$E$9),GETRANGE($A15, F$11)), ""X"")"),2.0)</f>
        <v>2</v>
      </c>
    </row>
    <row r="16" ht="15.75" customHeight="1">
      <c r="A16" s="25" t="s">
        <v>43</v>
      </c>
      <c r="B16" s="58">
        <f>IFERROR(__xludf.DUMMYFUNCTION("COUNTIF(IMPORTRANGE(GETLINK($A$7,$E$9),GETRANGE($A16, B$11)), ""X"")"),0.0)</f>
        <v>0</v>
      </c>
      <c r="C16" s="59">
        <f>IFERROR(__xludf.DUMMYFUNCTION("COUNTIF(IMPORTRANGE(GETLINK($A$7,$E$9),GETRANGE($A16, C$11)), ""X"")"),7.0)</f>
        <v>7</v>
      </c>
      <c r="D16" s="59">
        <f>IFERROR(__xludf.DUMMYFUNCTION("COUNTIF(IMPORTRANGE(GETLINK($A$7,$E$9),GETRANGE($A16, D$11)), ""X"")"),4.0)</f>
        <v>4</v>
      </c>
      <c r="E16" s="59">
        <f>IFERROR(__xludf.DUMMYFUNCTION("COUNTIF(IMPORTRANGE(GETLINK($A$7,$E$9),GETRANGE($A16, E$11)), ""X"")"),2.0)</f>
        <v>2</v>
      </c>
      <c r="F16" s="60">
        <f>IFERROR(__xludf.DUMMYFUNCTION("COUNTIF(IMPORTRANGE(GETLINK($A$7,$E$9),GETRANGE($A16, F$11)), ""X"")"),5.0)</f>
        <v>5</v>
      </c>
    </row>
    <row r="17" ht="15.75" customHeight="1">
      <c r="A17" s="25" t="s">
        <v>44</v>
      </c>
      <c r="B17" s="58">
        <f>IFERROR(__xludf.DUMMYFUNCTION("COUNTIF(IMPORTRANGE(GETLINK($A$7,$E$9),GETRANGE($A17, B$11)), ""X"")"),0.0)</f>
        <v>0</v>
      </c>
      <c r="C17" s="59">
        <f>IFERROR(__xludf.DUMMYFUNCTION("COUNTIF(IMPORTRANGE(GETLINK($A$7,$E$9),GETRANGE($A17, C$11)), ""X"")"),0.0)</f>
        <v>0</v>
      </c>
      <c r="D17" s="59">
        <f>IFERROR(__xludf.DUMMYFUNCTION("COUNTIF(IMPORTRANGE(GETLINK($A$7,$E$9),GETRANGE($A17, D$11)), ""X"")"),6.0)</f>
        <v>6</v>
      </c>
      <c r="E17" s="59">
        <f>IFERROR(__xludf.DUMMYFUNCTION("COUNTIF(IMPORTRANGE(GETLINK($A$7,$E$9),GETRANGE($A17, E$11)), ""X"")"),9.0)</f>
        <v>9</v>
      </c>
      <c r="F17" s="60">
        <f>IFERROR(__xludf.DUMMYFUNCTION("COUNTIF(IMPORTRANGE(GETLINK($A$7,$E$9),GETRANGE($A17, F$11)), ""X"")"),5.0)</f>
        <v>5</v>
      </c>
    </row>
    <row r="18" ht="15.75" customHeight="1">
      <c r="A18" s="25" t="s">
        <v>45</v>
      </c>
      <c r="B18" s="58">
        <f>IFERROR(__xludf.DUMMYFUNCTION("COUNTIF(IMPORTRANGE(GETLINK($A$7,$E$9),GETRANGE($A18, B$11)), ""X"")"),3.0)</f>
        <v>3</v>
      </c>
      <c r="C18" s="59">
        <f>IFERROR(__xludf.DUMMYFUNCTION("COUNTIF(IMPORTRANGE(GETLINK($A$7,$E$9),GETRANGE($A18, C$11)), ""X"")"),3.0)</f>
        <v>3</v>
      </c>
      <c r="D18" s="59">
        <f>IFERROR(__xludf.DUMMYFUNCTION("COUNTIF(IMPORTRANGE(GETLINK($A$7,$E$9),GETRANGE($A18, D$11)), ""X"")"),6.0)</f>
        <v>6</v>
      </c>
      <c r="E18" s="59">
        <f>IFERROR(__xludf.DUMMYFUNCTION("COUNTIF(IMPORTRANGE(GETLINK($A$7,$E$9),GETRANGE($A18, E$11)), ""X"")"),6.0)</f>
        <v>6</v>
      </c>
      <c r="F18" s="60">
        <f>IFERROR(__xludf.DUMMYFUNCTION("COUNTIF(IMPORTRANGE(GETLINK($A$7,$E$9),GETRANGE($A18, F$11)), ""X"")"),2.0)</f>
        <v>2</v>
      </c>
    </row>
    <row r="19" ht="15.75" customHeight="1">
      <c r="A19" s="25" t="s">
        <v>46</v>
      </c>
      <c r="B19" s="58">
        <f>IFERROR(__xludf.DUMMYFUNCTION("COUNTIF(IMPORTRANGE(GETLINK($A$7,$E$9),GETRANGE($A19, B$11)), ""X"")"),0.0)</f>
        <v>0</v>
      </c>
      <c r="C19" s="59">
        <f>IFERROR(__xludf.DUMMYFUNCTION("COUNTIF(IMPORTRANGE(GETLINK($A$7,$E$9),GETRANGE($A19, C$11)), ""X"")"),6.0)</f>
        <v>6</v>
      </c>
      <c r="D19" s="59">
        <f>IFERROR(__xludf.DUMMYFUNCTION("COUNTIF(IMPORTRANGE(GETLINK($A$7,$E$9),GETRANGE($A19, D$11)), ""X"")"),3.0)</f>
        <v>3</v>
      </c>
      <c r="E19" s="59">
        <f>IFERROR(__xludf.DUMMYFUNCTION("COUNTIF(IMPORTRANGE(GETLINK($A$7,$E$9),GETRANGE($A19, E$11)), ""X"")"),6.0)</f>
        <v>6</v>
      </c>
      <c r="F19" s="60">
        <f>IFERROR(__xludf.DUMMYFUNCTION("COUNTIF(IMPORTRANGE(GETLINK($A$7,$E$9),GETRANGE($A19, F$11)), ""X"")"),3.0)</f>
        <v>3</v>
      </c>
    </row>
    <row r="20" ht="15.75" customHeight="1">
      <c r="A20" s="25" t="s">
        <v>47</v>
      </c>
      <c r="B20" s="58">
        <f>IFERROR(__xludf.DUMMYFUNCTION("COUNTIF(IMPORTRANGE(GETLINK($A$7,$E$9),GETRANGE($A20, B$11)), ""X"")"),3.0)</f>
        <v>3</v>
      </c>
      <c r="C20" s="59">
        <f>IFERROR(__xludf.DUMMYFUNCTION("COUNTIF(IMPORTRANGE(GETLINK($A$7,$E$9),GETRANGE($A20, C$11)), ""X"")"),5.0)</f>
        <v>5</v>
      </c>
      <c r="D20" s="59">
        <f>IFERROR(__xludf.DUMMYFUNCTION("COUNTIF(IMPORTRANGE(GETLINK($A$7,$E$9),GETRANGE($A20, D$11)), ""X"")"),2.0)</f>
        <v>2</v>
      </c>
      <c r="E20" s="59">
        <f>IFERROR(__xludf.DUMMYFUNCTION("COUNTIF(IMPORTRANGE(GETLINK($A$7,$E$9),GETRANGE($A20, E$11)), ""X"")"),5.0)</f>
        <v>5</v>
      </c>
      <c r="F20" s="60">
        <f>IFERROR(__xludf.DUMMYFUNCTION("COUNTIF(IMPORTRANGE(GETLINK($A$7,$E$9),GETRANGE($A20, F$11)), ""X"")"),3.0)</f>
        <v>3</v>
      </c>
    </row>
    <row r="21" ht="15.75" customHeight="1">
      <c r="A21" s="30" t="s">
        <v>48</v>
      </c>
      <c r="B21" s="61">
        <f>IFERROR(__xludf.DUMMYFUNCTION("COUNTIF(IMPORTRANGE(GETLINK($A$7,$E$9),GETRANGE($A21, B$11)), ""X"")"),1.0)</f>
        <v>1</v>
      </c>
      <c r="C21" s="62">
        <f>IFERROR(__xludf.DUMMYFUNCTION("COUNTIF(IMPORTRANGE(GETLINK($A$7,$E$9),GETRANGE($A21, C$11)), ""X"")"),7.0)</f>
        <v>7</v>
      </c>
      <c r="D21" s="62">
        <f>IFERROR(__xludf.DUMMYFUNCTION("COUNTIF(IMPORTRANGE(GETLINK($A$7,$E$9),GETRANGE($A21, D$11)), ""X"")"),2.0)</f>
        <v>2</v>
      </c>
      <c r="E21" s="62">
        <f>IFERROR(__xludf.DUMMYFUNCTION("COUNTIF(IMPORTRANGE(GETLINK($A$7,$E$9),GETRANGE($A21, E$11)), ""X"")"),4.0)</f>
        <v>4</v>
      </c>
      <c r="F21" s="63">
        <f>IFERROR(__xludf.DUMMYFUNCTION("COUNTIF(IMPORTRANGE(GETLINK($A$7,$E$9),GETRANGE($A21, F$11)), ""X"")"),4.0)</f>
        <v>4</v>
      </c>
    </row>
    <row r="22" ht="15.75" customHeight="1">
      <c r="A22" s="64" t="s">
        <v>32</v>
      </c>
      <c r="B22" s="35">
        <f t="shared" ref="B22:F22" si="1">SUM(B12:B21)</f>
        <v>10</v>
      </c>
      <c r="C22" s="47">
        <f t="shared" si="1"/>
        <v>36</v>
      </c>
      <c r="D22" s="47">
        <f t="shared" si="1"/>
        <v>41</v>
      </c>
      <c r="E22" s="47">
        <f t="shared" si="1"/>
        <v>52</v>
      </c>
      <c r="F22" s="48">
        <f t="shared" si="1"/>
        <v>43</v>
      </c>
    </row>
    <row r="23" ht="15.75" customHeight="1">
      <c r="A23" s="49"/>
    </row>
    <row r="24" ht="15.75" customHeight="1">
      <c r="A24" s="38"/>
    </row>
    <row r="25" ht="15.75" customHeight="1">
      <c r="A25" s="3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A8:F8"/>
    <mergeCell ref="A10:F10"/>
    <mergeCell ref="A1:F1"/>
    <mergeCell ref="A2:F2"/>
    <mergeCell ref="A3:F3"/>
    <mergeCell ref="A4:F4"/>
    <mergeCell ref="A5:F5"/>
    <mergeCell ref="A6:F6"/>
    <mergeCell ref="A7:F7"/>
  </mergeCells>
  <printOptions gridLines="1" horizontalCentered="1"/>
  <pageMargins bottom="0.08384146341463414" footer="0.0" header="0.0" left="0.0" right="0.0" top="0.06707317073170732"/>
  <pageSetup paperSize="9" cellComments="atEnd" orientation="landscape" pageOrder="overThenDown"/>
  <drawing r:id="rId1"/>
</worksheet>
</file>