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tnd-my.sharepoint.com/personal/s_mizuno_kc_m_juntendo_ac_jp/Documents/水野研究室(順天堂)/研究/看護最適化/中島先生/01_ベイジアンネットワーク/"/>
    </mc:Choice>
  </mc:AlternateContent>
  <xr:revisionPtr revIDLastSave="2" documentId="8_{76AFE29B-E849-F749-9075-5699CF2FA7E6}" xr6:coauthVersionLast="47" xr6:coauthVersionMax="47" xr10:uidLastSave="{39A9B1EC-A1F3-FF47-8FF8-FE9EF8253BDA}"/>
  <bookViews>
    <workbookView xWindow="0" yWindow="500" windowWidth="35840" windowHeight="20100" xr2:uid="{6072B19C-AE04-804B-BEDA-123D35E82F36}"/>
  </bookViews>
  <sheets>
    <sheet name="straight_flagnameinfo_meanstd_a" sheetId="1" r:id="rId1"/>
    <sheet name="Sheet1" sheetId="2" r:id="rId2"/>
    <sheet name="Sheet2" sheetId="3" r:id="rId3"/>
  </sheets>
  <definedNames>
    <definedName name="_xlnm._FilterDatabase" localSheetId="0" hidden="1">straight_flagnameinfo_meanstd_a!$A$2:$M$33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C6" i="1" s="1"/>
  <c r="AF7" i="1"/>
  <c r="AF8" i="1"/>
  <c r="AF9" i="1"/>
  <c r="AC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C28" i="1" s="1"/>
  <c r="AF29" i="1"/>
  <c r="AF30" i="1"/>
  <c r="AF31" i="1"/>
  <c r="AF32" i="1"/>
  <c r="AF33" i="1"/>
  <c r="AF3" i="1"/>
  <c r="AC27" i="1"/>
  <c r="Y3" i="1"/>
  <c r="Y4" i="1"/>
  <c r="Y6" i="1"/>
  <c r="Y7" i="1"/>
  <c r="Y8" i="1"/>
  <c r="Y9" i="1"/>
  <c r="Y10" i="1"/>
  <c r="Y11" i="1"/>
  <c r="AD11" i="1" s="1"/>
  <c r="AG11" i="1" s="1"/>
  <c r="Y12" i="1"/>
  <c r="AD12" i="1" s="1"/>
  <c r="AG12" i="1" s="1"/>
  <c r="Y13" i="1"/>
  <c r="AD13" i="1" s="1"/>
  <c r="AG13" i="1" s="1"/>
  <c r="Y14" i="1"/>
  <c r="AD14" i="1" s="1"/>
  <c r="AG14" i="1" s="1"/>
  <c r="Y15" i="1"/>
  <c r="AD15" i="1" s="1"/>
  <c r="AG15" i="1" s="1"/>
  <c r="Y16" i="1"/>
  <c r="AD16" i="1" s="1"/>
  <c r="AG16" i="1" s="1"/>
  <c r="Y17" i="1"/>
  <c r="AD17" i="1" s="1"/>
  <c r="AG17" i="1" s="1"/>
  <c r="Y18" i="1"/>
  <c r="AD18" i="1" s="1"/>
  <c r="AG18" i="1" s="1"/>
  <c r="Y19" i="1"/>
  <c r="AD19" i="1" s="1"/>
  <c r="AG19" i="1" s="1"/>
  <c r="Y20" i="1"/>
  <c r="AD20" i="1" s="1"/>
  <c r="AG20" i="1" s="1"/>
  <c r="Y21" i="1"/>
  <c r="AD21" i="1" s="1"/>
  <c r="AG21" i="1" s="1"/>
  <c r="Y22" i="1"/>
  <c r="Y23" i="1"/>
  <c r="AD23" i="1" s="1"/>
  <c r="AG23" i="1" s="1"/>
  <c r="Y24" i="1"/>
  <c r="Y25" i="1"/>
  <c r="Y26" i="1"/>
  <c r="AD26" i="1" s="1"/>
  <c r="AG26" i="1" s="1"/>
  <c r="Y27" i="1"/>
  <c r="Y28" i="1"/>
  <c r="AD28" i="1" s="1"/>
  <c r="AG28" i="1" s="1"/>
  <c r="Y29" i="1"/>
  <c r="Y30" i="1"/>
  <c r="AD30" i="1" s="1"/>
  <c r="AG30" i="1" s="1"/>
  <c r="Y31" i="1"/>
  <c r="AD31" i="1" s="1"/>
  <c r="AG31" i="1" s="1"/>
  <c r="Y32" i="1"/>
  <c r="Y33" i="1"/>
  <c r="Y5" i="1"/>
  <c r="AD10" i="1"/>
  <c r="AG10" i="1" s="1"/>
  <c r="AD27" i="1"/>
  <c r="AG27" i="1" s="1"/>
  <c r="AD32" i="1"/>
  <c r="AG32" i="1" s="1"/>
  <c r="AD33" i="1"/>
  <c r="AG33" i="1" s="1"/>
  <c r="AD9" i="1"/>
  <c r="AG9" i="1" s="1"/>
  <c r="AD22" i="1"/>
  <c r="AG22" i="1" s="1"/>
  <c r="AD8" i="1"/>
  <c r="AG8" i="1" s="1"/>
  <c r="AD25" i="1"/>
  <c r="AG25" i="1" s="1"/>
  <c r="AB4" i="1"/>
  <c r="AB5" i="1"/>
  <c r="AB6" i="1"/>
  <c r="AB7" i="1"/>
  <c r="AC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AD6" i="1"/>
  <c r="AG6" i="1" s="1"/>
  <c r="AD7" i="1"/>
  <c r="AG7" i="1" s="1"/>
  <c r="AD24" i="1"/>
  <c r="AG24" i="1" s="1"/>
  <c r="AD29" i="1"/>
  <c r="AG29" i="1" s="1"/>
  <c r="Q3" i="1"/>
  <c r="AD3" i="1"/>
  <c r="AG3" i="1" s="1"/>
  <c r="AD4" i="1"/>
  <c r="AG4" i="1" s="1"/>
  <c r="AD5" i="1"/>
  <c r="AG5" i="1" s="1"/>
  <c r="AC20" i="1"/>
  <c r="H12" i="2"/>
  <c r="G12" i="2"/>
  <c r="F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E12" i="2"/>
  <c r="D12" i="2"/>
  <c r="C12" i="2"/>
  <c r="N4" i="1"/>
  <c r="N5" i="1"/>
  <c r="N6" i="1"/>
  <c r="N7" i="1"/>
  <c r="P7" i="1" s="1"/>
  <c r="N8" i="1"/>
  <c r="P8" i="1" s="1"/>
  <c r="N9" i="1"/>
  <c r="P9" i="1" s="1"/>
  <c r="N10" i="1"/>
  <c r="N11" i="1"/>
  <c r="P11" i="1" s="1"/>
  <c r="N12" i="1"/>
  <c r="N13" i="1"/>
  <c r="N14" i="1"/>
  <c r="N15" i="1"/>
  <c r="P15" i="1" s="1"/>
  <c r="N16" i="1"/>
  <c r="N17" i="1"/>
  <c r="N18" i="1"/>
  <c r="N19" i="1"/>
  <c r="P19" i="1" s="1"/>
  <c r="N20" i="1"/>
  <c r="N21" i="1"/>
  <c r="N22" i="1"/>
  <c r="N23" i="1"/>
  <c r="P23" i="1" s="1"/>
  <c r="N24" i="1"/>
  <c r="P24" i="1" s="1"/>
  <c r="N25" i="1"/>
  <c r="N26" i="1"/>
  <c r="N27" i="1"/>
  <c r="N28" i="1"/>
  <c r="N29" i="1"/>
  <c r="N30" i="1"/>
  <c r="P30" i="1" s="1"/>
  <c r="N31" i="1"/>
  <c r="P31" i="1" s="1"/>
  <c r="N32" i="1"/>
  <c r="P32" i="1" s="1"/>
  <c r="N33" i="1"/>
  <c r="N3" i="1"/>
  <c r="P4" i="1"/>
  <c r="P5" i="1"/>
  <c r="P6" i="1"/>
  <c r="P10" i="1"/>
  <c r="P12" i="1"/>
  <c r="P13" i="1"/>
  <c r="P14" i="1"/>
  <c r="P16" i="1"/>
  <c r="P17" i="1"/>
  <c r="P18" i="1"/>
  <c r="P20" i="1"/>
  <c r="P21" i="1"/>
  <c r="P22" i="1"/>
  <c r="P25" i="1"/>
  <c r="P26" i="1"/>
  <c r="P27" i="1"/>
  <c r="P28" i="1"/>
  <c r="P29" i="1"/>
  <c r="P33" i="1"/>
  <c r="P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D38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E38" i="2"/>
  <c r="D39" i="2"/>
  <c r="E39" i="2"/>
  <c r="D40" i="2"/>
  <c r="E40" i="2"/>
  <c r="D41" i="2"/>
  <c r="E41" i="2"/>
  <c r="D42" i="2"/>
  <c r="E4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AC29" i="1" l="1"/>
  <c r="AC10" i="1"/>
  <c r="AC19" i="1"/>
  <c r="AC16" i="1"/>
  <c r="AC17" i="1"/>
  <c r="AA3" i="1"/>
  <c r="AE3" i="1" s="1"/>
  <c r="X3" i="1" s="1"/>
  <c r="AA5" i="1"/>
  <c r="AE5" i="1" s="1"/>
  <c r="X5" i="1" s="1"/>
  <c r="Z5" i="1" s="1"/>
  <c r="AA4" i="1"/>
  <c r="AE4" i="1" s="1"/>
  <c r="X4" i="1" s="1"/>
  <c r="Z4" i="1" s="1"/>
  <c r="AA11" i="1"/>
  <c r="AE11" i="1" s="1"/>
  <c r="X11" i="1" s="1"/>
  <c r="Z11" i="1" s="1"/>
  <c r="AA14" i="1"/>
  <c r="AE14" i="1" s="1"/>
  <c r="X14" i="1" s="1"/>
  <c r="AA23" i="1"/>
  <c r="AE23" i="1" s="1"/>
  <c r="X23" i="1" s="1"/>
  <c r="AA30" i="1"/>
  <c r="AE30" i="1" s="1"/>
  <c r="X30" i="1" s="1"/>
  <c r="Z30" i="1" s="1"/>
  <c r="AA22" i="1"/>
  <c r="AE22" i="1" s="1"/>
  <c r="X22" i="1" s="1"/>
  <c r="Z22" i="1" s="1"/>
  <c r="AA21" i="1"/>
  <c r="AE21" i="1" s="1"/>
  <c r="X21" i="1" s="1"/>
  <c r="AA33" i="1"/>
  <c r="AE33" i="1" s="1"/>
  <c r="X33" i="1" s="1"/>
  <c r="Z33" i="1" s="1"/>
  <c r="AA32" i="1"/>
  <c r="AE32" i="1" s="1"/>
  <c r="X32" i="1" s="1"/>
  <c r="Z32" i="1" s="1"/>
  <c r="AA18" i="1"/>
  <c r="AE18" i="1" s="1"/>
  <c r="X18" i="1" s="1"/>
  <c r="Z18" i="1" s="1"/>
  <c r="AA31" i="1"/>
  <c r="AE31" i="1" s="1"/>
  <c r="X31" i="1" s="1"/>
  <c r="Z31" i="1" s="1"/>
  <c r="AA15" i="1"/>
  <c r="AE15" i="1" s="1"/>
  <c r="X15" i="1" s="1"/>
  <c r="AC12" i="1"/>
  <c r="AA12" i="1"/>
  <c r="AE12" i="1" s="1"/>
  <c r="X12" i="1" s="1"/>
  <c r="Z12" i="1" s="1"/>
  <c r="AC13" i="1"/>
  <c r="AA13" i="1"/>
  <c r="AE13" i="1" s="1"/>
  <c r="X13" i="1" s="1"/>
  <c r="Z13" i="1" s="1"/>
  <c r="I22" i="2" s="1"/>
  <c r="AA27" i="1"/>
  <c r="AE27" i="1" s="1"/>
  <c r="X27" i="1" s="1"/>
  <c r="AA20" i="1"/>
  <c r="AA29" i="1"/>
  <c r="AE29" i="1" s="1"/>
  <c r="X29" i="1" s="1"/>
  <c r="Z29" i="1" s="1"/>
  <c r="AA28" i="1"/>
  <c r="AE28" i="1" s="1"/>
  <c r="X28" i="1" s="1"/>
  <c r="Z28" i="1" s="1"/>
  <c r="AC30" i="1"/>
  <c r="AC3" i="1"/>
  <c r="AC26" i="1"/>
  <c r="AA26" i="1"/>
  <c r="AE26" i="1" s="1"/>
  <c r="X26" i="1" s="1"/>
  <c r="Z26" i="1" s="1"/>
  <c r="AC25" i="1"/>
  <c r="AA25" i="1"/>
  <c r="AE25" i="1" s="1"/>
  <c r="X25" i="1" s="1"/>
  <c r="AC24" i="1"/>
  <c r="AA24" i="1"/>
  <c r="AE24" i="1" s="1"/>
  <c r="X24" i="1" s="1"/>
  <c r="AC8" i="1"/>
  <c r="AA8" i="1"/>
  <c r="AE8" i="1" s="1"/>
  <c r="X8" i="1" s="1"/>
  <c r="AA7" i="1"/>
  <c r="AE7" i="1" s="1"/>
  <c r="X7" i="1" s="1"/>
  <c r="AC5" i="1"/>
  <c r="AA6" i="1"/>
  <c r="AE6" i="1" s="1"/>
  <c r="X6" i="1" s="1"/>
  <c r="Z6" i="1" s="1"/>
  <c r="AC4" i="1"/>
  <c r="AC23" i="1"/>
  <c r="AC22" i="1"/>
  <c r="AC21" i="1"/>
  <c r="AC14" i="1"/>
  <c r="AA10" i="1"/>
  <c r="AE10" i="1" s="1"/>
  <c r="X10" i="1" s="1"/>
  <c r="Z10" i="1" s="1"/>
  <c r="AC31" i="1"/>
  <c r="AC18" i="1"/>
  <c r="AC32" i="1"/>
  <c r="AA19" i="1"/>
  <c r="AC15" i="1"/>
  <c r="AA17" i="1"/>
  <c r="AE17" i="1" s="1"/>
  <c r="X17" i="1" s="1"/>
  <c r="Z17" i="1" s="1"/>
  <c r="AA16" i="1"/>
  <c r="AE16" i="1" s="1"/>
  <c r="X16" i="1" s="1"/>
  <c r="AC33" i="1"/>
  <c r="AC11" i="1"/>
  <c r="AA9" i="1"/>
  <c r="AE9" i="1" s="1"/>
  <c r="X9" i="1" s="1"/>
  <c r="Z9" i="1" s="1"/>
  <c r="I13" i="2" l="1"/>
  <c r="AE19" i="1"/>
  <c r="X19" i="1" s="1"/>
  <c r="Z19" i="1" s="1"/>
  <c r="AE20" i="1"/>
  <c r="X20" i="1" s="1"/>
  <c r="K21" i="2"/>
  <c r="I21" i="2"/>
  <c r="K42" i="2"/>
  <c r="K27" i="2"/>
  <c r="Z3" i="1"/>
  <c r="J12" i="2" s="1"/>
  <c r="I27" i="2"/>
  <c r="K40" i="2"/>
  <c r="J27" i="2"/>
  <c r="I14" i="2"/>
  <c r="I41" i="2"/>
  <c r="J37" i="2"/>
  <c r="K37" i="2"/>
  <c r="I37" i="2"/>
  <c r="K38" i="2"/>
  <c r="J38" i="2"/>
  <c r="K31" i="2"/>
  <c r="J13" i="2"/>
  <c r="J42" i="2"/>
  <c r="J22" i="2"/>
  <c r="O22" i="2" s="1"/>
  <c r="I42" i="2"/>
  <c r="I40" i="2"/>
  <c r="J41" i="2"/>
  <c r="I20" i="2"/>
  <c r="J20" i="2"/>
  <c r="K20" i="2"/>
  <c r="Z24" i="1"/>
  <c r="J33" i="2" s="1"/>
  <c r="K41" i="2"/>
  <c r="Z8" i="1"/>
  <c r="J17" i="2" s="1"/>
  <c r="I19" i="2"/>
  <c r="J19" i="2"/>
  <c r="K19" i="2"/>
  <c r="I38" i="2"/>
  <c r="K18" i="2"/>
  <c r="I18" i="2"/>
  <c r="J18" i="2"/>
  <c r="J40" i="2"/>
  <c r="K22" i="2"/>
  <c r="J31" i="2"/>
  <c r="K13" i="2"/>
  <c r="J39" i="2"/>
  <c r="I39" i="2"/>
  <c r="K39" i="2"/>
  <c r="J21" i="2"/>
  <c r="I31" i="2"/>
  <c r="Z16" i="1"/>
  <c r="I25" i="2" s="1"/>
  <c r="I26" i="2"/>
  <c r="J26" i="2"/>
  <c r="K26" i="2"/>
  <c r="K14" i="2"/>
  <c r="J15" i="2"/>
  <c r="J14" i="2"/>
  <c r="Z25" i="1"/>
  <c r="K34" i="2" s="1"/>
  <c r="Z7" i="1"/>
  <c r="I16" i="2" s="1"/>
  <c r="I35" i="2"/>
  <c r="K35" i="2"/>
  <c r="J35" i="2"/>
  <c r="Z23" i="1"/>
  <c r="Z14" i="1"/>
  <c r="Z15" i="1"/>
  <c r="Z21" i="1"/>
  <c r="Z27" i="1"/>
  <c r="Q18" i="2" l="1"/>
  <c r="M18" i="2"/>
  <c r="P18" i="2"/>
  <c r="N18" i="2"/>
  <c r="O18" i="2"/>
  <c r="N27" i="2"/>
  <c r="M27" i="2"/>
  <c r="O27" i="2"/>
  <c r="P27" i="2"/>
  <c r="Q27" i="2"/>
  <c r="M21" i="2"/>
  <c r="N21" i="2"/>
  <c r="O21" i="2"/>
  <c r="P21" i="2"/>
  <c r="Q21" i="2"/>
  <c r="M42" i="2"/>
  <c r="N42" i="2"/>
  <c r="O42" i="2"/>
  <c r="P42" i="2"/>
  <c r="Q42" i="2"/>
  <c r="N35" i="2"/>
  <c r="O35" i="2"/>
  <c r="P35" i="2"/>
  <c r="Q35" i="2"/>
  <c r="M35" i="2"/>
  <c r="M40" i="2"/>
  <c r="N40" i="2"/>
  <c r="O40" i="2"/>
  <c r="P40" i="2"/>
  <c r="Q40" i="2"/>
  <c r="Q22" i="2"/>
  <c r="M13" i="2"/>
  <c r="N13" i="2"/>
  <c r="O13" i="2"/>
  <c r="P13" i="2"/>
  <c r="Q13" i="2"/>
  <c r="Q37" i="2"/>
  <c r="M37" i="2"/>
  <c r="N37" i="2"/>
  <c r="O37" i="2"/>
  <c r="P37" i="2"/>
  <c r="P31" i="2"/>
  <c r="O31" i="2"/>
  <c r="Q31" i="2"/>
  <c r="M31" i="2"/>
  <c r="N31" i="2"/>
  <c r="P22" i="2"/>
  <c r="M20" i="2"/>
  <c r="N20" i="2"/>
  <c r="P20" i="2"/>
  <c r="Q20" i="2"/>
  <c r="O20" i="2"/>
  <c r="O38" i="2"/>
  <c r="P38" i="2"/>
  <c r="Q38" i="2"/>
  <c r="M38" i="2"/>
  <c r="N38" i="2"/>
  <c r="M26" i="2"/>
  <c r="N26" i="2"/>
  <c r="O26" i="2"/>
  <c r="P26" i="2"/>
  <c r="Q26" i="2"/>
  <c r="N19" i="2"/>
  <c r="O19" i="2"/>
  <c r="Q19" i="2"/>
  <c r="P19" i="2"/>
  <c r="M19" i="2"/>
  <c r="N22" i="2"/>
  <c r="M22" i="2"/>
  <c r="P41" i="2"/>
  <c r="Q41" i="2"/>
  <c r="N41" i="2"/>
  <c r="M41" i="2"/>
  <c r="O41" i="2"/>
  <c r="Q39" i="2"/>
  <c r="M39" i="2"/>
  <c r="N39" i="2"/>
  <c r="O39" i="2"/>
  <c r="P39" i="2"/>
  <c r="O14" i="2"/>
  <c r="M14" i="2"/>
  <c r="N14" i="2"/>
  <c r="P14" i="2"/>
  <c r="Q14" i="2"/>
  <c r="I28" i="2"/>
  <c r="J28" i="2"/>
  <c r="K28" i="2"/>
  <c r="I12" i="2"/>
  <c r="K12" i="2"/>
  <c r="Z20" i="1"/>
  <c r="I29" i="2" s="1"/>
  <c r="I15" i="2"/>
  <c r="K15" i="2"/>
  <c r="J25" i="2"/>
  <c r="P25" i="2" s="1"/>
  <c r="K25" i="2"/>
  <c r="K17" i="2"/>
  <c r="I32" i="2"/>
  <c r="J32" i="2"/>
  <c r="K32" i="2"/>
  <c r="I24" i="2"/>
  <c r="J24" i="2"/>
  <c r="K24" i="2"/>
  <c r="K23" i="2"/>
  <c r="I23" i="2"/>
  <c r="J23" i="2"/>
  <c r="I33" i="2"/>
  <c r="K33" i="2"/>
  <c r="K16" i="2"/>
  <c r="J16" i="2"/>
  <c r="N16" i="2" s="1"/>
  <c r="I17" i="2"/>
  <c r="K30" i="2"/>
  <c r="I30" i="2"/>
  <c r="J30" i="2"/>
  <c r="J34" i="2"/>
  <c r="I34" i="2"/>
  <c r="K36" i="2"/>
  <c r="J36" i="2"/>
  <c r="I36" i="2"/>
  <c r="R35" i="2" l="1"/>
  <c r="M16" i="2"/>
  <c r="R22" i="2"/>
  <c r="R19" i="2"/>
  <c r="O25" i="2"/>
  <c r="R37" i="2"/>
  <c r="R21" i="2"/>
  <c r="O17" i="2"/>
  <c r="M17" i="2"/>
  <c r="N17" i="2"/>
  <c r="P17" i="2"/>
  <c r="Q17" i="2"/>
  <c r="R20" i="2"/>
  <c r="M36" i="2"/>
  <c r="P36" i="2"/>
  <c r="N36" i="2"/>
  <c r="Q36" i="2"/>
  <c r="O36" i="2"/>
  <c r="M32" i="2"/>
  <c r="N32" i="2"/>
  <c r="Q32" i="2"/>
  <c r="O32" i="2"/>
  <c r="P32" i="2"/>
  <c r="Q34" i="2"/>
  <c r="M34" i="2"/>
  <c r="N34" i="2"/>
  <c r="P34" i="2"/>
  <c r="O34" i="2"/>
  <c r="R14" i="2"/>
  <c r="R27" i="2"/>
  <c r="R40" i="2"/>
  <c r="R13" i="2"/>
  <c r="M25" i="2"/>
  <c r="Q28" i="2"/>
  <c r="O28" i="2"/>
  <c r="N28" i="2"/>
  <c r="M28" i="2"/>
  <c r="P28" i="2"/>
  <c r="M24" i="2"/>
  <c r="N24" i="2"/>
  <c r="O24" i="2"/>
  <c r="P24" i="2"/>
  <c r="Q24" i="2"/>
  <c r="M30" i="2"/>
  <c r="N30" i="2"/>
  <c r="O30" i="2"/>
  <c r="P30" i="2"/>
  <c r="Q30" i="2"/>
  <c r="R31" i="2"/>
  <c r="R39" i="2"/>
  <c r="N25" i="2"/>
  <c r="O15" i="2"/>
  <c r="P15" i="2"/>
  <c r="M15" i="2"/>
  <c r="N15" i="2"/>
  <c r="Q15" i="2"/>
  <c r="Q25" i="2"/>
  <c r="R42" i="2"/>
  <c r="M29" i="2"/>
  <c r="N29" i="2"/>
  <c r="O29" i="2"/>
  <c r="P29" i="2"/>
  <c r="Q29" i="2"/>
  <c r="R26" i="2"/>
  <c r="Q16" i="2"/>
  <c r="M33" i="2"/>
  <c r="P33" i="2"/>
  <c r="N33" i="2"/>
  <c r="O33" i="2"/>
  <c r="Q33" i="2"/>
  <c r="R41" i="2"/>
  <c r="P16" i="2"/>
  <c r="R38" i="2"/>
  <c r="O16" i="2"/>
  <c r="R18" i="2"/>
  <c r="M23" i="2"/>
  <c r="Q23" i="2"/>
  <c r="N23" i="2"/>
  <c r="O23" i="2"/>
  <c r="P23" i="2"/>
  <c r="P12" i="2"/>
  <c r="O12" i="2"/>
  <c r="M12" i="2"/>
  <c r="N12" i="2"/>
  <c r="Q12" i="2"/>
  <c r="K29" i="2"/>
  <c r="J29" i="2"/>
  <c r="R32" i="2" l="1"/>
  <c r="R16" i="2"/>
  <c r="R28" i="2"/>
  <c r="R33" i="2"/>
  <c r="R34" i="2"/>
  <c r="R17" i="2"/>
  <c r="R25" i="2"/>
  <c r="R29" i="2"/>
  <c r="R36" i="2"/>
  <c r="R23" i="2"/>
  <c r="R30" i="2"/>
  <c r="R24" i="2"/>
  <c r="W28" i="2"/>
  <c r="X28" i="2"/>
  <c r="Y28" i="2"/>
  <c r="V28" i="2"/>
  <c r="U28" i="2"/>
  <c r="U27" i="2"/>
  <c r="V27" i="2"/>
  <c r="W27" i="2"/>
  <c r="Y27" i="2"/>
  <c r="X27" i="2"/>
  <c r="R15" i="2"/>
  <c r="R12" i="2"/>
  <c r="U26" i="2" l="1"/>
  <c r="W26" i="2"/>
  <c r="V25" i="2"/>
  <c r="W25" i="2"/>
  <c r="X25" i="2"/>
  <c r="Y25" i="2"/>
  <c r="U25" i="2"/>
  <c r="Y26" i="2"/>
  <c r="X26" i="2"/>
  <c r="V26" i="2"/>
  <c r="W24" i="2"/>
  <c r="V24" i="2"/>
  <c r="Y24" i="2"/>
  <c r="X24" i="2"/>
  <c r="U24" i="2"/>
</calcChain>
</file>

<file path=xl/sharedStrings.xml><?xml version="1.0" encoding="utf-8"?>
<sst xmlns="http://schemas.openxmlformats.org/spreadsheetml/2006/main" count="196" uniqueCount="36">
  <si>
    <t>flagname</t>
  </si>
  <si>
    <t>mean_AltMSL</t>
  </si>
  <si>
    <t>std_AltMSL</t>
  </si>
  <si>
    <t>mean_IAS</t>
  </si>
  <si>
    <t>std_IAS</t>
  </si>
  <si>
    <t>std_Pitch</t>
  </si>
  <si>
    <t>mean_Roll</t>
  </si>
  <si>
    <t>std_Roll</t>
  </si>
  <si>
    <t>mean_HDG</t>
  </si>
  <si>
    <t>std_HDG</t>
  </si>
  <si>
    <t>std_Power</t>
  </si>
  <si>
    <t>kmeans</t>
  </si>
  <si>
    <t>cluster1</t>
  </si>
  <si>
    <t>cluster3</t>
  </si>
  <si>
    <t>cluster2</t>
  </si>
  <si>
    <t>cluster4</t>
  </si>
  <si>
    <t>cluster5</t>
  </si>
  <si>
    <t>PC1</t>
  </si>
  <si>
    <t>PC2</t>
  </si>
  <si>
    <t>PC3</t>
  </si>
  <si>
    <t>PC1</t>
    <phoneticPr fontId="18"/>
  </si>
  <si>
    <t>PC2</t>
    <phoneticPr fontId="18"/>
  </si>
  <si>
    <t>PC3</t>
    <phoneticPr fontId="18"/>
  </si>
  <si>
    <t>&lt;autoデータ：回帰式通り&gt;</t>
    <rPh sb="9" eb="13">
      <t>カイキ</t>
    </rPh>
    <phoneticPr fontId="18"/>
  </si>
  <si>
    <t>&lt;autoデータ：係数のみ&gt;</t>
    <rPh sb="9" eb="11">
      <t>ケイスウ</t>
    </rPh>
    <phoneticPr fontId="18"/>
  </si>
  <si>
    <t>&lt;autoデータ：係数のみ&gt;</t>
  </si>
  <si>
    <t>&lt;autoデータ：回帰式通りー使わない！！&gt;</t>
    <rPh sb="1" eb="5">
      <t>カイキ</t>
    </rPh>
    <rPh sb="15" eb="16">
      <t>ツカワナ</t>
    </rPh>
    <phoneticPr fontId="18"/>
  </si>
  <si>
    <t>クラスタ1との距離</t>
    <phoneticPr fontId="18"/>
  </si>
  <si>
    <t>クラスタ2との距離</t>
    <phoneticPr fontId="18"/>
  </si>
  <si>
    <t>クラスタ3との距離</t>
  </si>
  <si>
    <t>クラスタ4との距離</t>
  </si>
  <si>
    <t>クラスタ5との距離</t>
  </si>
  <si>
    <t>mean_Roll</t>
    <phoneticPr fontId="18"/>
  </si>
  <si>
    <t>std_Pitch</t>
    <phoneticPr fontId="18"/>
  </si>
  <si>
    <t>係数</t>
    <rPh sb="0" eb="2">
      <t>ケイスウ</t>
    </rPh>
    <phoneticPr fontId="18"/>
  </si>
  <si>
    <t>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</si>
</sst>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6" borderId="0" xfId="0" applyFill="1">
      <alignment vertical="center"/>
    </xf>
    <xf numFmtId="0" fontId="19" fillId="35" borderId="0" xfId="0" applyFont="1" applyFill="1">
      <alignment vertical="center"/>
    </xf>
    <xf numFmtId="0" fontId="19" fillId="34" borderId="0" xfId="0" applyFont="1" applyFill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Sheet1!$C$12:$C$42</c:f>
              <c:numCache>
                <c:formatCode>General</c:formatCode>
                <c:ptCount val="31"/>
                <c:pt idx="0">
                  <c:v>-1.6081956207490606</c:v>
                </c:pt>
                <c:pt idx="1">
                  <c:v>0.18512151872342547</c:v>
                </c:pt>
                <c:pt idx="2">
                  <c:v>-0.16593692079971611</c:v>
                </c:pt>
                <c:pt idx="3">
                  <c:v>-0.34400773948621205</c:v>
                </c:pt>
                <c:pt idx="4">
                  <c:v>0.28290332042969868</c:v>
                </c:pt>
                <c:pt idx="5">
                  <c:v>0.20315374524028132</c:v>
                </c:pt>
                <c:pt idx="6">
                  <c:v>0.34969613257611132</c:v>
                </c:pt>
                <c:pt idx="7">
                  <c:v>9.6557483965339891E-2</c:v>
                </c:pt>
                <c:pt idx="8">
                  <c:v>0.13182991521446627</c:v>
                </c:pt>
                <c:pt idx="9">
                  <c:v>0.45779917503007594</c:v>
                </c:pt>
                <c:pt idx="10">
                  <c:v>0.5827949523038517</c:v>
                </c:pt>
                <c:pt idx="11">
                  <c:v>0.6066128728491198</c:v>
                </c:pt>
                <c:pt idx="12">
                  <c:v>1.3317303072096462</c:v>
                </c:pt>
                <c:pt idx="13">
                  <c:v>0.76220137443561109</c:v>
                </c:pt>
                <c:pt idx="14">
                  <c:v>1.559490731959644</c:v>
                </c:pt>
                <c:pt idx="15">
                  <c:v>0.90116402113187766</c:v>
                </c:pt>
                <c:pt idx="16">
                  <c:v>1.3533549149286752</c:v>
                </c:pt>
                <c:pt idx="17">
                  <c:v>1.090431663177257</c:v>
                </c:pt>
                <c:pt idx="18">
                  <c:v>1.2409241046054944</c:v>
                </c:pt>
                <c:pt idx="19">
                  <c:v>0.71582021183658551</c:v>
                </c:pt>
                <c:pt idx="20">
                  <c:v>0.7074205807013858</c:v>
                </c:pt>
                <c:pt idx="21">
                  <c:v>1.7468405186091061</c:v>
                </c:pt>
                <c:pt idx="22">
                  <c:v>2.1497870963542343</c:v>
                </c:pt>
                <c:pt idx="23">
                  <c:v>1.2518516737308827</c:v>
                </c:pt>
                <c:pt idx="24">
                  <c:v>0.57745413906309784</c:v>
                </c:pt>
                <c:pt idx="25">
                  <c:v>1.2003656061298174</c:v>
                </c:pt>
                <c:pt idx="26">
                  <c:v>1.4987051716511857</c:v>
                </c:pt>
                <c:pt idx="27">
                  <c:v>0.97761064633669081</c:v>
                </c:pt>
                <c:pt idx="28">
                  <c:v>1.1221511968938054</c:v>
                </c:pt>
                <c:pt idx="29">
                  <c:v>2.7313664309108581</c:v>
                </c:pt>
                <c:pt idx="30">
                  <c:v>3.5321446049676468</c:v>
                </c:pt>
              </c:numCache>
            </c:numRef>
          </c:xVal>
          <c:yVal>
            <c:numRef>
              <c:f>Sheet1!$D$12:$D$42</c:f>
              <c:numCache>
                <c:formatCode>General</c:formatCode>
                <c:ptCount val="31"/>
                <c:pt idx="0">
                  <c:v>-7.0304380467727551E-2</c:v>
                </c:pt>
                <c:pt idx="1">
                  <c:v>0.40402559603130928</c:v>
                </c:pt>
                <c:pt idx="2">
                  <c:v>0.12782249143975538</c:v>
                </c:pt>
                <c:pt idx="3">
                  <c:v>-0.16328869979305732</c:v>
                </c:pt>
                <c:pt idx="4">
                  <c:v>-0.12678490500832526</c:v>
                </c:pt>
                <c:pt idx="5">
                  <c:v>-0.586254112254044</c:v>
                </c:pt>
                <c:pt idx="6">
                  <c:v>-3.8606407866669079E-2</c:v>
                </c:pt>
                <c:pt idx="7">
                  <c:v>-0.18346949670610552</c:v>
                </c:pt>
                <c:pt idx="8">
                  <c:v>-0.29244372208830699</c:v>
                </c:pt>
                <c:pt idx="9">
                  <c:v>-0.28194359269296443</c:v>
                </c:pt>
                <c:pt idx="10">
                  <c:v>0.49136046291727564</c:v>
                </c:pt>
                <c:pt idx="11">
                  <c:v>-5.534684007620411E-3</c:v>
                </c:pt>
                <c:pt idx="12">
                  <c:v>-7.3109201563085258E-2</c:v>
                </c:pt>
                <c:pt idx="13">
                  <c:v>-0.2770366770266694</c:v>
                </c:pt>
                <c:pt idx="14">
                  <c:v>-0.69689966256234648</c:v>
                </c:pt>
                <c:pt idx="15">
                  <c:v>-0.57665182265495241</c:v>
                </c:pt>
                <c:pt idx="16">
                  <c:v>-0.27437854572031067</c:v>
                </c:pt>
                <c:pt idx="17">
                  <c:v>0.28838148892088034</c:v>
                </c:pt>
                <c:pt idx="18">
                  <c:v>2.3642065831181811E-2</c:v>
                </c:pt>
                <c:pt idx="19">
                  <c:v>-9.3256335231572646E-2</c:v>
                </c:pt>
                <c:pt idx="20">
                  <c:v>0.78005641873930176</c:v>
                </c:pt>
                <c:pt idx="21">
                  <c:v>0.5358764801739031</c:v>
                </c:pt>
                <c:pt idx="22">
                  <c:v>0.71116880487710721</c:v>
                </c:pt>
                <c:pt idx="23">
                  <c:v>1.2346743749259919</c:v>
                </c:pt>
                <c:pt idx="24">
                  <c:v>0.85529425671126946</c:v>
                </c:pt>
                <c:pt idx="25">
                  <c:v>0.77221763724784875</c:v>
                </c:pt>
                <c:pt idx="26">
                  <c:v>2.1199780007564049</c:v>
                </c:pt>
                <c:pt idx="27">
                  <c:v>1.2431635661901961</c:v>
                </c:pt>
                <c:pt idx="28">
                  <c:v>0.86544368253495008</c:v>
                </c:pt>
                <c:pt idx="29">
                  <c:v>-0.2768163612102979</c:v>
                </c:pt>
                <c:pt idx="30">
                  <c:v>-1.160676629158031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FE44-B648-6E9D5FA2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Sheet1!$F$12:$F$42</c:f>
              <c:numCache>
                <c:formatCode>General</c:formatCode>
                <c:ptCount val="31"/>
                <c:pt idx="0">
                  <c:v>-0.12966467813056676</c:v>
                </c:pt>
                <c:pt idx="1">
                  <c:v>0.15276708952122348</c:v>
                </c:pt>
                <c:pt idx="2">
                  <c:v>0.30139657416567561</c:v>
                </c:pt>
                <c:pt idx="3">
                  <c:v>0.9349711530990541</c:v>
                </c:pt>
                <c:pt idx="4">
                  <c:v>0.10000868927733325</c:v>
                </c:pt>
                <c:pt idx="5">
                  <c:v>1.7833239859466012</c:v>
                </c:pt>
                <c:pt idx="6">
                  <c:v>0.95346007992857196</c:v>
                </c:pt>
                <c:pt idx="7">
                  <c:v>0.70478787813683441</c:v>
                </c:pt>
                <c:pt idx="8">
                  <c:v>2.0057352590417854</c:v>
                </c:pt>
                <c:pt idx="9">
                  <c:v>0.78203137777624487</c:v>
                </c:pt>
                <c:pt idx="10">
                  <c:v>0.55036366274529147</c:v>
                </c:pt>
                <c:pt idx="11">
                  <c:v>1.2615296391042723</c:v>
                </c:pt>
                <c:pt idx="12">
                  <c:v>3.0814150744237967</c:v>
                </c:pt>
                <c:pt idx="13">
                  <c:v>0.58288923705809381</c:v>
                </c:pt>
                <c:pt idx="14">
                  <c:v>2.487068186034286</c:v>
                </c:pt>
                <c:pt idx="15">
                  <c:v>1.8931027865354606</c:v>
                </c:pt>
                <c:pt idx="16">
                  <c:v>1.8383697985126457</c:v>
                </c:pt>
                <c:pt idx="17">
                  <c:v>2.0969271081582708</c:v>
                </c:pt>
                <c:pt idx="18">
                  <c:v>0.88237115590317416</c:v>
                </c:pt>
                <c:pt idx="19">
                  <c:v>0.82060589798318895</c:v>
                </c:pt>
                <c:pt idx="20">
                  <c:v>0.21544920705613177</c:v>
                </c:pt>
                <c:pt idx="21">
                  <c:v>1.4742654920230485</c:v>
                </c:pt>
                <c:pt idx="22">
                  <c:v>0.87460154494020581</c:v>
                </c:pt>
                <c:pt idx="23">
                  <c:v>0.66610880427440988</c:v>
                </c:pt>
                <c:pt idx="24">
                  <c:v>6.8276287937266103E-2</c:v>
                </c:pt>
                <c:pt idx="25">
                  <c:v>0.22441378476515941</c:v>
                </c:pt>
                <c:pt idx="26">
                  <c:v>1.0675253967905334</c:v>
                </c:pt>
                <c:pt idx="27">
                  <c:v>0.45549471252226309</c:v>
                </c:pt>
                <c:pt idx="28">
                  <c:v>0.95181786237041155</c:v>
                </c:pt>
                <c:pt idx="29">
                  <c:v>2.9631856617355816</c:v>
                </c:pt>
                <c:pt idx="30">
                  <c:v>3.7099775243141622</c:v>
                </c:pt>
              </c:numCache>
            </c:numRef>
          </c:xVal>
          <c:yVal>
            <c:numRef>
              <c:f>Sheet1!$G$12:$G$42</c:f>
              <c:numCache>
                <c:formatCode>0.00E+00</c:formatCode>
                <c:ptCount val="31"/>
                <c:pt idx="0">
                  <c:v>3.1020755973326057</c:v>
                </c:pt>
                <c:pt idx="1">
                  <c:v>-1.9046487871630589</c:v>
                </c:pt>
                <c:pt idx="2">
                  <c:v>0.22807857877096724</c:v>
                </c:pt>
                <c:pt idx="3">
                  <c:v>1.1619892497057609</c:v>
                </c:pt>
                <c:pt idx="4">
                  <c:v>-1.1550807696634326</c:v>
                </c:pt>
                <c:pt idx="5">
                  <c:v>1.220043765196412</c:v>
                </c:pt>
                <c:pt idx="6">
                  <c:v>0.14970489772334256</c:v>
                </c:pt>
                <c:pt idx="7">
                  <c:v>0.78213319471454934</c:v>
                </c:pt>
                <c:pt idx="8">
                  <c:v>1.8091626054819556</c:v>
                </c:pt>
                <c:pt idx="9">
                  <c:v>1.8481853247087023</c:v>
                </c:pt>
                <c:pt idx="10">
                  <c:v>-1.0523701486345451</c:v>
                </c:pt>
                <c:pt idx="11">
                  <c:v>0.20666196653265265</c:v>
                </c:pt>
                <c:pt idx="12">
                  <c:v>0.87547784694658182</c:v>
                </c:pt>
                <c:pt idx="13">
                  <c:v>-2.6248129398026666E-2</c:v>
                </c:pt>
                <c:pt idx="14">
                  <c:v>1.5408497808350339</c:v>
                </c:pt>
                <c:pt idx="15">
                  <c:v>-0.52566797459709524</c:v>
                </c:pt>
                <c:pt idx="16">
                  <c:v>0.77340545990649001</c:v>
                </c:pt>
                <c:pt idx="17">
                  <c:v>-1.1031382411060902</c:v>
                </c:pt>
                <c:pt idx="18">
                  <c:v>-1.5290169804673053</c:v>
                </c:pt>
                <c:pt idx="19">
                  <c:v>-0.46028191697189863</c:v>
                </c:pt>
                <c:pt idx="20">
                  <c:v>0.91564235678862627</c:v>
                </c:pt>
                <c:pt idx="21">
                  <c:v>-0.27677898177955479</c:v>
                </c:pt>
                <c:pt idx="22">
                  <c:v>0.55950078296333916</c:v>
                </c:pt>
                <c:pt idx="23">
                  <c:v>-0.64819689623975518</c:v>
                </c:pt>
                <c:pt idx="24">
                  <c:v>-1.0171048116831998</c:v>
                </c:pt>
                <c:pt idx="25">
                  <c:v>-1.7318363067817006</c:v>
                </c:pt>
                <c:pt idx="26">
                  <c:v>0.20166581638726286</c:v>
                </c:pt>
                <c:pt idx="27">
                  <c:v>-1.9479185576872242</c:v>
                </c:pt>
                <c:pt idx="28">
                  <c:v>-2.0026390739373436</c:v>
                </c:pt>
                <c:pt idx="29">
                  <c:v>1.2904265580635794</c:v>
                </c:pt>
                <c:pt idx="30">
                  <c:v>-0.41700263476998539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FE44-B648-6E9D5FA2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Sheet1!$I$12:$I$42</c:f>
              <c:numCache>
                <c:formatCode>General</c:formatCode>
                <c:ptCount val="31"/>
                <c:pt idx="0">
                  <c:v>-1.7000129433554474</c:v>
                </c:pt>
                <c:pt idx="1">
                  <c:v>9.3304196117038579E-2</c:v>
                </c:pt>
                <c:pt idx="2">
                  <c:v>-0.25775424340610315</c:v>
                </c:pt>
                <c:pt idx="3">
                  <c:v>-0.43582506209259891</c:v>
                </c:pt>
                <c:pt idx="4">
                  <c:v>0.19108599782331182</c:v>
                </c:pt>
                <c:pt idx="5">
                  <c:v>0.11133642263389423</c:v>
                </c:pt>
                <c:pt idx="6">
                  <c:v>0.25787880996972429</c:v>
                </c:pt>
                <c:pt idx="7">
                  <c:v>4.7401613589529712E-3</c:v>
                </c:pt>
                <c:pt idx="8">
                  <c:v>4.0012592608079246E-2</c:v>
                </c:pt>
                <c:pt idx="9">
                  <c:v>0.36598185242368897</c:v>
                </c:pt>
                <c:pt idx="10">
                  <c:v>0.49097762969746461</c:v>
                </c:pt>
                <c:pt idx="11">
                  <c:v>0.51479555024273282</c:v>
                </c:pt>
                <c:pt idx="12">
                  <c:v>1.2399129846032595</c:v>
                </c:pt>
                <c:pt idx="13">
                  <c:v>0.67038405182922411</c:v>
                </c:pt>
                <c:pt idx="14">
                  <c:v>1.4676734093532569</c:v>
                </c:pt>
                <c:pt idx="15">
                  <c:v>0.80934669852549068</c:v>
                </c:pt>
                <c:pt idx="16">
                  <c:v>1.2615375923222882</c:v>
                </c:pt>
                <c:pt idx="17">
                  <c:v>0.99861434057086995</c:v>
                </c:pt>
                <c:pt idx="18">
                  <c:v>1.1491067819991074</c:v>
                </c:pt>
                <c:pt idx="19">
                  <c:v>0.62400288923019853</c:v>
                </c:pt>
                <c:pt idx="20">
                  <c:v>0.61560325809499883</c:v>
                </c:pt>
                <c:pt idx="21">
                  <c:v>1.6550231960027191</c:v>
                </c:pt>
                <c:pt idx="22">
                  <c:v>2.0579697737478471</c:v>
                </c:pt>
                <c:pt idx="23">
                  <c:v>1.1600343511244957</c:v>
                </c:pt>
                <c:pt idx="24">
                  <c:v>0.48563681645671092</c:v>
                </c:pt>
                <c:pt idx="25">
                  <c:v>1.1085482835234302</c:v>
                </c:pt>
                <c:pt idx="26">
                  <c:v>1.4068878490447987</c:v>
                </c:pt>
                <c:pt idx="27">
                  <c:v>0.88579332373030373</c:v>
                </c:pt>
                <c:pt idx="28">
                  <c:v>1.0303338742874184</c:v>
                </c:pt>
                <c:pt idx="29">
                  <c:v>2.6395491083044713</c:v>
                </c:pt>
                <c:pt idx="30">
                  <c:v>3.4403272823612596</c:v>
                </c:pt>
              </c:numCache>
            </c:numRef>
          </c:xVal>
          <c:yVal>
            <c:numRef>
              <c:f>Sheet1!$J$12:$J$42</c:f>
              <c:numCache>
                <c:formatCode>General</c:formatCode>
                <c:ptCount val="31"/>
                <c:pt idx="0">
                  <c:v>-0.37701367933799096</c:v>
                </c:pt>
                <c:pt idx="1">
                  <c:v>9.7316297161045964E-2</c:v>
                </c:pt>
                <c:pt idx="2">
                  <c:v>-0.17888680743050792</c:v>
                </c:pt>
                <c:pt idx="3">
                  <c:v>-0.46999799866332059</c:v>
                </c:pt>
                <c:pt idx="4">
                  <c:v>-0.43349420387858856</c:v>
                </c:pt>
                <c:pt idx="5">
                  <c:v>-0.89296341112430733</c:v>
                </c:pt>
                <c:pt idx="6">
                  <c:v>-0.3453157067369324</c:v>
                </c:pt>
                <c:pt idx="7">
                  <c:v>-0.4901787955763689</c:v>
                </c:pt>
                <c:pt idx="8">
                  <c:v>-0.59915302095857026</c:v>
                </c:pt>
                <c:pt idx="9">
                  <c:v>-0.58865289156322775</c:v>
                </c:pt>
                <c:pt idx="10">
                  <c:v>0.18465116404701229</c:v>
                </c:pt>
                <c:pt idx="11">
                  <c:v>-0.31224398287788363</c:v>
                </c:pt>
                <c:pt idx="12">
                  <c:v>-0.37981850043334853</c:v>
                </c:pt>
                <c:pt idx="13">
                  <c:v>-0.58374597589693267</c:v>
                </c:pt>
                <c:pt idx="14">
                  <c:v>-1.0036089614326096</c:v>
                </c:pt>
                <c:pt idx="15">
                  <c:v>-0.88336112152521562</c:v>
                </c:pt>
                <c:pt idx="16">
                  <c:v>-0.58108784459057394</c:v>
                </c:pt>
                <c:pt idx="17">
                  <c:v>-1.8327809949382979E-2</c:v>
                </c:pt>
                <c:pt idx="18">
                  <c:v>-0.28306723303908143</c:v>
                </c:pt>
                <c:pt idx="19">
                  <c:v>-0.39996563410183594</c:v>
                </c:pt>
                <c:pt idx="20">
                  <c:v>0.47334711986903844</c:v>
                </c:pt>
                <c:pt idx="21">
                  <c:v>0.22916718130363986</c:v>
                </c:pt>
                <c:pt idx="22">
                  <c:v>0.40445950600684383</c:v>
                </c:pt>
                <c:pt idx="23">
                  <c:v>0.92796507605572887</c:v>
                </c:pt>
                <c:pt idx="24">
                  <c:v>0.54858495784100625</c:v>
                </c:pt>
                <c:pt idx="25">
                  <c:v>0.46550833837758548</c:v>
                </c:pt>
                <c:pt idx="26">
                  <c:v>1.8132687018861415</c:v>
                </c:pt>
                <c:pt idx="27">
                  <c:v>0.93645426731993286</c:v>
                </c:pt>
                <c:pt idx="28">
                  <c:v>0.55873438366468697</c:v>
                </c:pt>
                <c:pt idx="29">
                  <c:v>-0.58352566008056106</c:v>
                </c:pt>
                <c:pt idx="30">
                  <c:v>-1.4673859280282946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3-EC4A-9815-FB69DD51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6227265334239E-2"/>
          <c:y val="2.8953654858068539E-2"/>
          <c:w val="0.9484781766343604"/>
          <c:h val="0.94465461068304191"/>
        </c:manualLayout>
      </c:layout>
      <c:scatterChart>
        <c:scatterStyle val="lineMarker"/>
        <c:varyColors val="0"/>
        <c:ser>
          <c:idx val="1"/>
          <c:order val="0"/>
          <c:tx>
            <c:v>元データ</c:v>
          </c:tx>
          <c:spPr>
            <a:ln>
              <a:noFill/>
            </a:ln>
          </c:spPr>
          <c:xVal>
            <c:numRef>
              <c:f>Sheet1!$C$12:$C$42</c:f>
              <c:numCache>
                <c:formatCode>General</c:formatCode>
                <c:ptCount val="31"/>
                <c:pt idx="0">
                  <c:v>-1.6081956207490606</c:v>
                </c:pt>
                <c:pt idx="1">
                  <c:v>0.18512151872342547</c:v>
                </c:pt>
                <c:pt idx="2">
                  <c:v>-0.16593692079971611</c:v>
                </c:pt>
                <c:pt idx="3">
                  <c:v>-0.34400773948621205</c:v>
                </c:pt>
                <c:pt idx="4">
                  <c:v>0.28290332042969868</c:v>
                </c:pt>
                <c:pt idx="5">
                  <c:v>0.20315374524028132</c:v>
                </c:pt>
                <c:pt idx="6">
                  <c:v>0.34969613257611132</c:v>
                </c:pt>
                <c:pt idx="7">
                  <c:v>9.6557483965339891E-2</c:v>
                </c:pt>
                <c:pt idx="8">
                  <c:v>0.13182991521446627</c:v>
                </c:pt>
                <c:pt idx="9">
                  <c:v>0.45779917503007594</c:v>
                </c:pt>
                <c:pt idx="10">
                  <c:v>0.5827949523038517</c:v>
                </c:pt>
                <c:pt idx="11">
                  <c:v>0.6066128728491198</c:v>
                </c:pt>
                <c:pt idx="12">
                  <c:v>1.3317303072096462</c:v>
                </c:pt>
                <c:pt idx="13">
                  <c:v>0.76220137443561109</c:v>
                </c:pt>
                <c:pt idx="14">
                  <c:v>1.559490731959644</c:v>
                </c:pt>
                <c:pt idx="15">
                  <c:v>0.90116402113187766</c:v>
                </c:pt>
                <c:pt idx="16">
                  <c:v>1.3533549149286752</c:v>
                </c:pt>
                <c:pt idx="17">
                  <c:v>1.090431663177257</c:v>
                </c:pt>
                <c:pt idx="18">
                  <c:v>1.2409241046054944</c:v>
                </c:pt>
                <c:pt idx="19">
                  <c:v>0.71582021183658551</c:v>
                </c:pt>
                <c:pt idx="20">
                  <c:v>0.7074205807013858</c:v>
                </c:pt>
                <c:pt idx="21">
                  <c:v>1.7468405186091061</c:v>
                </c:pt>
                <c:pt idx="22">
                  <c:v>2.1497870963542343</c:v>
                </c:pt>
                <c:pt idx="23">
                  <c:v>1.2518516737308827</c:v>
                </c:pt>
                <c:pt idx="24">
                  <c:v>0.57745413906309784</c:v>
                </c:pt>
                <c:pt idx="25">
                  <c:v>1.2003656061298174</c:v>
                </c:pt>
                <c:pt idx="26">
                  <c:v>1.4987051716511857</c:v>
                </c:pt>
                <c:pt idx="27">
                  <c:v>0.97761064633669081</c:v>
                </c:pt>
                <c:pt idx="28">
                  <c:v>1.1221511968938054</c:v>
                </c:pt>
                <c:pt idx="29">
                  <c:v>2.7313664309108581</c:v>
                </c:pt>
                <c:pt idx="30">
                  <c:v>3.5321446049676468</c:v>
                </c:pt>
              </c:numCache>
            </c:numRef>
          </c:xVal>
          <c:yVal>
            <c:numRef>
              <c:f>Sheet1!$D$12:$D$42</c:f>
              <c:numCache>
                <c:formatCode>General</c:formatCode>
                <c:ptCount val="31"/>
                <c:pt idx="0">
                  <c:v>-7.0304380467727551E-2</c:v>
                </c:pt>
                <c:pt idx="1">
                  <c:v>0.40402559603130928</c:v>
                </c:pt>
                <c:pt idx="2">
                  <c:v>0.12782249143975538</c:v>
                </c:pt>
                <c:pt idx="3">
                  <c:v>-0.16328869979305732</c:v>
                </c:pt>
                <c:pt idx="4">
                  <c:v>-0.12678490500832526</c:v>
                </c:pt>
                <c:pt idx="5">
                  <c:v>-0.586254112254044</c:v>
                </c:pt>
                <c:pt idx="6">
                  <c:v>-3.8606407866669079E-2</c:v>
                </c:pt>
                <c:pt idx="7">
                  <c:v>-0.18346949670610552</c:v>
                </c:pt>
                <c:pt idx="8">
                  <c:v>-0.29244372208830699</c:v>
                </c:pt>
                <c:pt idx="9">
                  <c:v>-0.28194359269296443</c:v>
                </c:pt>
                <c:pt idx="10">
                  <c:v>0.49136046291727564</c:v>
                </c:pt>
                <c:pt idx="11">
                  <c:v>-5.534684007620411E-3</c:v>
                </c:pt>
                <c:pt idx="12">
                  <c:v>-7.3109201563085258E-2</c:v>
                </c:pt>
                <c:pt idx="13">
                  <c:v>-0.2770366770266694</c:v>
                </c:pt>
                <c:pt idx="14">
                  <c:v>-0.69689966256234648</c:v>
                </c:pt>
                <c:pt idx="15">
                  <c:v>-0.57665182265495241</c:v>
                </c:pt>
                <c:pt idx="16">
                  <c:v>-0.27437854572031067</c:v>
                </c:pt>
                <c:pt idx="17">
                  <c:v>0.28838148892088034</c:v>
                </c:pt>
                <c:pt idx="18">
                  <c:v>2.3642065831181811E-2</c:v>
                </c:pt>
                <c:pt idx="19">
                  <c:v>-9.3256335231572646E-2</c:v>
                </c:pt>
                <c:pt idx="20">
                  <c:v>0.78005641873930176</c:v>
                </c:pt>
                <c:pt idx="21">
                  <c:v>0.5358764801739031</c:v>
                </c:pt>
                <c:pt idx="22">
                  <c:v>0.71116880487710721</c:v>
                </c:pt>
                <c:pt idx="23">
                  <c:v>1.2346743749259919</c:v>
                </c:pt>
                <c:pt idx="24">
                  <c:v>0.85529425671126946</c:v>
                </c:pt>
                <c:pt idx="25">
                  <c:v>0.77221763724784875</c:v>
                </c:pt>
                <c:pt idx="26">
                  <c:v>2.1199780007564049</c:v>
                </c:pt>
                <c:pt idx="27">
                  <c:v>1.2431635661901961</c:v>
                </c:pt>
                <c:pt idx="28">
                  <c:v>0.86544368253495008</c:v>
                </c:pt>
                <c:pt idx="29">
                  <c:v>-0.2768163612102979</c:v>
                </c:pt>
                <c:pt idx="30">
                  <c:v>-1.160676629158031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7-6040-8D7C-3D3BFDCB7D02}"/>
            </c:ext>
          </c:extLst>
        </c:ser>
        <c:ser>
          <c:idx val="0"/>
          <c:order val="1"/>
          <c:tx>
            <c:v>シミュレーション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Sheet1!$I$12:$I$42</c:f>
              <c:numCache>
                <c:formatCode>General</c:formatCode>
                <c:ptCount val="31"/>
                <c:pt idx="0">
                  <c:v>-1.7000129433554474</c:v>
                </c:pt>
                <c:pt idx="1">
                  <c:v>9.3304196117038579E-2</c:v>
                </c:pt>
                <c:pt idx="2">
                  <c:v>-0.25775424340610315</c:v>
                </c:pt>
                <c:pt idx="3">
                  <c:v>-0.43582506209259891</c:v>
                </c:pt>
                <c:pt idx="4">
                  <c:v>0.19108599782331182</c:v>
                </c:pt>
                <c:pt idx="5">
                  <c:v>0.11133642263389423</c:v>
                </c:pt>
                <c:pt idx="6">
                  <c:v>0.25787880996972429</c:v>
                </c:pt>
                <c:pt idx="7">
                  <c:v>4.7401613589529712E-3</c:v>
                </c:pt>
                <c:pt idx="8">
                  <c:v>4.0012592608079246E-2</c:v>
                </c:pt>
                <c:pt idx="9">
                  <c:v>0.36598185242368897</c:v>
                </c:pt>
                <c:pt idx="10">
                  <c:v>0.49097762969746461</c:v>
                </c:pt>
                <c:pt idx="11">
                  <c:v>0.51479555024273282</c:v>
                </c:pt>
                <c:pt idx="12">
                  <c:v>1.2399129846032595</c:v>
                </c:pt>
                <c:pt idx="13">
                  <c:v>0.67038405182922411</c:v>
                </c:pt>
                <c:pt idx="14">
                  <c:v>1.4676734093532569</c:v>
                </c:pt>
                <c:pt idx="15">
                  <c:v>0.80934669852549068</c:v>
                </c:pt>
                <c:pt idx="16">
                  <c:v>1.2615375923222882</c:v>
                </c:pt>
                <c:pt idx="17">
                  <c:v>0.99861434057086995</c:v>
                </c:pt>
                <c:pt idx="18">
                  <c:v>1.1491067819991074</c:v>
                </c:pt>
                <c:pt idx="19">
                  <c:v>0.62400288923019853</c:v>
                </c:pt>
                <c:pt idx="20">
                  <c:v>0.61560325809499883</c:v>
                </c:pt>
                <c:pt idx="21">
                  <c:v>1.6550231960027191</c:v>
                </c:pt>
                <c:pt idx="22">
                  <c:v>2.0579697737478471</c:v>
                </c:pt>
                <c:pt idx="23">
                  <c:v>1.1600343511244957</c:v>
                </c:pt>
                <c:pt idx="24">
                  <c:v>0.48563681645671092</c:v>
                </c:pt>
                <c:pt idx="25">
                  <c:v>1.1085482835234302</c:v>
                </c:pt>
                <c:pt idx="26">
                  <c:v>1.4068878490447987</c:v>
                </c:pt>
                <c:pt idx="27">
                  <c:v>0.88579332373030373</c:v>
                </c:pt>
                <c:pt idx="28">
                  <c:v>1.0303338742874184</c:v>
                </c:pt>
                <c:pt idx="29">
                  <c:v>2.6395491083044713</c:v>
                </c:pt>
                <c:pt idx="30">
                  <c:v>3.4403272823612596</c:v>
                </c:pt>
              </c:numCache>
            </c:numRef>
          </c:xVal>
          <c:yVal>
            <c:numRef>
              <c:f>Sheet1!$J$12:$J$42</c:f>
              <c:numCache>
                <c:formatCode>General</c:formatCode>
                <c:ptCount val="31"/>
                <c:pt idx="0">
                  <c:v>-0.37701367933799096</c:v>
                </c:pt>
                <c:pt idx="1">
                  <c:v>9.7316297161045964E-2</c:v>
                </c:pt>
                <c:pt idx="2">
                  <c:v>-0.17888680743050792</c:v>
                </c:pt>
                <c:pt idx="3">
                  <c:v>-0.46999799866332059</c:v>
                </c:pt>
                <c:pt idx="4">
                  <c:v>-0.43349420387858856</c:v>
                </c:pt>
                <c:pt idx="5">
                  <c:v>-0.89296341112430733</c:v>
                </c:pt>
                <c:pt idx="6">
                  <c:v>-0.3453157067369324</c:v>
                </c:pt>
                <c:pt idx="7">
                  <c:v>-0.4901787955763689</c:v>
                </c:pt>
                <c:pt idx="8">
                  <c:v>-0.59915302095857026</c:v>
                </c:pt>
                <c:pt idx="9">
                  <c:v>-0.58865289156322775</c:v>
                </c:pt>
                <c:pt idx="10">
                  <c:v>0.18465116404701229</c:v>
                </c:pt>
                <c:pt idx="11">
                  <c:v>-0.31224398287788363</c:v>
                </c:pt>
                <c:pt idx="12">
                  <c:v>-0.37981850043334853</c:v>
                </c:pt>
                <c:pt idx="13">
                  <c:v>-0.58374597589693267</c:v>
                </c:pt>
                <c:pt idx="14">
                  <c:v>-1.0036089614326096</c:v>
                </c:pt>
                <c:pt idx="15">
                  <c:v>-0.88336112152521562</c:v>
                </c:pt>
                <c:pt idx="16">
                  <c:v>-0.58108784459057394</c:v>
                </c:pt>
                <c:pt idx="17">
                  <c:v>-1.8327809949382979E-2</c:v>
                </c:pt>
                <c:pt idx="18">
                  <c:v>-0.28306723303908143</c:v>
                </c:pt>
                <c:pt idx="19">
                  <c:v>-0.39996563410183594</c:v>
                </c:pt>
                <c:pt idx="20">
                  <c:v>0.47334711986903844</c:v>
                </c:pt>
                <c:pt idx="21">
                  <c:v>0.22916718130363986</c:v>
                </c:pt>
                <c:pt idx="22">
                  <c:v>0.40445950600684383</c:v>
                </c:pt>
                <c:pt idx="23">
                  <c:v>0.92796507605572887</c:v>
                </c:pt>
                <c:pt idx="24">
                  <c:v>0.54858495784100625</c:v>
                </c:pt>
                <c:pt idx="25">
                  <c:v>0.46550833837758548</c:v>
                </c:pt>
                <c:pt idx="26">
                  <c:v>1.8132687018861415</c:v>
                </c:pt>
                <c:pt idx="27">
                  <c:v>0.93645426731993286</c:v>
                </c:pt>
                <c:pt idx="28">
                  <c:v>0.55873438366468697</c:v>
                </c:pt>
                <c:pt idx="29">
                  <c:v>-0.58352566008056106</c:v>
                </c:pt>
                <c:pt idx="30">
                  <c:v>-1.4673859280282946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7-6040-8D7C-3D3BFDC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502724158919975"/>
          <c:y val="0.13081709915819065"/>
          <c:w val="0.21092650934171553"/>
          <c:h val="8.67702177822781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42</xdr:row>
      <xdr:rowOff>251178</xdr:rowOff>
    </xdr:from>
    <xdr:to>
      <xdr:col>5</xdr:col>
      <xdr:colOff>79535</xdr:colOff>
      <xdr:row>53</xdr:row>
      <xdr:rowOff>172156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0E9BC2-C656-CB44-4A99-253D3A355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35918</xdr:colOff>
      <xdr:row>53</xdr:row>
      <xdr:rowOff>161381</xdr:rowOff>
    </xdr:from>
    <xdr:to>
      <xdr:col>8</xdr:col>
      <xdr:colOff>810747</xdr:colOff>
      <xdr:row>64</xdr:row>
      <xdr:rowOff>82359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24AE8D-1F6A-D418-269D-1CE290A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12</xdr:col>
      <xdr:colOff>774828</xdr:colOff>
      <xdr:row>53</xdr:row>
      <xdr:rowOff>177543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5A57A1D-9B75-7649-8FB7-4128E655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467360</xdr:colOff>
      <xdr:row>2</xdr:row>
      <xdr:rowOff>125604</xdr:rowOff>
    </xdr:from>
    <xdr:to>
      <xdr:col>26</xdr:col>
      <xdr:colOff>460549</xdr:colOff>
      <xdr:row>21</xdr:row>
      <xdr:rowOff>30480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986C17D-4C8A-4D45-BBF9-F2DD66F72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B2B-45D2-3940-A978-02DF61CE5456}">
  <dimension ref="A1:AG33"/>
  <sheetViews>
    <sheetView tabSelected="1" zoomScale="92" workbookViewId="0">
      <pane xSplit="12" ySplit="2" topLeftCell="X3" activePane="bottomRight" state="frozen"/>
      <selection pane="topRight" activeCell="M1" sqref="M1"/>
      <selection pane="bottomLeft" activeCell="A3" sqref="A3"/>
      <selection pane="bottomRight" activeCell="AF3" sqref="AF3:AF33"/>
    </sheetView>
  </sheetViews>
  <sheetFormatPr baseColWidth="10" defaultRowHeight="20"/>
  <sheetData>
    <row r="1" spans="1:33">
      <c r="C1" t="s">
        <v>1</v>
      </c>
      <c r="D1" t="s">
        <v>6</v>
      </c>
      <c r="E1" t="s">
        <v>8</v>
      </c>
      <c r="F1" t="s">
        <v>3</v>
      </c>
      <c r="G1" t="s">
        <v>5</v>
      </c>
      <c r="H1" t="s">
        <v>2</v>
      </c>
      <c r="I1" t="s">
        <v>7</v>
      </c>
      <c r="J1" t="s">
        <v>9</v>
      </c>
      <c r="K1" t="s">
        <v>4</v>
      </c>
      <c r="L1" t="s">
        <v>10</v>
      </c>
      <c r="N1" t="s">
        <v>26</v>
      </c>
      <c r="X1" t="s">
        <v>24</v>
      </c>
    </row>
    <row r="2" spans="1:33">
      <c r="B2" s="2" t="s">
        <v>0</v>
      </c>
      <c r="C2" s="2" t="s">
        <v>1</v>
      </c>
      <c r="D2" s="2" t="s">
        <v>6</v>
      </c>
      <c r="E2" s="2" t="s">
        <v>8</v>
      </c>
      <c r="F2" s="2" t="s">
        <v>3</v>
      </c>
      <c r="G2" s="2" t="s">
        <v>5</v>
      </c>
      <c r="H2" s="2" t="s">
        <v>2</v>
      </c>
      <c r="I2" s="2" t="s">
        <v>7</v>
      </c>
      <c r="J2" s="2" t="s">
        <v>9</v>
      </c>
      <c r="K2" s="2" t="s">
        <v>4</v>
      </c>
      <c r="L2" s="2" t="s">
        <v>10</v>
      </c>
      <c r="M2" s="2" t="s">
        <v>11</v>
      </c>
      <c r="N2" s="4" t="s">
        <v>1</v>
      </c>
      <c r="O2" s="3" t="s">
        <v>6</v>
      </c>
      <c r="P2" s="4" t="s">
        <v>8</v>
      </c>
      <c r="Q2" s="4" t="s">
        <v>3</v>
      </c>
      <c r="R2" s="5" t="s">
        <v>5</v>
      </c>
      <c r="S2" s="4" t="s">
        <v>2</v>
      </c>
      <c r="T2" s="3" t="s">
        <v>7</v>
      </c>
      <c r="U2" s="4" t="s">
        <v>9</v>
      </c>
      <c r="V2" s="4" t="s">
        <v>4</v>
      </c>
      <c r="W2" s="3" t="s">
        <v>10</v>
      </c>
      <c r="X2" s="4" t="s">
        <v>1</v>
      </c>
      <c r="Y2" s="6" t="s">
        <v>32</v>
      </c>
      <c r="Z2" s="4" t="s">
        <v>8</v>
      </c>
      <c r="AA2" s="4" t="s">
        <v>3</v>
      </c>
      <c r="AB2" s="5" t="s">
        <v>33</v>
      </c>
      <c r="AC2" s="4" t="s">
        <v>2</v>
      </c>
      <c r="AD2" s="3" t="s">
        <v>7</v>
      </c>
      <c r="AE2" s="4" t="s">
        <v>9</v>
      </c>
      <c r="AF2" s="4" t="s">
        <v>4</v>
      </c>
      <c r="AG2" s="3" t="s">
        <v>10</v>
      </c>
    </row>
    <row r="3" spans="1:33">
      <c r="A3">
        <v>0</v>
      </c>
      <c r="B3">
        <v>1</v>
      </c>
      <c r="C3">
        <v>-1.05753083821798</v>
      </c>
      <c r="D3">
        <v>-1.0772311957407401</v>
      </c>
      <c r="E3">
        <v>-0.79507786220149101</v>
      </c>
      <c r="F3">
        <v>-0.92186058499373202</v>
      </c>
      <c r="G3" s="1">
        <v>5.5743903410280595E-17</v>
      </c>
      <c r="H3">
        <v>1.54609101480631E-2</v>
      </c>
      <c r="I3">
        <v>5.7677736308917399E-2</v>
      </c>
      <c r="J3" s="1">
        <v>1.1148780682056099E-16</v>
      </c>
      <c r="K3">
        <v>6.9140745279267198E-3</v>
      </c>
      <c r="L3">
        <v>3.2389628249504698E-2</v>
      </c>
      <c r="M3" t="s">
        <v>12</v>
      </c>
      <c r="N3" s="1">
        <f>0.4624674*U3+0.1222772*V3 -0.7144559</f>
        <v>-0.45172258550565031</v>
      </c>
      <c r="O3">
        <v>-1.0772311957407401</v>
      </c>
      <c r="P3" s="1">
        <f xml:space="preserve"> 1.3496597*N3-0.4050892 *V3+ 0.5090099</f>
        <v>-1.5297387897103802</v>
      </c>
      <c r="Q3" s="1">
        <f>0.98304*V3+2.334091*T3-2.223429</f>
        <v>1.3791724615390173</v>
      </c>
      <c r="R3" s="1">
        <v>5.5743903410280595E-17</v>
      </c>
      <c r="S3" s="1">
        <f>-0.1995246  *V3+0.9428943</f>
        <v>0.23900981992320003</v>
      </c>
      <c r="T3">
        <v>5.7677736308917399E-2</v>
      </c>
      <c r="U3" s="1">
        <f>-0.1189667*Q3+ 1.445442 *O3+ 1.3565042</f>
        <v>-0.36464661051406067</v>
      </c>
      <c r="V3" s="1">
        <f>-3.568041  *R3+3.527808</f>
        <v>3.5278079999999998</v>
      </c>
      <c r="W3">
        <v>3.2389628249504698E-2</v>
      </c>
      <c r="X3" s="1">
        <f>0.4624674*(AE3-J3)+0.1222772*(AF3-K3) +C3</f>
        <v>-1.0745788603637318</v>
      </c>
      <c r="Y3">
        <f t="shared" ref="Y3:Y4" si="0">D3</f>
        <v>-1.0772311957407401</v>
      </c>
      <c r="Z3" s="1">
        <f xml:space="preserve"> 1.3496597*(X3-C3)-0.4050892 *(AF3-K3)+E3</f>
        <v>-0.71681459065631981</v>
      </c>
      <c r="AA3" s="1">
        <f>0.98304*(AF3-K3)+2.334091*(AD3-I3)+F3</f>
        <v>-1.167620584993732</v>
      </c>
      <c r="AB3" s="1">
        <f>G3</f>
        <v>5.5743903410280595E-17</v>
      </c>
      <c r="AC3" s="1">
        <f>-0.1995246  *(AF3-K3)+H3</f>
        <v>6.5342060148063097E-2</v>
      </c>
      <c r="AD3">
        <f>1.351851*(Y3-D3)+I3</f>
        <v>5.7677736308917399E-2</v>
      </c>
      <c r="AE3" s="1">
        <f>-0.1189667*(AA3-F3)+ 1.445442 *(Y3-D3)+ J3</f>
        <v>2.9237256192000106E-2</v>
      </c>
      <c r="AF3" s="1">
        <f>-3.568041  *(AB3-G3)+K3-0.25</f>
        <v>-0.24308592547207328</v>
      </c>
      <c r="AG3">
        <f>-2.046064 *(AD3-I3)+L3</f>
        <v>3.2389628249504698E-2</v>
      </c>
    </row>
    <row r="4" spans="1:33">
      <c r="A4">
        <v>2</v>
      </c>
      <c r="B4">
        <v>3</v>
      </c>
      <c r="C4">
        <v>-0.42916765384380301</v>
      </c>
      <c r="D4">
        <v>-0.246813118950508</v>
      </c>
      <c r="E4">
        <v>-0.46532169824848602</v>
      </c>
      <c r="F4">
        <v>-0.248844168136993</v>
      </c>
      <c r="G4">
        <v>1.31174563029188</v>
      </c>
      <c r="H4">
        <v>0.50023010544632796</v>
      </c>
      <c r="I4">
        <v>0.67127788450313197</v>
      </c>
      <c r="J4">
        <v>0.428290306067591</v>
      </c>
      <c r="K4">
        <v>0.77776429467908503</v>
      </c>
      <c r="L4">
        <v>0.56266739840014501</v>
      </c>
      <c r="M4" t="s">
        <v>12</v>
      </c>
      <c r="N4" s="1">
        <f t="shared" ref="N4:N33" si="1">0.4624674*U4+0.1222772*V4 -0.7144559</f>
        <v>-0.29457386728177537</v>
      </c>
      <c r="O4">
        <v>-0.246813118950508</v>
      </c>
      <c r="P4" s="1">
        <f t="shared" ref="P4:P33" si="2" xml:space="preserve"> 1.3496597*N4-0.4050892 *V4+ 0.5090099</f>
        <v>0.5783226776235969</v>
      </c>
      <c r="Q4" s="1">
        <f t="shared" ref="Q4:Q33" si="3">0.98304*V4+2.334091*T4-2.223429</f>
        <v>-1.7896122026643995</v>
      </c>
      <c r="R4">
        <v>1.31174563029188</v>
      </c>
      <c r="S4" s="1">
        <f t="shared" ref="S4:S33" si="4">-0.1995246  *V4+0.9428943</f>
        <v>1.1728572138283129</v>
      </c>
      <c r="T4">
        <v>0.67127788450313197</v>
      </c>
      <c r="U4" s="1">
        <f t="shared" ref="U4:U33" si="5">-0.1189667*Q4+ 1.445442 *O4+ 1.3565042</f>
        <v>1.2126544097486547</v>
      </c>
      <c r="V4" s="1">
        <f t="shared" ref="V4:V33" si="6">-3.568041  *R4+3.527808</f>
        <v>-1.1525541904522698</v>
      </c>
      <c r="W4">
        <v>0.56266739840014501</v>
      </c>
      <c r="X4" s="1">
        <f t="shared" ref="X4:X33" si="7">0.4624674*(AE4-J4)+0.1222772*(AF4-K4) +C4</f>
        <v>-0.44621567598955486</v>
      </c>
      <c r="Y4">
        <f t="shared" si="0"/>
        <v>-0.246813118950508</v>
      </c>
      <c r="Z4" s="1">
        <f t="shared" ref="Z4:Z33" si="8" xml:space="preserve"> 1.3496597*(X4-C4)-0.4050892 *(AF4-K4)+E4</f>
        <v>-0.38705842670331481</v>
      </c>
      <c r="AA4" s="1">
        <f t="shared" ref="AA4:AA33" si="9">0.98304*(AF4-K4)+2.334091*(AD4-I4)+F4</f>
        <v>-0.49460416813699304</v>
      </c>
      <c r="AB4" s="1">
        <f t="shared" ref="AB4:AB33" si="10">G4</f>
        <v>1.31174563029188</v>
      </c>
      <c r="AC4" s="1">
        <f t="shared" ref="AC4:AC33" si="11">-0.1995246  *(AF4-K4)+H4</f>
        <v>0.550111255446328</v>
      </c>
      <c r="AD4">
        <f t="shared" ref="AD4:AD33" si="12">1.351851*(Y4-D4)+I4</f>
        <v>0.67127788450313197</v>
      </c>
      <c r="AE4" s="1">
        <f t="shared" ref="AE4:AE33" si="13">-0.1189667*(AA4-F4)+ 1.445442 *(Y4-D4)+ J4</f>
        <v>0.45752756225959101</v>
      </c>
      <c r="AF4" s="1">
        <f t="shared" ref="AF4:AF33" si="14">-3.568041  *(AB4-G4)+K4-0.25</f>
        <v>0.52776429467908503</v>
      </c>
      <c r="AG4">
        <f t="shared" ref="AG4:AG33" si="15">-2.046064 *(AD4-I4)+L4</f>
        <v>0.56266739840014501</v>
      </c>
    </row>
    <row r="5" spans="1:33">
      <c r="A5">
        <v>10</v>
      </c>
      <c r="B5">
        <v>11</v>
      </c>
      <c r="C5">
        <v>-0.22565274981379699</v>
      </c>
      <c r="D5">
        <v>-0.49493732167295801</v>
      </c>
      <c r="E5">
        <v>-0.72441582706868202</v>
      </c>
      <c r="F5">
        <v>-0.45358460226131597</v>
      </c>
      <c r="G5">
        <v>0.78219297143625299</v>
      </c>
      <c r="H5">
        <v>0.62200211820828599</v>
      </c>
      <c r="I5">
        <v>0.50818278766807401</v>
      </c>
      <c r="J5">
        <v>0.27271456163782198</v>
      </c>
      <c r="K5">
        <v>0.36476247512454002</v>
      </c>
      <c r="L5">
        <v>1.0231605566562501</v>
      </c>
      <c r="M5" t="s">
        <v>12</v>
      </c>
      <c r="N5" s="1">
        <f t="shared" si="1"/>
        <v>-0.3106465288721405</v>
      </c>
      <c r="O5">
        <v>-0.49493732167295801</v>
      </c>
      <c r="P5" s="1">
        <f t="shared" si="2"/>
        <v>-0.2087720537026746</v>
      </c>
      <c r="Q5" s="1">
        <f t="shared" si="3"/>
        <v>-0.31287073842515833</v>
      </c>
      <c r="R5">
        <v>0.78219297143625299</v>
      </c>
      <c r="S5" s="1">
        <f t="shared" si="4"/>
        <v>0.79586234608264084</v>
      </c>
      <c r="T5">
        <v>0.50818278766807401</v>
      </c>
      <c r="U5" s="1">
        <f t="shared" si="5"/>
        <v>0.67832220716340064</v>
      </c>
      <c r="V5" s="1">
        <f t="shared" si="6"/>
        <v>0.73691140800362032</v>
      </c>
      <c r="W5">
        <v>1.0231605566562501</v>
      </c>
      <c r="X5" s="1">
        <f t="shared" si="7"/>
        <v>-0.24270077195954884</v>
      </c>
      <c r="Y5">
        <f>D5</f>
        <v>-0.49493732167295801</v>
      </c>
      <c r="Z5" s="1">
        <f t="shared" si="8"/>
        <v>-0.64615255552351081</v>
      </c>
      <c r="AA5" s="1">
        <f t="shared" si="9"/>
        <v>-0.69934460226131601</v>
      </c>
      <c r="AB5" s="1">
        <f t="shared" si="10"/>
        <v>0.78219297143625299</v>
      </c>
      <c r="AC5" s="1">
        <f t="shared" si="11"/>
        <v>0.67188326820828603</v>
      </c>
      <c r="AD5">
        <f t="shared" si="12"/>
        <v>0.50818278766807401</v>
      </c>
      <c r="AE5" s="1">
        <f t="shared" si="13"/>
        <v>0.301951817829822</v>
      </c>
      <c r="AF5" s="1">
        <f t="shared" si="14"/>
        <v>0.11476247512454002</v>
      </c>
      <c r="AG5">
        <f t="shared" si="15"/>
        <v>1.0231605566562501</v>
      </c>
    </row>
    <row r="6" spans="1:33">
      <c r="A6">
        <v>15</v>
      </c>
      <c r="B6">
        <v>16</v>
      </c>
      <c r="C6">
        <v>-0.65216059375306601</v>
      </c>
      <c r="D6">
        <v>-0.26911753189998899</v>
      </c>
      <c r="E6">
        <v>-0.39961840242326602</v>
      </c>
      <c r="F6">
        <v>-0.62404873560148699</v>
      </c>
      <c r="G6">
        <v>0.56619525294227602</v>
      </c>
      <c r="H6">
        <v>0.29368716221415297</v>
      </c>
      <c r="I6">
        <v>0.63015539579360402</v>
      </c>
      <c r="J6">
        <v>0.393112981402091</v>
      </c>
      <c r="K6">
        <v>0.25609103164255997</v>
      </c>
      <c r="L6">
        <v>0.22986681246378299</v>
      </c>
      <c r="M6" t="s">
        <v>12</v>
      </c>
      <c r="N6" s="1">
        <f t="shared" si="1"/>
        <v>-0.12280136664679331</v>
      </c>
      <c r="O6">
        <v>-0.26911753189998899</v>
      </c>
      <c r="P6" s="1">
        <f t="shared" si="2"/>
        <v>-0.26744268361523527</v>
      </c>
      <c r="Q6" s="1">
        <f t="shared" si="3"/>
        <v>0.72944226332537543</v>
      </c>
      <c r="R6">
        <v>0.56619525294227602</v>
      </c>
      <c r="S6" s="1">
        <f t="shared" si="4"/>
        <v>0.6420909883993926</v>
      </c>
      <c r="T6">
        <v>0.63015539579360402</v>
      </c>
      <c r="U6" s="1">
        <f t="shared" si="5"/>
        <v>0.88073107754706526</v>
      </c>
      <c r="V6" s="1">
        <f t="shared" si="6"/>
        <v>1.5076001234965886</v>
      </c>
      <c r="W6">
        <v>0.22986681246378299</v>
      </c>
      <c r="X6" s="1">
        <f t="shared" si="7"/>
        <v>-0.66920861589881786</v>
      </c>
      <c r="Y6">
        <f t="shared" ref="Y6:Y33" si="16">D6</f>
        <v>-0.26911753189998899</v>
      </c>
      <c r="Z6" s="1">
        <f t="shared" si="8"/>
        <v>-0.32135513087809481</v>
      </c>
      <c r="AA6" s="1">
        <f t="shared" si="9"/>
        <v>-0.86980873560148697</v>
      </c>
      <c r="AB6" s="1">
        <f t="shared" si="10"/>
        <v>0.56619525294227602</v>
      </c>
      <c r="AC6" s="1">
        <f t="shared" si="11"/>
        <v>0.34356831221415296</v>
      </c>
      <c r="AD6">
        <f t="shared" si="12"/>
        <v>0.63015539579360402</v>
      </c>
      <c r="AE6" s="1">
        <f t="shared" si="13"/>
        <v>0.42235023759409102</v>
      </c>
      <c r="AF6" s="1">
        <f t="shared" si="14"/>
        <v>6.0910316425599742E-3</v>
      </c>
      <c r="AG6">
        <f t="shared" si="15"/>
        <v>0.22986681246378299</v>
      </c>
    </row>
    <row r="7" spans="1:33">
      <c r="A7">
        <v>16</v>
      </c>
      <c r="B7">
        <v>17</v>
      </c>
      <c r="C7">
        <v>-0.32863303816202699</v>
      </c>
      <c r="D7">
        <v>-0.35922736021589302</v>
      </c>
      <c r="E7">
        <v>-0.123168686026585</v>
      </c>
      <c r="F7">
        <v>-0.51679977499705498</v>
      </c>
      <c r="G7">
        <v>1.1148268608295799</v>
      </c>
      <c r="H7">
        <v>0.70238689317401803</v>
      </c>
      <c r="I7">
        <v>0.59176895894942005</v>
      </c>
      <c r="J7">
        <v>1.0102405193330799</v>
      </c>
      <c r="K7">
        <v>0.40172834241451699</v>
      </c>
      <c r="L7">
        <v>1.5742700050696098E-2</v>
      </c>
      <c r="M7" t="s">
        <v>12</v>
      </c>
      <c r="N7" s="1">
        <f t="shared" si="1"/>
        <v>-0.31159632027195705</v>
      </c>
      <c r="O7">
        <v>-0.35922736021589302</v>
      </c>
      <c r="P7" s="1">
        <f t="shared" si="2"/>
        <v>0.27072671717714969</v>
      </c>
      <c r="Q7" s="1">
        <f t="shared" si="3"/>
        <v>-1.284495364671117</v>
      </c>
      <c r="R7">
        <v>1.1148268608295799</v>
      </c>
      <c r="S7" s="1">
        <f t="shared" si="4"/>
        <v>1.0326683880172811</v>
      </c>
      <c r="T7">
        <v>0.59176895894942005</v>
      </c>
      <c r="U7" s="1">
        <f t="shared" si="5"/>
        <v>0.99007406069503856</v>
      </c>
      <c r="V7" s="1">
        <f t="shared" si="6"/>
        <v>-0.44993994734123532</v>
      </c>
      <c r="W7">
        <v>1.5742700050696098E-2</v>
      </c>
      <c r="X7" s="1">
        <f t="shared" si="7"/>
        <v>-0.34568106030777884</v>
      </c>
      <c r="Y7">
        <f t="shared" si="16"/>
        <v>-0.35922736021589302</v>
      </c>
      <c r="Z7" s="1">
        <f t="shared" si="8"/>
        <v>-4.4905414481413802E-2</v>
      </c>
      <c r="AA7" s="1">
        <f t="shared" si="9"/>
        <v>-0.76255977499705496</v>
      </c>
      <c r="AB7" s="1">
        <f t="shared" si="10"/>
        <v>1.1148268608295799</v>
      </c>
      <c r="AC7" s="1">
        <f t="shared" si="11"/>
        <v>0.75226804317401808</v>
      </c>
      <c r="AD7">
        <f t="shared" si="12"/>
        <v>0.59176895894942005</v>
      </c>
      <c r="AE7" s="1">
        <f t="shared" si="13"/>
        <v>1.0394777755250799</v>
      </c>
      <c r="AF7" s="1">
        <f t="shared" si="14"/>
        <v>0.15172834241451699</v>
      </c>
      <c r="AG7">
        <f t="shared" si="15"/>
        <v>1.5742700050696098E-2</v>
      </c>
    </row>
    <row r="8" spans="1:33">
      <c r="A8">
        <v>17</v>
      </c>
      <c r="B8">
        <v>18</v>
      </c>
      <c r="C8">
        <v>-0.78789542674131496</v>
      </c>
      <c r="D8">
        <v>0.17518637405367299</v>
      </c>
      <c r="E8">
        <v>0.27105108892473601</v>
      </c>
      <c r="F8">
        <v>-0.80802323567409795</v>
      </c>
      <c r="G8">
        <v>0.56301532502870899</v>
      </c>
      <c r="H8">
        <v>0.29044706141322002</v>
      </c>
      <c r="I8">
        <v>0.83984622227547401</v>
      </c>
      <c r="J8">
        <v>0.901556385998181</v>
      </c>
      <c r="K8">
        <v>0.38403667470098801</v>
      </c>
      <c r="L8">
        <v>0.15232466170450301</v>
      </c>
      <c r="M8" t="s">
        <v>12</v>
      </c>
      <c r="N8" s="1">
        <f t="shared" si="1"/>
        <v>0.14804811459324585</v>
      </c>
      <c r="O8">
        <v>0.17518637405367299</v>
      </c>
      <c r="P8" s="1">
        <f t="shared" si="2"/>
        <v>9.3515758072132749E-2</v>
      </c>
      <c r="Q8" s="1">
        <f t="shared" si="3"/>
        <v>1.2300334172925131</v>
      </c>
      <c r="R8">
        <v>0.56301532502870899</v>
      </c>
      <c r="S8" s="1">
        <f t="shared" si="4"/>
        <v>0.63982715970706461</v>
      </c>
      <c r="T8">
        <v>0.83984622227547401</v>
      </c>
      <c r="U8" s="1">
        <f t="shared" si="5"/>
        <v>1.4633929263398759</v>
      </c>
      <c r="V8" s="1">
        <f t="shared" si="6"/>
        <v>1.5189462366692399</v>
      </c>
      <c r="W8">
        <v>0.15232466170450301</v>
      </c>
      <c r="X8" s="1">
        <f t="shared" si="7"/>
        <v>-0.80494344888706681</v>
      </c>
      <c r="Y8">
        <f t="shared" si="16"/>
        <v>0.17518637405367299</v>
      </c>
      <c r="Z8" s="1">
        <f t="shared" si="8"/>
        <v>0.34931436046990721</v>
      </c>
      <c r="AA8" s="1">
        <f t="shared" si="9"/>
        <v>-1.0537832356740979</v>
      </c>
      <c r="AB8" s="1">
        <f t="shared" si="10"/>
        <v>0.56301532502870899</v>
      </c>
      <c r="AC8" s="1">
        <f t="shared" si="11"/>
        <v>0.34032821141322001</v>
      </c>
      <c r="AD8">
        <f t="shared" si="12"/>
        <v>0.83984622227547401</v>
      </c>
      <c r="AE8" s="1">
        <f t="shared" si="13"/>
        <v>0.93079364219018101</v>
      </c>
      <c r="AF8" s="1">
        <f t="shared" si="14"/>
        <v>0.13403667470098801</v>
      </c>
      <c r="AG8">
        <f t="shared" si="15"/>
        <v>0.15232466170450301</v>
      </c>
    </row>
    <row r="9" spans="1:33">
      <c r="A9">
        <v>21</v>
      </c>
      <c r="B9">
        <v>22</v>
      </c>
      <c r="C9">
        <v>-0.24303449483610601</v>
      </c>
      <c r="D9">
        <v>-0.12656755047175</v>
      </c>
      <c r="E9">
        <v>-0.23845937492743899</v>
      </c>
      <c r="F9">
        <v>-0.416639587060879</v>
      </c>
      <c r="G9">
        <v>0.84325397191733797</v>
      </c>
      <c r="H9">
        <v>0.53999685627048799</v>
      </c>
      <c r="I9">
        <v>0.77138500214312</v>
      </c>
      <c r="J9">
        <v>0.66093658032004698</v>
      </c>
      <c r="K9">
        <v>0.614910953170832</v>
      </c>
      <c r="L9">
        <v>0.31723144493592897</v>
      </c>
      <c r="M9" t="s">
        <v>12</v>
      </c>
      <c r="N9" s="1">
        <f t="shared" si="1"/>
        <v>-0.1130591237758477</v>
      </c>
      <c r="O9">
        <v>-0.12656755047175</v>
      </c>
      <c r="P9" s="1">
        <f t="shared" si="2"/>
        <v>0.1461597400757334</v>
      </c>
      <c r="Q9" s="1">
        <f t="shared" si="3"/>
        <v>8.7294072222154462E-2</v>
      </c>
      <c r="R9">
        <v>0.84325397191733797</v>
      </c>
      <c r="S9" s="1">
        <f t="shared" si="4"/>
        <v>0.83933240220610739</v>
      </c>
      <c r="T9">
        <v>0.77138500214312</v>
      </c>
      <c r="U9" s="1">
        <f t="shared" si="5"/>
        <v>1.1631730590091813</v>
      </c>
      <c r="V9" s="1">
        <f t="shared" si="6"/>
        <v>0.51904325478608948</v>
      </c>
      <c r="W9">
        <v>0.31723144493592897</v>
      </c>
      <c r="X9" s="1">
        <f t="shared" si="7"/>
        <v>-0.26008251698185786</v>
      </c>
      <c r="Y9">
        <f t="shared" si="16"/>
        <v>-0.12656755047175</v>
      </c>
      <c r="Z9" s="1">
        <f t="shared" si="8"/>
        <v>-0.16019610338226781</v>
      </c>
      <c r="AA9" s="1">
        <f t="shared" si="9"/>
        <v>-0.66239958706087898</v>
      </c>
      <c r="AB9" s="1">
        <f t="shared" si="10"/>
        <v>0.84325397191733797</v>
      </c>
      <c r="AC9" s="1">
        <f t="shared" si="11"/>
        <v>0.58987800627048803</v>
      </c>
      <c r="AD9">
        <f t="shared" si="12"/>
        <v>0.77138500214312</v>
      </c>
      <c r="AE9" s="1">
        <f t="shared" si="13"/>
        <v>0.690173836512047</v>
      </c>
      <c r="AF9" s="1">
        <f t="shared" si="14"/>
        <v>0.364910953170832</v>
      </c>
      <c r="AG9">
        <f t="shared" si="15"/>
        <v>0.31723144493592897</v>
      </c>
    </row>
    <row r="10" spans="1:33">
      <c r="A10">
        <v>22</v>
      </c>
      <c r="B10">
        <v>24</v>
      </c>
      <c r="C10">
        <v>-0.133153915750375</v>
      </c>
      <c r="D10">
        <v>-0.30807590651841599</v>
      </c>
      <c r="E10">
        <v>-0.41945335965352099</v>
      </c>
      <c r="F10">
        <v>-0.60770285980174499</v>
      </c>
      <c r="G10">
        <v>0.61501201681386497</v>
      </c>
      <c r="H10">
        <v>0.97912013104361995</v>
      </c>
      <c r="I10">
        <v>0.52271725108559397</v>
      </c>
      <c r="J10">
        <v>0.44855699031595903</v>
      </c>
      <c r="K10">
        <v>0.51102938329776104</v>
      </c>
      <c r="L10" s="1">
        <v>8.3615855115420899E-17</v>
      </c>
      <c r="M10" t="s">
        <v>12</v>
      </c>
      <c r="N10" s="1">
        <f t="shared" si="1"/>
        <v>-0.14692463481547113</v>
      </c>
      <c r="O10">
        <v>-0.30807590651841599</v>
      </c>
      <c r="P10" s="1">
        <f t="shared" si="2"/>
        <v>-0.22944236255225114</v>
      </c>
      <c r="Q10" s="1">
        <f t="shared" si="3"/>
        <v>0.30744573817064369</v>
      </c>
      <c r="R10">
        <v>0.61501201681386497</v>
      </c>
      <c r="S10" s="1">
        <f t="shared" si="4"/>
        <v>0.67684422612142014</v>
      </c>
      <c r="T10">
        <v>0.52271725108559397</v>
      </c>
      <c r="U10" s="1">
        <f t="shared" si="5"/>
        <v>0.87462254063098233</v>
      </c>
      <c r="V10" s="1">
        <f t="shared" si="6"/>
        <v>1.3334199085154403</v>
      </c>
      <c r="W10" s="1">
        <v>8.3615855115420899E-17</v>
      </c>
      <c r="X10" s="1">
        <f t="shared" si="7"/>
        <v>-0.15020193789612685</v>
      </c>
      <c r="Y10">
        <f t="shared" si="16"/>
        <v>-0.30807590651841599</v>
      </c>
      <c r="Z10" s="1">
        <f t="shared" si="8"/>
        <v>-0.34119008810834978</v>
      </c>
      <c r="AA10" s="1">
        <f t="shared" si="9"/>
        <v>-0.85346285980174497</v>
      </c>
      <c r="AB10" s="1">
        <f t="shared" si="10"/>
        <v>0.61501201681386497</v>
      </c>
      <c r="AC10" s="1">
        <f t="shared" si="11"/>
        <v>1.02900128104362</v>
      </c>
      <c r="AD10">
        <f t="shared" si="12"/>
        <v>0.52271725108559397</v>
      </c>
      <c r="AE10" s="1">
        <f t="shared" si="13"/>
        <v>0.47779424650795904</v>
      </c>
      <c r="AF10" s="1">
        <f t="shared" si="14"/>
        <v>0.26102938329776104</v>
      </c>
      <c r="AG10">
        <f t="shared" si="15"/>
        <v>8.3615855115420899E-17</v>
      </c>
    </row>
    <row r="11" spans="1:33">
      <c r="A11">
        <v>24</v>
      </c>
      <c r="B11">
        <v>26</v>
      </c>
      <c r="C11">
        <v>-0.31430838397279198</v>
      </c>
      <c r="D11">
        <v>0.209188212461104</v>
      </c>
      <c r="E11">
        <v>-0.49755350374764601</v>
      </c>
      <c r="F11">
        <v>-0.57501110820226098</v>
      </c>
      <c r="G11">
        <v>0.396972440361199</v>
      </c>
      <c r="H11">
        <v>0.53464514742826696</v>
      </c>
      <c r="I11">
        <v>0.78982314534137399</v>
      </c>
      <c r="J11">
        <v>0.44398876818294403</v>
      </c>
      <c r="K11">
        <v>0.46581373277628302</v>
      </c>
      <c r="L11">
        <v>0.37934348774638299</v>
      </c>
      <c r="M11" t="s">
        <v>12</v>
      </c>
      <c r="N11" s="1">
        <f t="shared" si="1"/>
        <v>0.21760141121530296</v>
      </c>
      <c r="O11">
        <v>0.209188212461104</v>
      </c>
      <c r="P11" s="1">
        <f t="shared" si="2"/>
        <v>-5.2605174022535728E-2</v>
      </c>
      <c r="Q11" s="1">
        <f t="shared" si="3"/>
        <v>1.695674908848797</v>
      </c>
      <c r="R11">
        <v>0.396972440361199</v>
      </c>
      <c r="S11" s="1">
        <f t="shared" si="4"/>
        <v>0.52161924535042292</v>
      </c>
      <c r="T11">
        <v>0.78982314534137399</v>
      </c>
      <c r="U11" s="1">
        <f t="shared" si="5"/>
        <v>1.4571447800176609</v>
      </c>
      <c r="V11" s="1">
        <f t="shared" si="6"/>
        <v>2.1113940569211871</v>
      </c>
      <c r="W11">
        <v>0.37934348774638299</v>
      </c>
      <c r="X11" s="1">
        <f t="shared" si="7"/>
        <v>-0.33135640611854383</v>
      </c>
      <c r="Y11">
        <f t="shared" si="16"/>
        <v>0.209188212461104</v>
      </c>
      <c r="Z11" s="1">
        <f t="shared" si="8"/>
        <v>-0.4192902322024748</v>
      </c>
      <c r="AA11" s="1">
        <f t="shared" si="9"/>
        <v>-0.82077110820226096</v>
      </c>
      <c r="AB11" s="1">
        <f t="shared" si="10"/>
        <v>0.396972440361199</v>
      </c>
      <c r="AC11" s="1">
        <f t="shared" si="11"/>
        <v>0.58452629742826701</v>
      </c>
      <c r="AD11">
        <f t="shared" si="12"/>
        <v>0.78982314534137399</v>
      </c>
      <c r="AE11" s="1">
        <f t="shared" si="13"/>
        <v>0.47322602437494404</v>
      </c>
      <c r="AF11" s="1">
        <f t="shared" si="14"/>
        <v>0.21581373277628302</v>
      </c>
      <c r="AG11">
        <f t="shared" si="15"/>
        <v>0.37934348774638299</v>
      </c>
    </row>
    <row r="12" spans="1:33">
      <c r="A12">
        <v>28</v>
      </c>
      <c r="B12">
        <v>30</v>
      </c>
      <c r="C12">
        <v>0.19447887610221001</v>
      </c>
      <c r="D12">
        <v>-0.436846717280087</v>
      </c>
      <c r="E12">
        <v>0.21898432619531799</v>
      </c>
      <c r="F12">
        <v>-0.427898226004579</v>
      </c>
      <c r="G12">
        <v>0.38302465046790701</v>
      </c>
      <c r="H12">
        <v>0.59531773262209797</v>
      </c>
      <c r="I12">
        <v>0.51885865826959598</v>
      </c>
      <c r="J12">
        <v>0.611991218063062</v>
      </c>
      <c r="K12">
        <v>0.39734730977824001</v>
      </c>
      <c r="L12" s="1">
        <v>8.3615855115420899E-17</v>
      </c>
      <c r="M12" t="s">
        <v>12</v>
      </c>
      <c r="N12" s="1">
        <f t="shared" si="1"/>
        <v>-0.1760631733823943</v>
      </c>
      <c r="O12">
        <v>-0.436846717280087</v>
      </c>
      <c r="P12" s="1">
        <f t="shared" si="2"/>
        <v>-0.60407818423447124</v>
      </c>
      <c r="Q12" s="1">
        <f t="shared" si="3"/>
        <v>1.112141388239666</v>
      </c>
      <c r="R12">
        <v>0.38302465046790701</v>
      </c>
      <c r="S12" s="1">
        <f t="shared" si="4"/>
        <v>0.51168964700315145</v>
      </c>
      <c r="T12">
        <v>0.51885865826959598</v>
      </c>
      <c r="U12" s="1">
        <f t="shared" si="5"/>
        <v>0.5927598163889447</v>
      </c>
      <c r="V12" s="1">
        <f t="shared" si="6"/>
        <v>2.1611603431198385</v>
      </c>
      <c r="W12" s="1">
        <v>8.3615855115420899E-17</v>
      </c>
      <c r="X12" s="1">
        <f t="shared" si="7"/>
        <v>0.17743085395645816</v>
      </c>
      <c r="Y12">
        <f t="shared" si="16"/>
        <v>-0.436846717280087</v>
      </c>
      <c r="Z12" s="1">
        <f t="shared" si="8"/>
        <v>0.2972475977404892</v>
      </c>
      <c r="AA12" s="1">
        <f t="shared" si="9"/>
        <v>-0.67365822600457903</v>
      </c>
      <c r="AB12" s="1">
        <f t="shared" si="10"/>
        <v>0.38302465046790701</v>
      </c>
      <c r="AC12" s="1">
        <f t="shared" si="11"/>
        <v>0.64519888262209801</v>
      </c>
      <c r="AD12">
        <f t="shared" si="12"/>
        <v>0.51885865826959598</v>
      </c>
      <c r="AE12" s="1">
        <f t="shared" si="13"/>
        <v>0.64122847425506202</v>
      </c>
      <c r="AF12" s="1">
        <f t="shared" si="14"/>
        <v>0.14734730977824001</v>
      </c>
      <c r="AG12">
        <f t="shared" si="15"/>
        <v>8.3615855115420899E-17</v>
      </c>
    </row>
    <row r="13" spans="1:33">
      <c r="A13">
        <v>29</v>
      </c>
      <c r="B13">
        <v>31</v>
      </c>
      <c r="C13">
        <v>-0.21953856814766001</v>
      </c>
      <c r="D13">
        <v>-0.17841291923876601</v>
      </c>
      <c r="E13">
        <v>-0.35622943348207797</v>
      </c>
      <c r="F13">
        <v>5.2220176950098902E-2</v>
      </c>
      <c r="G13">
        <v>1.15195870372627</v>
      </c>
      <c r="H13">
        <v>0.71142706518636101</v>
      </c>
      <c r="I13">
        <v>0.79967676570868995</v>
      </c>
      <c r="J13">
        <v>0.59843001261095397</v>
      </c>
      <c r="K13">
        <v>0.80599924085109798</v>
      </c>
      <c r="L13">
        <v>0.48488053269283699</v>
      </c>
      <c r="M13" t="s">
        <v>12</v>
      </c>
      <c r="N13" s="1">
        <f t="shared" si="1"/>
        <v>-0.22646096328802073</v>
      </c>
      <c r="O13">
        <v>-0.17841291923876601</v>
      </c>
      <c r="P13" s="1">
        <f t="shared" si="2"/>
        <v>0.43929991030122351</v>
      </c>
      <c r="Q13" s="1">
        <f t="shared" si="3"/>
        <v>-0.92946056651939313</v>
      </c>
      <c r="R13">
        <v>1.15195870372627</v>
      </c>
      <c r="S13" s="1">
        <f t="shared" si="4"/>
        <v>1.0591029908238117</v>
      </c>
      <c r="T13">
        <v>0.79967676570868995</v>
      </c>
      <c r="U13" s="1">
        <f t="shared" si="5"/>
        <v>1.2091935295686222</v>
      </c>
      <c r="V13" s="1">
        <f t="shared" si="6"/>
        <v>-0.58242788520218403</v>
      </c>
      <c r="W13">
        <v>0.48488053269283699</v>
      </c>
      <c r="X13" s="1">
        <f t="shared" si="7"/>
        <v>-0.23658659029341186</v>
      </c>
      <c r="Y13">
        <f t="shared" si="16"/>
        <v>-0.17841291923876601</v>
      </c>
      <c r="Z13" s="1">
        <f t="shared" si="8"/>
        <v>-0.27796616193690676</v>
      </c>
      <c r="AA13" s="1">
        <f t="shared" si="9"/>
        <v>-0.19353982304990111</v>
      </c>
      <c r="AB13" s="1">
        <f t="shared" si="10"/>
        <v>1.15195870372627</v>
      </c>
      <c r="AC13" s="1">
        <f t="shared" si="11"/>
        <v>0.76130821518636105</v>
      </c>
      <c r="AD13">
        <f t="shared" si="12"/>
        <v>0.79967676570868995</v>
      </c>
      <c r="AE13" s="1">
        <f t="shared" si="13"/>
        <v>0.62766726880295398</v>
      </c>
      <c r="AF13" s="1">
        <f t="shared" si="14"/>
        <v>0.55599924085109798</v>
      </c>
      <c r="AG13">
        <f t="shared" si="15"/>
        <v>0.48488053269283699</v>
      </c>
    </row>
    <row r="14" spans="1:33">
      <c r="A14">
        <v>30</v>
      </c>
      <c r="B14">
        <v>32</v>
      </c>
      <c r="C14">
        <v>-0.192112096102418</v>
      </c>
      <c r="D14">
        <v>4.46312102560441E-2</v>
      </c>
      <c r="E14">
        <v>-8.9697195700526006E-2</v>
      </c>
      <c r="F14">
        <v>-0.18879809377059201</v>
      </c>
      <c r="G14">
        <v>0.81569265292700999</v>
      </c>
      <c r="H14">
        <v>0.53009253826632596</v>
      </c>
      <c r="I14">
        <v>0.81399902470851304</v>
      </c>
      <c r="J14">
        <v>0.837648806498275</v>
      </c>
      <c r="K14">
        <v>0.54546753815665305</v>
      </c>
      <c r="L14">
        <v>9.5781036397682595E-2</v>
      </c>
      <c r="M14" t="s">
        <v>12</v>
      </c>
      <c r="N14" s="1">
        <f t="shared" si="1"/>
        <v>2.6156948020196191E-3</v>
      </c>
      <c r="O14">
        <v>4.46312102560441E-2</v>
      </c>
      <c r="P14" s="1">
        <f t="shared" si="2"/>
        <v>0.26244494304508448</v>
      </c>
      <c r="Q14" s="1">
        <f t="shared" si="3"/>
        <v>0.28343114995913421</v>
      </c>
      <c r="R14">
        <v>0.81569265292700999</v>
      </c>
      <c r="S14" s="1">
        <f t="shared" si="4"/>
        <v>0.81971116976794167</v>
      </c>
      <c r="T14">
        <v>0.81399902470851304</v>
      </c>
      <c r="U14" s="1">
        <f t="shared" si="5"/>
        <v>1.3872971572270736</v>
      </c>
      <c r="V14" s="1">
        <f t="shared" si="6"/>
        <v>0.61738317095765805</v>
      </c>
      <c r="W14">
        <v>9.5781036397682595E-2</v>
      </c>
      <c r="X14" s="1">
        <f t="shared" si="7"/>
        <v>-0.20916011824816985</v>
      </c>
      <c r="Y14">
        <f t="shared" si="16"/>
        <v>4.46312102560441E-2</v>
      </c>
      <c r="Z14" s="1">
        <f t="shared" si="8"/>
        <v>-1.143392415535481E-2</v>
      </c>
      <c r="AA14" s="1">
        <f t="shared" si="9"/>
        <v>-0.43455809377059201</v>
      </c>
      <c r="AB14" s="1">
        <f t="shared" si="10"/>
        <v>0.81569265292700999</v>
      </c>
      <c r="AC14" s="1">
        <f t="shared" si="11"/>
        <v>0.579973688266326</v>
      </c>
      <c r="AD14">
        <f t="shared" si="12"/>
        <v>0.81399902470851304</v>
      </c>
      <c r="AE14" s="1">
        <f t="shared" si="13"/>
        <v>0.86688606269027502</v>
      </c>
      <c r="AF14" s="1">
        <f t="shared" si="14"/>
        <v>0.29546753815665305</v>
      </c>
      <c r="AG14">
        <f t="shared" si="15"/>
        <v>9.5781036397682595E-2</v>
      </c>
    </row>
    <row r="15" spans="1:33">
      <c r="A15">
        <v>3</v>
      </c>
      <c r="B15">
        <v>4</v>
      </c>
      <c r="C15">
        <v>3.1754298330586898E-2</v>
      </c>
      <c r="D15">
        <v>0.80506299574701901</v>
      </c>
      <c r="E15">
        <v>-0.23969905975432901</v>
      </c>
      <c r="F15">
        <v>8.1492638203719006E-2</v>
      </c>
      <c r="G15">
        <v>0.90285579288974604</v>
      </c>
      <c r="H15">
        <v>0.87789087027051205</v>
      </c>
      <c r="I15">
        <v>1.6940308778803801</v>
      </c>
      <c r="J15">
        <v>0.58040911540935503</v>
      </c>
      <c r="K15">
        <v>0.63909350543598498</v>
      </c>
      <c r="L15">
        <v>0.18479567826287299</v>
      </c>
      <c r="M15" t="s">
        <v>14</v>
      </c>
      <c r="N15" s="1">
        <f t="shared" si="1"/>
        <v>0.37672200886270601</v>
      </c>
      <c r="O15">
        <v>0.80506299574701901</v>
      </c>
      <c r="P15" s="1">
        <f t="shared" si="2"/>
        <v>0.8933445711118384</v>
      </c>
      <c r="Q15" s="1">
        <f t="shared" si="3"/>
        <v>2.0317785091891349</v>
      </c>
      <c r="R15">
        <v>0.90285579288974604</v>
      </c>
      <c r="S15" s="1">
        <f t="shared" si="4"/>
        <v>0.88176365099532394</v>
      </c>
      <c r="T15">
        <v>1.6940308778803801</v>
      </c>
      <c r="U15" s="1">
        <f t="shared" si="5"/>
        <v>2.2784620823294115</v>
      </c>
      <c r="V15" s="1">
        <f t="shared" si="6"/>
        <v>0.30638151388187751</v>
      </c>
      <c r="W15">
        <v>0.18479567826287299</v>
      </c>
      <c r="X15" s="1">
        <f t="shared" si="7"/>
        <v>1.4706276184835047E-2</v>
      </c>
      <c r="Y15">
        <f t="shared" si="16"/>
        <v>0.80506299574701901</v>
      </c>
      <c r="Z15" s="1">
        <f t="shared" si="8"/>
        <v>-0.16143578820915783</v>
      </c>
      <c r="AA15" s="1">
        <f t="shared" si="9"/>
        <v>-0.16426736179628099</v>
      </c>
      <c r="AB15" s="1">
        <f t="shared" si="10"/>
        <v>0.90285579288974604</v>
      </c>
      <c r="AC15" s="1">
        <f t="shared" si="11"/>
        <v>0.92777202027051209</v>
      </c>
      <c r="AD15">
        <f t="shared" si="12"/>
        <v>1.6940308778803801</v>
      </c>
      <c r="AE15" s="1">
        <f t="shared" si="13"/>
        <v>0.60964637160135504</v>
      </c>
      <c r="AF15" s="1">
        <f t="shared" si="14"/>
        <v>0.38909350543598498</v>
      </c>
      <c r="AG15">
        <f t="shared" si="15"/>
        <v>0.18479567826287299</v>
      </c>
    </row>
    <row r="16" spans="1:33">
      <c r="A16">
        <v>7</v>
      </c>
      <c r="B16">
        <v>8</v>
      </c>
      <c r="C16">
        <v>0.55643843073754695</v>
      </c>
      <c r="D16">
        <v>-0.28478018632673602</v>
      </c>
      <c r="E16">
        <v>-0.102094043969436</v>
      </c>
      <c r="F16">
        <v>-0.46976368341004199</v>
      </c>
      <c r="G16">
        <v>0.85732613364106902</v>
      </c>
      <c r="H16">
        <v>0.77084754652923704</v>
      </c>
      <c r="I16">
        <v>0.64272179692716402</v>
      </c>
      <c r="J16">
        <v>0.765009533769063</v>
      </c>
      <c r="K16">
        <v>0.51034209837779798</v>
      </c>
      <c r="L16">
        <v>0.27779192262799701</v>
      </c>
      <c r="M16" t="s">
        <v>14</v>
      </c>
      <c r="N16" s="1">
        <f t="shared" si="1"/>
        <v>-0.20572081014640309</v>
      </c>
      <c r="O16">
        <v>-0.28478018632673602</v>
      </c>
      <c r="P16" s="1">
        <f t="shared" si="2"/>
        <v>4.1437545229320305E-2</v>
      </c>
      <c r="Q16" s="1">
        <f t="shared" si="3"/>
        <v>-0.26237604464465258</v>
      </c>
      <c r="R16">
        <v>0.85732613364106902</v>
      </c>
      <c r="S16" s="1">
        <f t="shared" si="4"/>
        <v>0.84935054234612328</v>
      </c>
      <c r="T16">
        <v>0.64272179692716402</v>
      </c>
      <c r="U16" s="1">
        <f t="shared" si="5"/>
        <v>0.97608497010593709</v>
      </c>
      <c r="V16" s="1">
        <f t="shared" si="6"/>
        <v>0.46883320479718638</v>
      </c>
      <c r="W16">
        <v>0.27779192262799701</v>
      </c>
      <c r="X16" s="1">
        <f t="shared" si="7"/>
        <v>0.5393904085917951</v>
      </c>
      <c r="Y16">
        <f t="shared" si="16"/>
        <v>-0.28478018632673602</v>
      </c>
      <c r="Z16" s="1">
        <f t="shared" si="8"/>
        <v>-2.3830772424264804E-2</v>
      </c>
      <c r="AA16" s="1">
        <f t="shared" si="9"/>
        <v>-0.71552368341004202</v>
      </c>
      <c r="AB16" s="1">
        <f t="shared" si="10"/>
        <v>0.85732613364106902</v>
      </c>
      <c r="AC16" s="1">
        <f t="shared" si="11"/>
        <v>0.82072869652923708</v>
      </c>
      <c r="AD16">
        <f t="shared" si="12"/>
        <v>0.64272179692716402</v>
      </c>
      <c r="AE16" s="1">
        <f t="shared" si="13"/>
        <v>0.79424678996106302</v>
      </c>
      <c r="AF16" s="1">
        <f t="shared" si="14"/>
        <v>0.26034209837779798</v>
      </c>
      <c r="AG16">
        <f t="shared" si="15"/>
        <v>0.27779192262799701</v>
      </c>
    </row>
    <row r="17" spans="1:33">
      <c r="A17">
        <v>8</v>
      </c>
      <c r="B17">
        <v>9</v>
      </c>
      <c r="C17">
        <v>0.623781774517429</v>
      </c>
      <c r="D17">
        <v>0.42707754429647898</v>
      </c>
      <c r="E17">
        <v>0.43964822538190201</v>
      </c>
      <c r="F17">
        <v>-0.31798055098386202</v>
      </c>
      <c r="G17">
        <v>0.65328539188374601</v>
      </c>
      <c r="H17">
        <v>0.73170620463594405</v>
      </c>
      <c r="I17">
        <v>1.3268612940831099</v>
      </c>
      <c r="J17">
        <v>1.08747753230869</v>
      </c>
      <c r="K17">
        <v>0.35781822441397998</v>
      </c>
      <c r="L17">
        <v>0.19879071648250499</v>
      </c>
      <c r="M17" t="s">
        <v>14</v>
      </c>
      <c r="N17" s="1">
        <f t="shared" si="1"/>
        <v>0.23192467589444399</v>
      </c>
      <c r="O17">
        <v>0.42707754429647898</v>
      </c>
      <c r="P17" s="1">
        <f t="shared" si="2"/>
        <v>0.33719465916472763</v>
      </c>
      <c r="Q17" s="1">
        <f t="shared" si="3"/>
        <v>2.0501462142529676</v>
      </c>
      <c r="R17">
        <v>0.65328539188374601</v>
      </c>
      <c r="S17" s="1">
        <f t="shared" si="4"/>
        <v>0.70409149932713189</v>
      </c>
      <c r="T17">
        <v>1.3268612940831099</v>
      </c>
      <c r="U17" s="1">
        <f t="shared" si="5"/>
        <v>1.7299208901558227</v>
      </c>
      <c r="V17" s="1">
        <f t="shared" si="6"/>
        <v>1.1968589370577267</v>
      </c>
      <c r="W17">
        <v>0.19879071648250499</v>
      </c>
      <c r="X17" s="1">
        <f t="shared" si="7"/>
        <v>0.60673375237167715</v>
      </c>
      <c r="Y17">
        <f t="shared" si="16"/>
        <v>0.42707754429647898</v>
      </c>
      <c r="Z17" s="1">
        <f t="shared" si="8"/>
        <v>0.51791149692707317</v>
      </c>
      <c r="AA17" s="1">
        <f t="shared" si="9"/>
        <v>-0.563740550983862</v>
      </c>
      <c r="AB17" s="1">
        <f t="shared" si="10"/>
        <v>0.65328539188374601</v>
      </c>
      <c r="AC17" s="1">
        <f t="shared" si="11"/>
        <v>0.78158735463594409</v>
      </c>
      <c r="AD17">
        <f t="shared" si="12"/>
        <v>1.3268612940831099</v>
      </c>
      <c r="AE17" s="1">
        <f t="shared" si="13"/>
        <v>1.1167147885006901</v>
      </c>
      <c r="AF17" s="1">
        <f t="shared" si="14"/>
        <v>0.10781822441397998</v>
      </c>
      <c r="AG17">
        <f t="shared" si="15"/>
        <v>0.19879071648250499</v>
      </c>
    </row>
    <row r="18" spans="1:33">
      <c r="A18">
        <v>11</v>
      </c>
      <c r="B18">
        <v>12</v>
      </c>
      <c r="C18">
        <v>1.52460078320083E-2</v>
      </c>
      <c r="D18">
        <v>0.503507332670034</v>
      </c>
      <c r="E18">
        <v>-7.1101923297164693E-2</v>
      </c>
      <c r="F18">
        <v>-0.60711907852318303</v>
      </c>
      <c r="G18">
        <v>0.97075283987354</v>
      </c>
      <c r="H18">
        <v>1.10407415513553</v>
      </c>
      <c r="I18">
        <v>0.96059197777465699</v>
      </c>
      <c r="J18">
        <v>0.75754359336988597</v>
      </c>
      <c r="K18">
        <v>0.42456974375010098</v>
      </c>
      <c r="L18">
        <v>6.1271885141255797E-2</v>
      </c>
      <c r="M18" t="s">
        <v>14</v>
      </c>
      <c r="N18" s="1">
        <f t="shared" si="1"/>
        <v>0.25280739056687873</v>
      </c>
      <c r="O18">
        <v>0.503507332670034</v>
      </c>
      <c r="P18" s="1">
        <f t="shared" si="2"/>
        <v>0.82423869030371399</v>
      </c>
      <c r="Q18" s="1">
        <f t="shared" si="3"/>
        <v>8.1714646213558506E-2</v>
      </c>
      <c r="R18">
        <v>0.97075283987354</v>
      </c>
      <c r="S18" s="1">
        <f t="shared" si="4"/>
        <v>0.93010037033744242</v>
      </c>
      <c r="T18">
        <v>0.96059197777465699</v>
      </c>
      <c r="U18" s="1">
        <f t="shared" si="5"/>
        <v>2.0745735241475449</v>
      </c>
      <c r="V18" s="1">
        <f t="shared" si="6"/>
        <v>6.4122066464774363E-2</v>
      </c>
      <c r="W18">
        <v>6.1271885141255797E-2</v>
      </c>
      <c r="X18" s="1">
        <f t="shared" si="7"/>
        <v>-1.8020143137435513E-3</v>
      </c>
      <c r="Y18">
        <f t="shared" si="16"/>
        <v>0.503507332670034</v>
      </c>
      <c r="Z18" s="1">
        <f t="shared" si="8"/>
        <v>7.1613482480065022E-3</v>
      </c>
      <c r="AA18" s="1">
        <f t="shared" si="9"/>
        <v>-0.85287907852318301</v>
      </c>
      <c r="AB18" s="1">
        <f t="shared" si="10"/>
        <v>0.97075283987354</v>
      </c>
      <c r="AC18" s="1">
        <f t="shared" si="11"/>
        <v>1.15395530513553</v>
      </c>
      <c r="AD18">
        <f t="shared" si="12"/>
        <v>0.96059197777465699</v>
      </c>
      <c r="AE18" s="1">
        <f t="shared" si="13"/>
        <v>0.78678084956188599</v>
      </c>
      <c r="AF18" s="1">
        <f t="shared" si="14"/>
        <v>0.17456974375010098</v>
      </c>
      <c r="AG18">
        <f t="shared" si="15"/>
        <v>6.1271885141255797E-2</v>
      </c>
    </row>
    <row r="19" spans="1:33">
      <c r="A19">
        <v>18</v>
      </c>
      <c r="B19">
        <v>19</v>
      </c>
      <c r="C19">
        <v>0.255271310954097</v>
      </c>
      <c r="D19">
        <v>0.26162836557343999</v>
      </c>
      <c r="E19">
        <v>0.52518647843737598</v>
      </c>
      <c r="F19">
        <v>-9.3641745364948695E-2</v>
      </c>
      <c r="G19">
        <v>0.69844517604732104</v>
      </c>
      <c r="H19">
        <v>0.73285003338730603</v>
      </c>
      <c r="I19">
        <v>0.944473947903817</v>
      </c>
      <c r="J19">
        <v>1.03597503902531</v>
      </c>
      <c r="K19">
        <v>0.57088648984958001</v>
      </c>
      <c r="L19">
        <v>7.2396405560499894E-2</v>
      </c>
      <c r="M19" t="s">
        <v>14</v>
      </c>
      <c r="N19" s="1">
        <f t="shared" si="1"/>
        <v>0.15944421060658021</v>
      </c>
      <c r="O19">
        <v>0.26162836557343999</v>
      </c>
      <c r="P19" s="1">
        <f t="shared" si="2"/>
        <v>0.30464351348535856</v>
      </c>
      <c r="Q19" s="1">
        <f t="shared" si="3"/>
        <v>0.99922018764134712</v>
      </c>
      <c r="R19">
        <v>0.69844517604732104</v>
      </c>
      <c r="S19" s="1">
        <f t="shared" si="4"/>
        <v>0.73624128948201739</v>
      </c>
      <c r="T19">
        <v>0.944473947903817</v>
      </c>
      <c r="U19" s="1">
        <f t="shared" si="5"/>
        <v>1.6157988996941324</v>
      </c>
      <c r="V19" s="1">
        <f t="shared" si="6"/>
        <v>1.0357269756109404</v>
      </c>
      <c r="W19">
        <v>7.2396405560499894E-2</v>
      </c>
      <c r="X19" s="1">
        <f>0.4624674*(AE19-J19)+0.1222772*(AF19-K19) +C19</f>
        <v>0.23822328880834515</v>
      </c>
      <c r="Y19">
        <f t="shared" si="16"/>
        <v>0.26162836557343999</v>
      </c>
      <c r="Z19" s="1">
        <f t="shared" si="8"/>
        <v>0.60344974998254719</v>
      </c>
      <c r="AA19" s="1">
        <f t="shared" si="9"/>
        <v>-0.33940174536494871</v>
      </c>
      <c r="AB19" s="1">
        <f t="shared" si="10"/>
        <v>0.69844517604732104</v>
      </c>
      <c r="AC19" s="1">
        <f t="shared" si="11"/>
        <v>0.78273118338730607</v>
      </c>
      <c r="AD19">
        <f t="shared" si="12"/>
        <v>0.944473947903817</v>
      </c>
      <c r="AE19" s="1">
        <f>-0.1189667*(AA19-F19)+ 1.445442 *(Y19-D19)+ J19</f>
        <v>1.06521229521731</v>
      </c>
      <c r="AF19" s="1">
        <f t="shared" si="14"/>
        <v>0.32088648984958001</v>
      </c>
      <c r="AG19">
        <f t="shared" si="15"/>
        <v>7.2396405560499894E-2</v>
      </c>
    </row>
    <row r="20" spans="1:33">
      <c r="A20">
        <v>20</v>
      </c>
      <c r="B20">
        <v>21</v>
      </c>
      <c r="C20">
        <v>-0.25238045824005501</v>
      </c>
      <c r="D20">
        <v>0.66618085111491598</v>
      </c>
      <c r="E20">
        <v>-0.20126883012071201</v>
      </c>
      <c r="F20">
        <v>7.1401561817143605E-2</v>
      </c>
      <c r="G20">
        <v>1.11723745513499</v>
      </c>
      <c r="H20">
        <v>0.60125123453067597</v>
      </c>
      <c r="I20">
        <v>1.03435778041264</v>
      </c>
      <c r="J20">
        <v>0.697088733106486</v>
      </c>
      <c r="K20">
        <v>0.98485247300245604</v>
      </c>
      <c r="L20">
        <v>0.85634772561585704</v>
      </c>
      <c r="M20" t="s">
        <v>14</v>
      </c>
      <c r="N20" s="1">
        <f t="shared" si="1"/>
        <v>0.3164354137761155</v>
      </c>
      <c r="O20">
        <v>0.66618085111491598</v>
      </c>
      <c r="P20" s="1">
        <f t="shared" si="2"/>
        <v>1.1218400513840181</v>
      </c>
      <c r="Q20" s="1">
        <f t="shared" si="3"/>
        <v>-0.25990800446487761</v>
      </c>
      <c r="R20">
        <v>1.11723745513499</v>
      </c>
      <c r="S20" s="1">
        <f t="shared" si="4"/>
        <v>1.03438451891788</v>
      </c>
      <c r="T20">
        <v>1.03435778041264</v>
      </c>
      <c r="U20" s="1">
        <f t="shared" si="5"/>
        <v>2.350350379392018</v>
      </c>
      <c r="V20" s="1">
        <f t="shared" si="6"/>
        <v>-0.458541046657305</v>
      </c>
      <c r="W20">
        <v>0.85634772561585704</v>
      </c>
      <c r="X20" s="1">
        <f t="shared" si="7"/>
        <v>-0.26942848038580686</v>
      </c>
      <c r="Y20">
        <f t="shared" si="16"/>
        <v>0.66618085111491598</v>
      </c>
      <c r="Z20" s="1">
        <f t="shared" si="8"/>
        <v>-0.12300555857554081</v>
      </c>
      <c r="AA20" s="1">
        <f t="shared" si="9"/>
        <v>-0.1743584381828564</v>
      </c>
      <c r="AB20" s="1">
        <f t="shared" si="10"/>
        <v>1.11723745513499</v>
      </c>
      <c r="AC20" s="1">
        <f t="shared" si="11"/>
        <v>0.65113238453067601</v>
      </c>
      <c r="AD20">
        <f t="shared" si="12"/>
        <v>1.03435778041264</v>
      </c>
      <c r="AE20" s="1">
        <f>-0.1189667*(AA20-F20)+ 1.445442 *(Y20-D20)+ J20</f>
        <v>0.72632598929848602</v>
      </c>
      <c r="AF20" s="1">
        <f t="shared" si="14"/>
        <v>0.73485247300245604</v>
      </c>
      <c r="AG20">
        <f t="shared" si="15"/>
        <v>0.85634772561585704</v>
      </c>
    </row>
    <row r="21" spans="1:33">
      <c r="A21">
        <v>26</v>
      </c>
      <c r="B21">
        <v>28</v>
      </c>
      <c r="C21">
        <v>0.22426367536153799</v>
      </c>
      <c r="D21">
        <v>6.3664309306267999E-2</v>
      </c>
      <c r="E21">
        <v>2.9312547681001801E-2</v>
      </c>
      <c r="F21">
        <v>-5.1275904006433101E-2</v>
      </c>
      <c r="G21">
        <v>1.29671858930766</v>
      </c>
      <c r="H21">
        <v>1.1458844850540799</v>
      </c>
      <c r="I21">
        <v>0.97553157624062903</v>
      </c>
      <c r="J21">
        <v>0.93806268065095</v>
      </c>
      <c r="K21">
        <v>0.59428915648802005</v>
      </c>
      <c r="L21">
        <v>0.30832240667954502</v>
      </c>
      <c r="M21" t="s">
        <v>14</v>
      </c>
      <c r="N21" s="1">
        <f t="shared" si="1"/>
        <v>-0.1224443284221417</v>
      </c>
      <c r="O21">
        <v>6.3664309306267999E-2</v>
      </c>
      <c r="P21" s="1">
        <f t="shared" si="2"/>
        <v>0.78891927192900391</v>
      </c>
      <c r="Q21" s="1">
        <f t="shared" si="3"/>
        <v>-1.0267486467106093</v>
      </c>
      <c r="R21">
        <v>1.29671858930766</v>
      </c>
      <c r="S21" s="1">
        <f t="shared" si="4"/>
        <v>1.1621592837287886</v>
      </c>
      <c r="T21">
        <v>0.97553157624062903</v>
      </c>
      <c r="U21" s="1">
        <f t="shared" si="5"/>
        <v>1.5706761648008978</v>
      </c>
      <c r="V21" s="1">
        <f t="shared" si="6"/>
        <v>-1.0989370921118931</v>
      </c>
      <c r="W21">
        <v>0.30832240667954502</v>
      </c>
      <c r="X21" s="1">
        <f t="shared" si="7"/>
        <v>0.20721565321578614</v>
      </c>
      <c r="Y21">
        <f t="shared" si="16"/>
        <v>6.3664309306267999E-2</v>
      </c>
      <c r="Z21" s="1">
        <f t="shared" si="8"/>
        <v>0.107575819226173</v>
      </c>
      <c r="AA21" s="1">
        <f t="shared" si="9"/>
        <v>-0.29703590400643309</v>
      </c>
      <c r="AB21" s="1">
        <f t="shared" si="10"/>
        <v>1.29671858930766</v>
      </c>
      <c r="AC21" s="1">
        <f t="shared" si="11"/>
        <v>1.19576563505408</v>
      </c>
      <c r="AD21">
        <f t="shared" si="12"/>
        <v>0.97553157624062903</v>
      </c>
      <c r="AE21" s="1">
        <f t="shared" si="13"/>
        <v>0.96729993684295001</v>
      </c>
      <c r="AF21" s="1">
        <f t="shared" si="14"/>
        <v>0.34428915648802005</v>
      </c>
      <c r="AG21">
        <f t="shared" si="15"/>
        <v>0.30832240667954502</v>
      </c>
    </row>
    <row r="22" spans="1:33">
      <c r="A22">
        <v>27</v>
      </c>
      <c r="B22">
        <v>29</v>
      </c>
      <c r="C22">
        <v>-4.7904754233950401E-2</v>
      </c>
      <c r="D22">
        <v>-9.2664842788539301E-2</v>
      </c>
      <c r="E22">
        <v>6.2784038007058396E-2</v>
      </c>
      <c r="F22">
        <v>-0.409217225090587</v>
      </c>
      <c r="G22">
        <v>0.95446628846786596</v>
      </c>
      <c r="H22">
        <v>0.68866163631416899</v>
      </c>
      <c r="I22">
        <v>0.70653773303740697</v>
      </c>
      <c r="J22">
        <v>0.84124599980145698</v>
      </c>
      <c r="K22">
        <v>0.75783067819827599</v>
      </c>
      <c r="L22">
        <v>0.37120739259438401</v>
      </c>
      <c r="M22" t="s">
        <v>14</v>
      </c>
      <c r="N22" s="1">
        <f t="shared" si="1"/>
        <v>-0.10912797094079729</v>
      </c>
      <c r="O22">
        <v>-9.2664842788539301E-2</v>
      </c>
      <c r="P22" s="1">
        <f t="shared" si="2"/>
        <v>0.31220894668181309</v>
      </c>
      <c r="Q22" s="1">
        <f t="shared" si="3"/>
        <v>-0.45414556074586376</v>
      </c>
      <c r="R22">
        <v>0.95446628846786596</v>
      </c>
      <c r="S22" s="1">
        <f t="shared" si="4"/>
        <v>0.91850577971356817</v>
      </c>
      <c r="T22">
        <v>0.70653773303740697</v>
      </c>
      <c r="U22" s="1">
        <f t="shared" si="5"/>
        <v>1.2765907429916332</v>
      </c>
      <c r="V22" s="1">
        <f t="shared" si="6"/>
        <v>0.1222331496288267</v>
      </c>
      <c r="W22">
        <v>0.37120739259438401</v>
      </c>
      <c r="X22" s="1">
        <f t="shared" si="7"/>
        <v>-6.4952776379702259E-2</v>
      </c>
      <c r="Y22">
        <f t="shared" si="16"/>
        <v>-9.2664842788539301E-2</v>
      </c>
      <c r="Z22" s="1">
        <f t="shared" si="8"/>
        <v>0.14104730955222958</v>
      </c>
      <c r="AA22" s="1">
        <f t="shared" si="9"/>
        <v>-0.65497722509058698</v>
      </c>
      <c r="AB22" s="1">
        <f t="shared" si="10"/>
        <v>0.95446628846786596</v>
      </c>
      <c r="AC22" s="1">
        <f t="shared" si="11"/>
        <v>0.73854278631416903</v>
      </c>
      <c r="AD22">
        <f t="shared" si="12"/>
        <v>0.70653773303740697</v>
      </c>
      <c r="AE22" s="1">
        <f t="shared" si="13"/>
        <v>0.87048325599345699</v>
      </c>
      <c r="AF22" s="1">
        <f t="shared" si="14"/>
        <v>0.50783067819827599</v>
      </c>
      <c r="AG22">
        <f t="shared" si="15"/>
        <v>0.37120739259438401</v>
      </c>
    </row>
    <row r="23" spans="1:33">
      <c r="A23">
        <v>1</v>
      </c>
      <c r="B23">
        <v>2</v>
      </c>
      <c r="C23">
        <v>0.24251887490757801</v>
      </c>
      <c r="D23">
        <v>-0.59922284355230904</v>
      </c>
      <c r="E23">
        <v>-0.26573244111904298</v>
      </c>
      <c r="F23">
        <v>0.44485478544595097</v>
      </c>
      <c r="G23">
        <v>0.602244204015841</v>
      </c>
      <c r="H23">
        <v>0.81392678834362497</v>
      </c>
      <c r="I23">
        <v>0.44599393876837201</v>
      </c>
      <c r="J23">
        <v>0.69073715769930899</v>
      </c>
      <c r="K23">
        <v>0.95060453569700498</v>
      </c>
      <c r="L23">
        <v>0</v>
      </c>
      <c r="M23" t="s">
        <v>13</v>
      </c>
      <c r="N23" s="1">
        <f t="shared" si="1"/>
        <v>-0.32858838791560835</v>
      </c>
      <c r="O23">
        <v>-0.59922284355230904</v>
      </c>
      <c r="P23" s="1">
        <f t="shared" si="2"/>
        <v>-0.49308088487973978</v>
      </c>
      <c r="Q23" s="1">
        <f t="shared" si="3"/>
        <v>0.17314999383544061</v>
      </c>
      <c r="R23">
        <v>0.602244204015841</v>
      </c>
      <c r="S23" s="1">
        <f t="shared" si="4"/>
        <v>0.66775466757290036</v>
      </c>
      <c r="T23">
        <v>0.44599393876837201</v>
      </c>
      <c r="U23" s="1">
        <f t="shared" si="5"/>
        <v>0.46976325119844065</v>
      </c>
      <c r="V23" s="1">
        <f t="shared" si="6"/>
        <v>1.3789759880591146</v>
      </c>
      <c r="W23">
        <v>0</v>
      </c>
      <c r="X23" s="1">
        <f t="shared" si="7"/>
        <v>0.22547085276182616</v>
      </c>
      <c r="Y23">
        <f t="shared" si="16"/>
        <v>-0.59922284355230904</v>
      </c>
      <c r="Z23" s="1">
        <f t="shared" si="8"/>
        <v>-0.18746916957387177</v>
      </c>
      <c r="AA23" s="1">
        <f t="shared" si="9"/>
        <v>0.19909478544595097</v>
      </c>
      <c r="AB23" s="1">
        <f t="shared" si="10"/>
        <v>0.602244204015841</v>
      </c>
      <c r="AC23" s="1">
        <f t="shared" si="11"/>
        <v>0.86380793834362501</v>
      </c>
      <c r="AD23">
        <f t="shared" si="12"/>
        <v>0.44599393876837201</v>
      </c>
      <c r="AE23" s="1">
        <f t="shared" si="13"/>
        <v>0.71997441389130901</v>
      </c>
      <c r="AF23" s="1">
        <f t="shared" si="14"/>
        <v>0.70060453569700498</v>
      </c>
      <c r="AG23">
        <f t="shared" si="15"/>
        <v>0</v>
      </c>
    </row>
    <row r="24" spans="1:33">
      <c r="A24">
        <v>4</v>
      </c>
      <c r="B24">
        <v>5</v>
      </c>
      <c r="C24">
        <v>-0.16791740579498801</v>
      </c>
      <c r="D24">
        <v>0.20730472870092601</v>
      </c>
      <c r="E24">
        <v>0.87229822996684203</v>
      </c>
      <c r="F24">
        <v>0.58404492172028799</v>
      </c>
      <c r="G24">
        <v>0.97254909085605901</v>
      </c>
      <c r="H24">
        <v>0.83047205023443105</v>
      </c>
      <c r="I24">
        <v>0.97529380363947005</v>
      </c>
      <c r="J24">
        <v>1.14191440890526</v>
      </c>
      <c r="K24">
        <v>1.1461967157312101</v>
      </c>
      <c r="L24">
        <v>0.23579337256803901</v>
      </c>
      <c r="M24" t="s">
        <v>13</v>
      </c>
      <c r="N24" s="1">
        <f t="shared" si="1"/>
        <v>5.2479872137415562E-2</v>
      </c>
      <c r="O24">
        <v>0.20730472870092601</v>
      </c>
      <c r="P24" s="1">
        <f t="shared" si="2"/>
        <v>0.55646096791645316</v>
      </c>
      <c r="Q24" s="1">
        <f t="shared" si="3"/>
        <v>0.10972964678396435</v>
      </c>
      <c r="R24">
        <v>0.97254909085605901</v>
      </c>
      <c r="S24" s="1">
        <f t="shared" si="4"/>
        <v>0.93137914288304002</v>
      </c>
      <c r="T24">
        <v>0.97529380363947005</v>
      </c>
      <c r="U24" s="1">
        <f t="shared" si="5"/>
        <v>1.64309698769287</v>
      </c>
      <c r="V24" s="1">
        <f t="shared" si="6"/>
        <v>5.7712969312856188E-2</v>
      </c>
      <c r="W24">
        <v>0.23579337256803901</v>
      </c>
      <c r="X24" s="1">
        <f t="shared" si="7"/>
        <v>-0.18496542794073986</v>
      </c>
      <c r="Y24">
        <f t="shared" si="16"/>
        <v>0.20730472870092601</v>
      </c>
      <c r="Z24" s="1">
        <f t="shared" si="8"/>
        <v>0.95056150151201324</v>
      </c>
      <c r="AA24" s="1">
        <f t="shared" si="9"/>
        <v>0.33828492172028801</v>
      </c>
      <c r="AB24" s="1">
        <f t="shared" si="10"/>
        <v>0.97254909085605901</v>
      </c>
      <c r="AC24" s="1">
        <f t="shared" si="11"/>
        <v>0.88035320023443109</v>
      </c>
      <c r="AD24">
        <f t="shared" si="12"/>
        <v>0.97529380363947005</v>
      </c>
      <c r="AE24" s="1">
        <f t="shared" si="13"/>
        <v>1.17115166509726</v>
      </c>
      <c r="AF24" s="1">
        <f t="shared" si="14"/>
        <v>0.89619671573121007</v>
      </c>
      <c r="AG24">
        <f t="shared" si="15"/>
        <v>0.23579337256803901</v>
      </c>
    </row>
    <row r="25" spans="1:33">
      <c r="A25">
        <v>6</v>
      </c>
      <c r="B25">
        <v>7</v>
      </c>
      <c r="C25">
        <v>1.2598313587004599</v>
      </c>
      <c r="D25">
        <v>-0.24770529546848699</v>
      </c>
      <c r="E25">
        <v>0.383862408171811</v>
      </c>
      <c r="F25">
        <v>0.72131691950791998</v>
      </c>
      <c r="G25">
        <v>0.74267455629057799</v>
      </c>
      <c r="H25">
        <v>1.3051291304895301</v>
      </c>
      <c r="I25">
        <v>0.70468602854663998</v>
      </c>
      <c r="J25">
        <v>0.77098249369903105</v>
      </c>
      <c r="K25">
        <v>1.4369807632469001</v>
      </c>
      <c r="L25">
        <v>0.82007638516382197</v>
      </c>
      <c r="M25" t="s">
        <v>13</v>
      </c>
      <c r="N25" s="1">
        <f t="shared" si="1"/>
        <v>-0.16099853506177286</v>
      </c>
      <c r="O25">
        <v>-0.24770529546848699</v>
      </c>
      <c r="P25" s="1">
        <f t="shared" si="2"/>
        <v>-6.3917111592995735E-2</v>
      </c>
      <c r="Q25" s="1">
        <f t="shared" si="3"/>
        <v>0.2843976166747324</v>
      </c>
      <c r="R25">
        <v>0.74267455629057799</v>
      </c>
      <c r="S25" s="1">
        <f t="shared" si="4"/>
        <v>0.76772871396462317</v>
      </c>
      <c r="T25">
        <v>0.70468602854663998</v>
      </c>
      <c r="U25" s="1">
        <f t="shared" si="5"/>
        <v>0.96462671636378139</v>
      </c>
      <c r="V25" s="1">
        <f t="shared" si="6"/>
        <v>0.87791473349840965</v>
      </c>
      <c r="W25">
        <v>0.82007638516382197</v>
      </c>
      <c r="X25" s="1">
        <f t="shared" si="7"/>
        <v>1.2427833365547081</v>
      </c>
      <c r="Y25">
        <f t="shared" si="16"/>
        <v>-0.24770529546848699</v>
      </c>
      <c r="Z25" s="1">
        <f t="shared" si="8"/>
        <v>0.46212567971698221</v>
      </c>
      <c r="AA25" s="1">
        <f t="shared" si="9"/>
        <v>0.47555691950792001</v>
      </c>
      <c r="AB25" s="1">
        <f t="shared" si="10"/>
        <v>0.74267455629057799</v>
      </c>
      <c r="AC25" s="1">
        <f t="shared" si="11"/>
        <v>1.3550102804895301</v>
      </c>
      <c r="AD25">
        <f t="shared" si="12"/>
        <v>0.70468602854663998</v>
      </c>
      <c r="AE25" s="1">
        <f t="shared" si="13"/>
        <v>0.80021974989103106</v>
      </c>
      <c r="AF25" s="1">
        <f t="shared" si="14"/>
        <v>1.1869807632469001</v>
      </c>
      <c r="AG25">
        <f t="shared" si="15"/>
        <v>0.82007638516382197</v>
      </c>
    </row>
    <row r="26" spans="1:33">
      <c r="A26">
        <v>12</v>
      </c>
      <c r="B26">
        <v>13</v>
      </c>
      <c r="C26">
        <v>-7.1575371827135706E-2</v>
      </c>
      <c r="D26">
        <v>-0.13211887102806499</v>
      </c>
      <c r="E26">
        <v>-5.37463357206883E-2</v>
      </c>
      <c r="F26">
        <v>1.08643041058583</v>
      </c>
      <c r="G26">
        <v>0.98956972552173705</v>
      </c>
      <c r="H26">
        <v>0.93985355500345302</v>
      </c>
      <c r="I26">
        <v>0.67357076873940902</v>
      </c>
      <c r="J26">
        <v>0.82161880277740795</v>
      </c>
      <c r="K26">
        <v>1.03380465066982</v>
      </c>
      <c r="L26">
        <v>7.9635320843706503E-2</v>
      </c>
      <c r="M26" t="s">
        <v>13</v>
      </c>
      <c r="N26" s="1">
        <f t="shared" si="1"/>
        <v>-0.13980935458990662</v>
      </c>
      <c r="O26">
        <v>-0.13211887102806499</v>
      </c>
      <c r="P26" s="1">
        <f t="shared" si="2"/>
        <v>0.32153714554810575</v>
      </c>
      <c r="Q26" s="1">
        <f t="shared" si="3"/>
        <v>-0.65421970953534392</v>
      </c>
      <c r="R26">
        <v>0.98956972552173705</v>
      </c>
      <c r="S26" s="1">
        <f t="shared" si="4"/>
        <v>0.94349633615443496</v>
      </c>
      <c r="T26">
        <v>0.67357076873940902</v>
      </c>
      <c r="U26" s="1">
        <f t="shared" si="5"/>
        <v>1.24336439474183</v>
      </c>
      <c r="V26" s="1">
        <f t="shared" si="6"/>
        <v>-3.0173530203043697E-3</v>
      </c>
      <c r="W26">
        <v>7.9635320843706503E-2</v>
      </c>
      <c r="X26" s="1">
        <f t="shared" si="7"/>
        <v>-8.8623393972887557E-2</v>
      </c>
      <c r="Y26">
        <f t="shared" si="16"/>
        <v>-0.13211887102806499</v>
      </c>
      <c r="Z26" s="1">
        <f t="shared" si="8"/>
        <v>2.4516935824482895E-2</v>
      </c>
      <c r="AA26" s="1">
        <f t="shared" si="9"/>
        <v>0.84067041058583003</v>
      </c>
      <c r="AB26" s="1">
        <f t="shared" si="10"/>
        <v>0.98956972552173705</v>
      </c>
      <c r="AC26" s="1">
        <f t="shared" si="11"/>
        <v>0.98973470500345306</v>
      </c>
      <c r="AD26">
        <f t="shared" si="12"/>
        <v>0.67357076873940902</v>
      </c>
      <c r="AE26" s="1">
        <f t="shared" si="13"/>
        <v>0.85085605896940797</v>
      </c>
      <c r="AF26" s="1">
        <f t="shared" si="14"/>
        <v>0.78380465066981997</v>
      </c>
      <c r="AG26">
        <f t="shared" si="15"/>
        <v>7.9635320843706503E-2</v>
      </c>
    </row>
    <row r="27" spans="1:33">
      <c r="A27">
        <v>13</v>
      </c>
      <c r="B27">
        <v>14</v>
      </c>
      <c r="C27">
        <v>-0.23875456766980899</v>
      </c>
      <c r="D27">
        <v>-0.42148145502599998</v>
      </c>
      <c r="E27">
        <v>-0.29796424661820098</v>
      </c>
      <c r="F27">
        <v>0.33401973984463601</v>
      </c>
      <c r="G27">
        <v>1.12262044080835</v>
      </c>
      <c r="H27">
        <v>0.62757643707893895</v>
      </c>
      <c r="I27">
        <v>0.65651170394498104</v>
      </c>
      <c r="J27">
        <v>0.65783422556161797</v>
      </c>
      <c r="K27">
        <v>1.0207049310856899</v>
      </c>
      <c r="L27">
        <v>0.17946806788896399</v>
      </c>
      <c r="M27" t="s">
        <v>13</v>
      </c>
      <c r="N27" s="1">
        <f t="shared" si="1"/>
        <v>-0.36342167924503305</v>
      </c>
      <c r="O27">
        <v>-0.42148145502599998</v>
      </c>
      <c r="P27" s="1">
        <f t="shared" si="2"/>
        <v>0.21204476341498379</v>
      </c>
      <c r="Q27" s="1">
        <f t="shared" si="3"/>
        <v>-1.1607160986559122</v>
      </c>
      <c r="R27">
        <v>1.12262044080835</v>
      </c>
      <c r="S27" s="1">
        <f t="shared" si="4"/>
        <v>1.038216730763234</v>
      </c>
      <c r="T27">
        <v>0.65651170394498104</v>
      </c>
      <c r="U27" s="1">
        <f t="shared" si="5"/>
        <v>0.88536376657827698</v>
      </c>
      <c r="V27" s="1">
        <f t="shared" si="6"/>
        <v>-0.47774776024226595</v>
      </c>
      <c r="W27">
        <v>0.17946806788896399</v>
      </c>
      <c r="X27" s="1">
        <f t="shared" si="7"/>
        <v>-0.25580258981556081</v>
      </c>
      <c r="Y27">
        <f t="shared" si="16"/>
        <v>-0.42148145502599998</v>
      </c>
      <c r="Z27" s="1">
        <f t="shared" si="8"/>
        <v>-0.21970097507302974</v>
      </c>
      <c r="AA27" s="1">
        <f t="shared" si="9"/>
        <v>8.8259739844636004E-2</v>
      </c>
      <c r="AB27" s="1">
        <f t="shared" si="10"/>
        <v>1.12262044080835</v>
      </c>
      <c r="AC27" s="1">
        <f t="shared" si="11"/>
        <v>0.67745758707893899</v>
      </c>
      <c r="AD27">
        <f t="shared" si="12"/>
        <v>0.65651170394498104</v>
      </c>
      <c r="AE27" s="1">
        <f t="shared" si="13"/>
        <v>0.68707148175361799</v>
      </c>
      <c r="AF27" s="1">
        <f t="shared" si="14"/>
        <v>0.77070493108568994</v>
      </c>
      <c r="AG27">
        <f t="shared" si="15"/>
        <v>0.17946806788896399</v>
      </c>
    </row>
    <row r="28" spans="1:33">
      <c r="A28">
        <v>14</v>
      </c>
      <c r="B28">
        <v>15</v>
      </c>
      <c r="C28">
        <v>0.36785959906339</v>
      </c>
      <c r="D28">
        <v>-0.19645471104679099</v>
      </c>
      <c r="E28">
        <v>-4.5068541932457497E-2</v>
      </c>
      <c r="F28">
        <v>0.53300575850884802</v>
      </c>
      <c r="G28">
        <v>1.2085690981878201</v>
      </c>
      <c r="H28">
        <v>0.88308365664670596</v>
      </c>
      <c r="I28">
        <v>0.55394970093301299</v>
      </c>
      <c r="J28">
        <v>0.65865353747344502</v>
      </c>
      <c r="K28">
        <v>0.96225891668308605</v>
      </c>
      <c r="L28">
        <v>0.29809845820783198</v>
      </c>
      <c r="M28" t="s">
        <v>13</v>
      </c>
      <c r="N28" s="1">
        <f t="shared" si="1"/>
        <v>-0.22073969063088594</v>
      </c>
      <c r="O28">
        <v>-0.19645471104679099</v>
      </c>
      <c r="P28" s="1">
        <f t="shared" si="2"/>
        <v>0.52884492321578391</v>
      </c>
      <c r="Q28" s="1">
        <f t="shared" si="3"/>
        <v>-1.7015723853181357</v>
      </c>
      <c r="R28">
        <v>1.2085690981878201</v>
      </c>
      <c r="S28" s="1">
        <f t="shared" si="4"/>
        <v>1.0994046073225041</v>
      </c>
      <c r="T28">
        <v>0.55394970093301299</v>
      </c>
      <c r="U28" s="1">
        <f t="shared" si="5"/>
        <v>1.2749707610475314</v>
      </c>
      <c r="V28" s="1">
        <f t="shared" si="6"/>
        <v>-0.78441609366716802</v>
      </c>
      <c r="W28">
        <v>0.29809845820783198</v>
      </c>
      <c r="X28" s="1">
        <f t="shared" si="7"/>
        <v>0.35081157691763815</v>
      </c>
      <c r="Y28">
        <f t="shared" si="16"/>
        <v>-0.19645471104679099</v>
      </c>
      <c r="Z28" s="1">
        <f t="shared" si="8"/>
        <v>3.3194729612713698E-2</v>
      </c>
      <c r="AA28" s="1">
        <f t="shared" si="9"/>
        <v>0.28724575850884804</v>
      </c>
      <c r="AB28" s="1">
        <f t="shared" si="10"/>
        <v>1.2085690981878201</v>
      </c>
      <c r="AC28" s="1">
        <f t="shared" si="11"/>
        <v>0.932964806646706</v>
      </c>
      <c r="AD28">
        <f t="shared" si="12"/>
        <v>0.55394970093301299</v>
      </c>
      <c r="AE28" s="1">
        <f t="shared" si="13"/>
        <v>0.68789079366544503</v>
      </c>
      <c r="AF28" s="1">
        <f t="shared" si="14"/>
        <v>0.71225891668308605</v>
      </c>
      <c r="AG28">
        <f t="shared" si="15"/>
        <v>0.29809845820783198</v>
      </c>
    </row>
    <row r="29" spans="1:33">
      <c r="A29">
        <v>19</v>
      </c>
      <c r="B29">
        <v>20</v>
      </c>
      <c r="C29">
        <v>-1.1749372141869399E-3</v>
      </c>
      <c r="D29">
        <v>-8.6221345714244793E-2</v>
      </c>
      <c r="E29">
        <v>-0.306642040406442</v>
      </c>
      <c r="F29">
        <v>1.95476336378439</v>
      </c>
      <c r="G29">
        <v>0.85404414920947902</v>
      </c>
      <c r="H29">
        <v>0.70011330193528898</v>
      </c>
      <c r="I29">
        <v>0.84013492758219199</v>
      </c>
      <c r="J29">
        <v>0.51970534983939898</v>
      </c>
      <c r="K29">
        <v>1.45030351527513</v>
      </c>
      <c r="L29">
        <v>0.38515804095357697</v>
      </c>
      <c r="M29" t="s">
        <v>13</v>
      </c>
      <c r="N29" s="1">
        <f t="shared" si="1"/>
        <v>-9.7542981464825096E-2</v>
      </c>
      <c r="O29">
        <v>-8.6221345714244793E-2</v>
      </c>
      <c r="P29" s="1">
        <f t="shared" si="2"/>
        <v>0.18269710319922677</v>
      </c>
      <c r="Q29" s="1">
        <f t="shared" si="3"/>
        <v>0.20991581598732179</v>
      </c>
      <c r="R29">
        <v>0.85404414920947902</v>
      </c>
      <c r="S29" s="1">
        <f t="shared" si="4"/>
        <v>0.84701405839870159</v>
      </c>
      <c r="T29">
        <v>0.84013492758219199</v>
      </c>
      <c r="U29" s="1">
        <f t="shared" si="5"/>
        <v>1.2069032537022917</v>
      </c>
      <c r="V29" s="1">
        <f t="shared" si="6"/>
        <v>0.4805434598104612</v>
      </c>
      <c r="W29">
        <v>0.38515804095357697</v>
      </c>
      <c r="X29" s="1">
        <f t="shared" si="7"/>
        <v>-1.8222959359938791E-2</v>
      </c>
      <c r="Y29">
        <f t="shared" si="16"/>
        <v>-8.6221345714244793E-2</v>
      </c>
      <c r="Z29" s="1">
        <f t="shared" si="8"/>
        <v>-0.22837876886127079</v>
      </c>
      <c r="AA29" s="1">
        <f t="shared" si="9"/>
        <v>1.70900336378439</v>
      </c>
      <c r="AB29" s="1">
        <f t="shared" si="10"/>
        <v>0.85404414920947902</v>
      </c>
      <c r="AC29" s="1">
        <f t="shared" si="11"/>
        <v>0.74999445193528902</v>
      </c>
      <c r="AD29">
        <f t="shared" si="12"/>
        <v>0.84013492758219199</v>
      </c>
      <c r="AE29" s="1">
        <f t="shared" si="13"/>
        <v>0.54894260603139899</v>
      </c>
      <c r="AF29" s="1">
        <f t="shared" si="14"/>
        <v>1.20030351527513</v>
      </c>
      <c r="AG29">
        <f t="shared" si="15"/>
        <v>0.38515804095357697</v>
      </c>
    </row>
    <row r="30" spans="1:33">
      <c r="A30">
        <v>23</v>
      </c>
      <c r="B30">
        <v>25</v>
      </c>
      <c r="C30">
        <v>-0.30269143880712901</v>
      </c>
      <c r="D30">
        <v>-9.3259627133858797E-2</v>
      </c>
      <c r="E30">
        <v>-0.240938744581222</v>
      </c>
      <c r="F30">
        <v>0.97092511475602705</v>
      </c>
      <c r="G30">
        <v>1.3594101215799199</v>
      </c>
      <c r="H30">
        <v>0.55100000601847299</v>
      </c>
      <c r="I30">
        <v>0.82172829566260497</v>
      </c>
      <c r="J30">
        <v>0.69320071655373805</v>
      </c>
      <c r="K30">
        <v>0.83711826935727496</v>
      </c>
      <c r="L30">
        <v>0.51848931277270505</v>
      </c>
      <c r="M30" t="s">
        <v>13</v>
      </c>
      <c r="N30" s="1">
        <f t="shared" si="1"/>
        <v>-0.22284581613866949</v>
      </c>
      <c r="O30">
        <v>-9.3259627133858797E-2</v>
      </c>
      <c r="P30" s="1">
        <f t="shared" si="2"/>
        <v>0.74402419571296985</v>
      </c>
      <c r="Q30" s="1">
        <f t="shared" si="3"/>
        <v>-1.6056317433392917</v>
      </c>
      <c r="R30">
        <v>1.3594101215799199</v>
      </c>
      <c r="S30" s="1">
        <f t="shared" si="4"/>
        <v>1.2067901349246422</v>
      </c>
      <c r="T30">
        <v>0.82172829566260497</v>
      </c>
      <c r="U30" s="1">
        <f t="shared" si="5"/>
        <v>1.4127195279567035</v>
      </c>
      <c r="V30" s="1">
        <f t="shared" si="6"/>
        <v>-1.3226230496121389</v>
      </c>
      <c r="W30">
        <v>0.51848931277270505</v>
      </c>
      <c r="X30" s="1">
        <f t="shared" si="7"/>
        <v>-0.31973946095288086</v>
      </c>
      <c r="Y30">
        <f t="shared" si="16"/>
        <v>-9.3259627133858797E-2</v>
      </c>
      <c r="Z30" s="1">
        <f t="shared" si="8"/>
        <v>-0.16267547303605079</v>
      </c>
      <c r="AA30" s="1">
        <f t="shared" si="9"/>
        <v>0.72516511475602707</v>
      </c>
      <c r="AB30" s="1">
        <f t="shared" si="10"/>
        <v>1.3594101215799199</v>
      </c>
      <c r="AC30" s="1">
        <f t="shared" si="11"/>
        <v>0.60088115601847303</v>
      </c>
      <c r="AD30">
        <f t="shared" si="12"/>
        <v>0.82172829566260497</v>
      </c>
      <c r="AE30" s="1">
        <f t="shared" si="13"/>
        <v>0.72243797274573807</v>
      </c>
      <c r="AF30" s="1">
        <f t="shared" si="14"/>
        <v>0.58711826935727496</v>
      </c>
      <c r="AG30">
        <f t="shared" si="15"/>
        <v>0.51848931277270505</v>
      </c>
    </row>
    <row r="31" spans="1:33">
      <c r="A31">
        <v>25</v>
      </c>
      <c r="B31">
        <v>27</v>
      </c>
      <c r="C31">
        <v>-0.43047783562939601</v>
      </c>
      <c r="D31">
        <v>0.16973418422157799</v>
      </c>
      <c r="E31">
        <v>-3.5151063317324802E-2</v>
      </c>
      <c r="F31">
        <v>0.62457602191760797</v>
      </c>
      <c r="G31">
        <v>1.4125035698863799</v>
      </c>
      <c r="H31">
        <v>0.44815351707434797</v>
      </c>
      <c r="I31">
        <v>1.0262463157895401</v>
      </c>
      <c r="J31">
        <v>1.0453093959470201</v>
      </c>
      <c r="K31">
        <v>0.96558474888956503</v>
      </c>
      <c r="L31">
        <v>0.33598303693964998</v>
      </c>
      <c r="M31" t="s">
        <v>13</v>
      </c>
      <c r="N31" s="1">
        <f t="shared" si="1"/>
        <v>-8.6224376357534438E-2</v>
      </c>
      <c r="O31">
        <v>0.16973418422157799</v>
      </c>
      <c r="P31" s="1">
        <f t="shared" si="2"/>
        <v>1.0051565833113756</v>
      </c>
      <c r="Q31" s="1">
        <f t="shared" si="3"/>
        <v>-1.3144947779894296</v>
      </c>
      <c r="R31">
        <v>1.4125035698863799</v>
      </c>
      <c r="S31" s="1">
        <f t="shared" si="4"/>
        <v>1.2445879954163834</v>
      </c>
      <c r="T31">
        <v>1.0262463157895401</v>
      </c>
      <c r="U31" s="1">
        <f t="shared" si="5"/>
        <v>1.7582262246142413</v>
      </c>
      <c r="V31" s="1">
        <f t="shared" si="6"/>
        <v>-1.5120626500009693</v>
      </c>
      <c r="W31">
        <v>0.33598303693964998</v>
      </c>
      <c r="X31" s="1">
        <f t="shared" si="7"/>
        <v>-0.44752585777514786</v>
      </c>
      <c r="Y31">
        <f t="shared" si="16"/>
        <v>0.16973418422157799</v>
      </c>
      <c r="Z31" s="1">
        <f t="shared" si="8"/>
        <v>4.3112208227846394E-2</v>
      </c>
      <c r="AA31" s="1">
        <f t="shared" si="9"/>
        <v>0.37881602191760799</v>
      </c>
      <c r="AB31" s="1">
        <f t="shared" si="10"/>
        <v>1.4125035698863799</v>
      </c>
      <c r="AC31" s="1">
        <f t="shared" si="11"/>
        <v>0.49803466707434796</v>
      </c>
      <c r="AD31">
        <f t="shared" si="12"/>
        <v>1.0262463157895401</v>
      </c>
      <c r="AE31" s="1">
        <f t="shared" si="13"/>
        <v>1.0745466521390201</v>
      </c>
      <c r="AF31" s="1">
        <f t="shared" si="14"/>
        <v>0.71558474888956503</v>
      </c>
      <c r="AG31">
        <f t="shared" si="15"/>
        <v>0.33598303693964998</v>
      </c>
    </row>
    <row r="32" spans="1:33">
      <c r="A32">
        <v>5</v>
      </c>
      <c r="B32">
        <v>6</v>
      </c>
      <c r="C32">
        <v>-8.1794789754823197E-2</v>
      </c>
      <c r="D32">
        <v>0.75470458784330097</v>
      </c>
      <c r="E32">
        <v>2.6239728903637398</v>
      </c>
      <c r="F32">
        <v>0.46403617031299499</v>
      </c>
      <c r="G32">
        <v>0.64860444170057197</v>
      </c>
      <c r="H32">
        <v>0.54058764143262195</v>
      </c>
      <c r="I32">
        <v>1.3171700391935099</v>
      </c>
      <c r="J32">
        <v>1.3513693289880799</v>
      </c>
      <c r="K32">
        <v>0.96387312293235206</v>
      </c>
      <c r="L32">
        <v>5.1350724536882601E-2</v>
      </c>
      <c r="M32" t="s">
        <v>15</v>
      </c>
      <c r="N32" s="1">
        <f t="shared" si="1"/>
        <v>0.45331692052840478</v>
      </c>
      <c r="O32">
        <v>0.75470458784330097</v>
      </c>
      <c r="P32" s="1">
        <f t="shared" si="2"/>
        <v>0.62923312185731617</v>
      </c>
      <c r="Q32" s="1">
        <f t="shared" si="3"/>
        <v>2.0439445027049232</v>
      </c>
      <c r="R32">
        <v>0.64860444170057197</v>
      </c>
      <c r="S32" s="1">
        <f t="shared" si="4"/>
        <v>0.70075907493888812</v>
      </c>
      <c r="T32">
        <v>1.3171700391935099</v>
      </c>
      <c r="U32" s="1">
        <f t="shared" si="5"/>
        <v>2.204224576391451</v>
      </c>
      <c r="V32" s="1">
        <f t="shared" si="6"/>
        <v>1.2135607592302495</v>
      </c>
      <c r="W32">
        <v>5.1350724536882601E-2</v>
      </c>
      <c r="X32" s="1">
        <f t="shared" si="7"/>
        <v>-9.8842811900575048E-2</v>
      </c>
      <c r="Y32">
        <f t="shared" si="16"/>
        <v>0.75470458784330097</v>
      </c>
      <c r="Z32" s="1">
        <f t="shared" si="8"/>
        <v>2.7022361619089108</v>
      </c>
      <c r="AA32" s="1">
        <f t="shared" si="9"/>
        <v>0.21827617031299498</v>
      </c>
      <c r="AB32" s="1">
        <f t="shared" si="10"/>
        <v>0.64860444170057197</v>
      </c>
      <c r="AC32" s="1">
        <f t="shared" si="11"/>
        <v>0.59046879143262199</v>
      </c>
      <c r="AD32">
        <f t="shared" si="12"/>
        <v>1.3171700391935099</v>
      </c>
      <c r="AE32" s="1">
        <f t="shared" si="13"/>
        <v>1.3806065851800799</v>
      </c>
      <c r="AF32" s="1">
        <f t="shared" si="14"/>
        <v>0.71387312293235206</v>
      </c>
      <c r="AG32">
        <f t="shared" si="15"/>
        <v>5.1350724536882601E-2</v>
      </c>
    </row>
    <row r="33" spans="1:33">
      <c r="A33">
        <v>9</v>
      </c>
      <c r="B33">
        <v>10</v>
      </c>
      <c r="C33">
        <v>2.4064151120059698</v>
      </c>
      <c r="D33">
        <v>1.3632681038293599</v>
      </c>
      <c r="E33">
        <v>0.54130238118695795</v>
      </c>
      <c r="F33">
        <v>-0.18487841947167499</v>
      </c>
      <c r="G33">
        <v>1.08747011509847</v>
      </c>
      <c r="H33">
        <v>1.8291167499851799</v>
      </c>
      <c r="I33">
        <v>1.6277872703866101</v>
      </c>
      <c r="J33">
        <v>1.40069827812015</v>
      </c>
      <c r="K33">
        <v>0.67502991841745696</v>
      </c>
      <c r="L33">
        <v>0.97175963305000301</v>
      </c>
      <c r="M33" t="s">
        <v>16</v>
      </c>
      <c r="N33" s="1">
        <f t="shared" si="1"/>
        <v>0.71345319751816605</v>
      </c>
      <c r="O33">
        <v>1.3632681038293599</v>
      </c>
      <c r="P33" s="1">
        <f t="shared" si="2"/>
        <v>1.6146539889217228</v>
      </c>
      <c r="Q33" s="1">
        <f t="shared" si="3"/>
        <v>1.2296201768476984</v>
      </c>
      <c r="R33">
        <v>1.08747011509847</v>
      </c>
      <c r="S33" s="1">
        <f t="shared" si="4"/>
        <v>1.0131927937276799</v>
      </c>
      <c r="T33">
        <v>1.6277872703866101</v>
      </c>
      <c r="U33" s="1">
        <f t="shared" si="5"/>
        <v>3.1807453198423303</v>
      </c>
      <c r="V33" s="1">
        <f t="shared" si="6"/>
        <v>-0.35232995694606029</v>
      </c>
      <c r="W33">
        <v>0.97175963305000301</v>
      </c>
      <c r="X33" s="1">
        <f t="shared" si="7"/>
        <v>2.389367089860218</v>
      </c>
      <c r="Y33">
        <f t="shared" si="16"/>
        <v>1.3632681038293599</v>
      </c>
      <c r="Z33" s="1">
        <f t="shared" si="8"/>
        <v>0.61956565273212916</v>
      </c>
      <c r="AA33" s="1">
        <f t="shared" si="9"/>
        <v>-0.43063841947167503</v>
      </c>
      <c r="AB33" s="1">
        <f t="shared" si="10"/>
        <v>1.08747011509847</v>
      </c>
      <c r="AC33" s="1">
        <f t="shared" si="11"/>
        <v>1.87899789998518</v>
      </c>
      <c r="AD33">
        <f t="shared" si="12"/>
        <v>1.6277872703866101</v>
      </c>
      <c r="AE33" s="1">
        <f t="shared" si="13"/>
        <v>1.42993553431215</v>
      </c>
      <c r="AF33" s="1">
        <f t="shared" si="14"/>
        <v>0.42502991841745696</v>
      </c>
      <c r="AG33">
        <f t="shared" si="15"/>
        <v>0.97175963305000301</v>
      </c>
    </row>
  </sheetData>
  <autoFilter ref="A2:O33" xr:uid="{4C5E1B2B-45D2-3940-A978-02DF61CE5456}">
    <sortState xmlns:xlrd2="http://schemas.microsoft.com/office/spreadsheetml/2017/richdata2" ref="A3:O33">
      <sortCondition ref="O2:O33"/>
    </sortState>
  </autoFilter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2C98-751F-FB4C-AC81-570508878598}">
  <dimension ref="A1:Y42"/>
  <sheetViews>
    <sheetView zoomScale="91" workbookViewId="0">
      <selection activeCell="F27" sqref="F27"/>
    </sheetView>
  </sheetViews>
  <sheetFormatPr baseColWidth="10" defaultRowHeight="20"/>
  <sheetData>
    <row r="1" spans="1:23">
      <c r="B1" t="s">
        <v>1</v>
      </c>
      <c r="C1" t="s">
        <v>32</v>
      </c>
      <c r="D1" t="s">
        <v>8</v>
      </c>
      <c r="E1" t="s">
        <v>3</v>
      </c>
      <c r="F1" t="s">
        <v>5</v>
      </c>
      <c r="G1" t="s">
        <v>2</v>
      </c>
      <c r="H1" t="s">
        <v>7</v>
      </c>
      <c r="I1" t="s">
        <v>9</v>
      </c>
      <c r="J1" t="s">
        <v>4</v>
      </c>
      <c r="K1" t="s">
        <v>10</v>
      </c>
      <c r="N1" t="s">
        <v>17</v>
      </c>
      <c r="O1" t="s">
        <v>18</v>
      </c>
      <c r="P1" t="s">
        <v>19</v>
      </c>
    </row>
    <row r="2" spans="1:23">
      <c r="A2" t="s">
        <v>17</v>
      </c>
      <c r="B2">
        <v>0.50332200000000005</v>
      </c>
      <c r="C2">
        <v>0.38120100000000001</v>
      </c>
      <c r="D2">
        <v>0.45559300000000003</v>
      </c>
      <c r="E2">
        <v>0.35424800000000001</v>
      </c>
      <c r="F2">
        <v>0.12981799999999999</v>
      </c>
      <c r="G2">
        <v>0.25131999999999999</v>
      </c>
      <c r="H2">
        <v>0.26773799999999998</v>
      </c>
      <c r="I2">
        <v>0.25738499999999997</v>
      </c>
      <c r="J2">
        <v>0.20757700000000001</v>
      </c>
      <c r="K2">
        <v>8.5222999999999993E-2</v>
      </c>
      <c r="M2">
        <v>0</v>
      </c>
      <c r="N2">
        <v>6.4861000000000002E-2</v>
      </c>
      <c r="O2">
        <v>-6.0451999999999999E-2</v>
      </c>
      <c r="P2">
        <v>-0.24399199999999999</v>
      </c>
    </row>
    <row r="3" spans="1:23">
      <c r="A3" t="s">
        <v>18</v>
      </c>
      <c r="B3">
        <v>-0.20674799999999999</v>
      </c>
      <c r="C3">
        <v>-0.26766200000000001</v>
      </c>
      <c r="D3">
        <v>-0.211866</v>
      </c>
      <c r="E3">
        <v>0.80291599999999996</v>
      </c>
      <c r="F3">
        <v>0.17094500000000001</v>
      </c>
      <c r="G3">
        <v>-6.1595999999999998E-2</v>
      </c>
      <c r="H3">
        <v>-0.141953</v>
      </c>
      <c r="I3">
        <v>-0.109458</v>
      </c>
      <c r="J3">
        <v>0.36022100000000001</v>
      </c>
      <c r="K3">
        <v>3.3815999999999999E-2</v>
      </c>
      <c r="M3">
        <v>1</v>
      </c>
      <c r="N3">
        <v>1.1193900000000001</v>
      </c>
      <c r="O3">
        <v>-0.20991399999999999</v>
      </c>
      <c r="P3">
        <v>-0.32499299999999998</v>
      </c>
    </row>
    <row r="4" spans="1:23">
      <c r="A4" t="s">
        <v>19</v>
      </c>
      <c r="B4">
        <v>-0.58386499999999997</v>
      </c>
      <c r="C4">
        <v>7.2306999999999996E-2</v>
      </c>
      <c r="D4">
        <v>0.66005100000000005</v>
      </c>
      <c r="E4">
        <v>8.2258999999999999E-2</v>
      </c>
      <c r="F4">
        <v>-0.107255</v>
      </c>
      <c r="G4">
        <v>-0.32114700000000002</v>
      </c>
      <c r="H4">
        <v>5.2375999999999999E-2</v>
      </c>
      <c r="I4">
        <v>0.147202</v>
      </c>
      <c r="J4">
        <v>1.0074E-2</v>
      </c>
      <c r="K4">
        <v>-0.26886300000000002</v>
      </c>
      <c r="M4">
        <v>2</v>
      </c>
      <c r="N4">
        <v>1.2480199999999999</v>
      </c>
      <c r="O4">
        <v>1.0130969999999999</v>
      </c>
      <c r="P4">
        <v>-0.27131100000000002</v>
      </c>
    </row>
    <row r="5" spans="1:23">
      <c r="M5">
        <v>3</v>
      </c>
      <c r="N5">
        <v>2.7313670000000001</v>
      </c>
      <c r="O5">
        <v>-0.27681699999999998</v>
      </c>
      <c r="P5">
        <v>1.893095</v>
      </c>
    </row>
    <row r="6" spans="1:23">
      <c r="M6">
        <v>4</v>
      </c>
      <c r="N6">
        <v>3.5321440000000002</v>
      </c>
      <c r="O6">
        <v>-1.160679</v>
      </c>
      <c r="P6">
        <v>-1.6314500000000001</v>
      </c>
    </row>
    <row r="10" spans="1:23">
      <c r="F10" t="s">
        <v>23</v>
      </c>
      <c r="I10" t="s">
        <v>25</v>
      </c>
      <c r="M10" t="s">
        <v>25</v>
      </c>
    </row>
    <row r="11" spans="1:23">
      <c r="B11" s="2"/>
      <c r="C11" s="2" t="s">
        <v>20</v>
      </c>
      <c r="D11" s="2" t="s">
        <v>21</v>
      </c>
      <c r="E11" s="2" t="s">
        <v>22</v>
      </c>
      <c r="F11" s="3" t="s">
        <v>20</v>
      </c>
      <c r="G11" s="3" t="s">
        <v>21</v>
      </c>
      <c r="H11" s="3" t="s">
        <v>22</v>
      </c>
      <c r="I11" s="3" t="s">
        <v>20</v>
      </c>
      <c r="J11" s="3" t="s">
        <v>21</v>
      </c>
      <c r="K11" s="3" t="s">
        <v>22</v>
      </c>
      <c r="L11" s="2" t="s">
        <v>11</v>
      </c>
      <c r="M11" s="3" t="s">
        <v>27</v>
      </c>
      <c r="N11" s="3" t="s">
        <v>28</v>
      </c>
      <c r="O11" s="3" t="s">
        <v>29</v>
      </c>
      <c r="P11" s="3" t="s">
        <v>30</v>
      </c>
      <c r="Q11" s="3" t="s">
        <v>31</v>
      </c>
      <c r="R11" s="3"/>
      <c r="U11" s="4"/>
      <c r="V11" s="4"/>
      <c r="W11" s="3"/>
    </row>
    <row r="12" spans="1:23">
      <c r="A12">
        <v>0</v>
      </c>
      <c r="B12">
        <v>1</v>
      </c>
      <c r="C12">
        <f>SUMPRODUCT(straight_flagnameinfo_meanstd_a!C3:L3,Sheet1!B$2:K$2)</f>
        <v>-1.6081956207490606</v>
      </c>
      <c r="D12">
        <f>SUMPRODUCT(straight_flagnameinfo_meanstd_a!C3:L3,Sheet1!B$3:K$3)</f>
        <v>-7.0304380467727551E-2</v>
      </c>
      <c r="E12">
        <f>SUMPRODUCT(straight_flagnameinfo_meanstd_a!C3:L3,Sheet1!B$4:K$4)</f>
        <v>-7.16423971268971E-2</v>
      </c>
      <c r="F12">
        <f>SUMPRODUCT(straight_flagnameinfo_meanstd_a!N3:W3,Sheet1!B$2:K$2)</f>
        <v>-0.12966467813056676</v>
      </c>
      <c r="G12" s="1">
        <f>SUMPRODUCT(straight_flagnameinfo_meanstd_a!N3:W3,Sheet1!B$3:K$3)</f>
        <v>3.1020755973326057</v>
      </c>
      <c r="H12">
        <f>SUMPRODUCT(straight_flagnameinfo_meanstd_a!N3:W3,Sheet1!B$4:K$4)</f>
        <v>-0.8109849217684546</v>
      </c>
      <c r="I12">
        <f>SUMPRODUCT(straight_flagnameinfo_meanstd_a!X3:AG3,Sheet1!B$2:K$2)</f>
        <v>-1.7000129433554474</v>
      </c>
      <c r="J12">
        <f>SUMPRODUCT(straight_flagnameinfo_meanstd_a!X3:AG3,Sheet1!B$3:K$3)</f>
        <v>-0.37701367933799096</v>
      </c>
      <c r="K12">
        <f>SUMPRODUCT(straight_flagnameinfo_meanstd_a!X3:AG3,Sheet1!B$4:K$4)</f>
        <v>-4.4480773963180925E-2</v>
      </c>
      <c r="L12">
        <v>1</v>
      </c>
      <c r="M12">
        <f>ROUND(SQRT((I12-$N$2)^2+(J12-$O$2)^2),2)</f>
        <v>1.79</v>
      </c>
      <c r="N12">
        <f>ROUND(SQRT((I12-$N$3)^2+(J12-$O$3)^2),2)</f>
        <v>2.82</v>
      </c>
      <c r="O12">
        <f>ROUND(SQRT((I12-$N$4)^2+(J12-$O$4)^2),2)</f>
        <v>3.26</v>
      </c>
      <c r="P12">
        <f>ROUND(SQRT((I12-$N$5)^2+(J12-$O$5)^2),2)</f>
        <v>4.43</v>
      </c>
      <c r="Q12">
        <f>ROUND(SQRT((I12-$N$6)^2+(J12-$O$6)^2),2)</f>
        <v>5.29</v>
      </c>
      <c r="R12">
        <f>MATCH(MIN(M12:Q12),M12:Q12,0)</f>
        <v>1</v>
      </c>
      <c r="U12" s="1"/>
    </row>
    <row r="13" spans="1:23">
      <c r="A13">
        <v>2</v>
      </c>
      <c r="B13">
        <v>3</v>
      </c>
      <c r="C13">
        <f>SUMPRODUCT(straight_flagnameinfo_meanstd_a!C4:L4,Sheet1!B$2:K$2)</f>
        <v>0.18512151872342547</v>
      </c>
      <c r="D13">
        <f>SUMPRODUCT(straight_flagnameinfo_meanstd_a!C4:L4,Sheet1!B$3:K$3)</f>
        <v>0.40402559603130928</v>
      </c>
      <c r="E13">
        <f>SUMPRODUCT(straight_flagnameinfo_meanstd_a!C4:L4,Sheet1!B$4:K$4)</f>
        <v>-0.44145595102752577</v>
      </c>
      <c r="F13">
        <f>SUMPRODUCT(straight_flagnameinfo_meanstd_a!N4:W4,Sheet1!B$2:K$2)</f>
        <v>0.15276708952122348</v>
      </c>
      <c r="G13" s="1">
        <f>SUMPRODUCT(straight_flagnameinfo_meanstd_a!N4:W4,Sheet1!B$3:K$3)</f>
        <v>-1.9046487871630589</v>
      </c>
      <c r="H13">
        <f>SUMPRODUCT(straight_flagnameinfo_meanstd_a!N4:W4,Sheet1!B$4:K$4)</f>
        <v>-7.7922317636712299E-2</v>
      </c>
      <c r="I13">
        <f>SUMPRODUCT(straight_flagnameinfo_meanstd_a!X4:AG4,Sheet1!B$2:K$2)</f>
        <v>9.3304196117038579E-2</v>
      </c>
      <c r="J13">
        <f>SUMPRODUCT(straight_flagnameinfo_meanstd_a!X4:AG4,Sheet1!B$3:K$3)</f>
        <v>9.7316297161045964E-2</v>
      </c>
      <c r="K13">
        <f>SUMPRODUCT(straight_flagnameinfo_meanstd_a!X4:AG4,Sheet1!B$4:K$4)</f>
        <v>-0.41429432786380971</v>
      </c>
      <c r="L13">
        <v>1</v>
      </c>
      <c r="M13">
        <f t="shared" ref="M13:M42" si="0">ROUND(SQRT((I13-$N$2)^2+(J13-$O$2)^2),2)</f>
        <v>0.16</v>
      </c>
      <c r="N13">
        <f t="shared" ref="N13:N42" si="1">ROUND(SQRT((I13-$N$3)^2+(J13-$O$3)^2),2)</f>
        <v>1.07</v>
      </c>
      <c r="O13">
        <f t="shared" ref="O13:O42" si="2">ROUND(SQRT((I13-$N$4)^2+(J13-$O$4)^2),2)</f>
        <v>1.47</v>
      </c>
      <c r="P13">
        <f t="shared" ref="P13:P42" si="3">ROUND(SQRT((I13-$N$5)^2+(J13-$O$5)^2),2)</f>
        <v>2.66</v>
      </c>
      <c r="Q13">
        <f t="shared" ref="Q13:Q42" si="4">ROUND(SQRT((I13-$N$6)^2+(J13-$O$6)^2),2)</f>
        <v>3.66</v>
      </c>
      <c r="R13">
        <f t="shared" ref="R13:R42" si="5">MATCH(MIN(M13:Q13),M13:Q13,0)</f>
        <v>1</v>
      </c>
    </row>
    <row r="14" spans="1:23">
      <c r="A14">
        <v>10</v>
      </c>
      <c r="B14">
        <v>11</v>
      </c>
      <c r="C14">
        <f>SUMPRODUCT(straight_flagnameinfo_meanstd_a!C5:L5,Sheet1!B$2:K$2)</f>
        <v>-0.16593692079971611</v>
      </c>
      <c r="D14">
        <f>SUMPRODUCT(straight_flagnameinfo_meanstd_a!C5:L5,Sheet1!B$3:K$3)</f>
        <v>0.12782249143975538</v>
      </c>
      <c r="E14">
        <f>SUMPRODUCT(straight_flagnameinfo_meanstd_a!C5:L5,Sheet1!B$4:K$4)</f>
        <v>-0.9078024074064811</v>
      </c>
      <c r="F14">
        <f>SUMPRODUCT(straight_flagnameinfo_meanstd_a!N5:W5,Sheet1!B$2:K$2)</f>
        <v>0.30139657416567561</v>
      </c>
      <c r="G14" s="1">
        <f>SUMPRODUCT(straight_flagnameinfo_meanstd_a!N5:W5,Sheet1!B$3:K$3)</f>
        <v>0.22807857877096724</v>
      </c>
      <c r="H14">
        <f>SUMPRODUCT(straight_flagnameinfo_meanstd_a!N5:W5,Sheet1!B$4:K$4)</f>
        <v>-0.49863075023196157</v>
      </c>
      <c r="I14">
        <f>SUMPRODUCT(straight_flagnameinfo_meanstd_a!X5:AG5,Sheet1!B$2:K$2)</f>
        <v>-0.25775424340610315</v>
      </c>
      <c r="J14">
        <f>SUMPRODUCT(straight_flagnameinfo_meanstd_a!X5:AG5,Sheet1!B$3:K$3)</f>
        <v>-0.17888680743050792</v>
      </c>
      <c r="K14">
        <f>SUMPRODUCT(straight_flagnameinfo_meanstd_a!X5:AG5,Sheet1!B$4:K$4)</f>
        <v>-0.88064078424276493</v>
      </c>
      <c r="L14">
        <v>1</v>
      </c>
      <c r="M14">
        <f t="shared" si="0"/>
        <v>0.34</v>
      </c>
      <c r="N14">
        <f t="shared" si="1"/>
        <v>1.38</v>
      </c>
      <c r="O14">
        <f t="shared" si="2"/>
        <v>1.92</v>
      </c>
      <c r="P14">
        <f t="shared" si="3"/>
        <v>2.99</v>
      </c>
      <c r="Q14">
        <f t="shared" si="4"/>
        <v>3.92</v>
      </c>
      <c r="R14">
        <f t="shared" si="5"/>
        <v>1</v>
      </c>
    </row>
    <row r="15" spans="1:23">
      <c r="A15">
        <v>15</v>
      </c>
      <c r="B15">
        <v>16</v>
      </c>
      <c r="C15">
        <f>SUMPRODUCT(straight_flagnameinfo_meanstd_a!C6:L6,Sheet1!B$2:K$2)</f>
        <v>-0.34400773948621205</v>
      </c>
      <c r="D15">
        <f>SUMPRODUCT(straight_flagnameinfo_meanstd_a!C6:L6,Sheet1!B$3:K$3)</f>
        <v>-0.16328869979305732</v>
      </c>
      <c r="E15">
        <f>SUMPRODUCT(straight_flagnameinfo_meanstd_a!C6:L6,Sheet1!B$4:K$4)</f>
        <v>-7.7182293973339477E-2</v>
      </c>
      <c r="F15">
        <f>SUMPRODUCT(straight_flagnameinfo_meanstd_a!N6:W6,Sheet1!B$2:K$2)</f>
        <v>0.9349711530990541</v>
      </c>
      <c r="G15" s="1">
        <f>SUMPRODUCT(straight_flagnameinfo_meanstd_a!N6:W6,Sheet1!B$3:K$3)</f>
        <v>1.1619892497057609</v>
      </c>
      <c r="H15">
        <f>SUMPRODUCT(straight_flagnameinfo_meanstd_a!N6:W6,Sheet1!B$4:K$4)</f>
        <v>-0.2151798696399003</v>
      </c>
      <c r="I15">
        <f>SUMPRODUCT(straight_flagnameinfo_meanstd_a!X6:AG6,Sheet1!B$2:K$2)</f>
        <v>-0.43582506209259891</v>
      </c>
      <c r="J15">
        <f>SUMPRODUCT(straight_flagnameinfo_meanstd_a!X6:AG6,Sheet1!B$3:K$3)</f>
        <v>-0.46999799866332059</v>
      </c>
      <c r="K15">
        <f>SUMPRODUCT(straight_flagnameinfo_meanstd_a!X6:AG6,Sheet1!B$4:K$4)</f>
        <v>-5.0020670809623524E-2</v>
      </c>
      <c r="L15">
        <v>1</v>
      </c>
      <c r="M15">
        <f t="shared" si="0"/>
        <v>0.65</v>
      </c>
      <c r="N15">
        <f t="shared" si="1"/>
        <v>1.58</v>
      </c>
      <c r="O15">
        <f t="shared" si="2"/>
        <v>2.2400000000000002</v>
      </c>
      <c r="P15">
        <f t="shared" si="3"/>
        <v>3.17</v>
      </c>
      <c r="Q15">
        <f t="shared" si="4"/>
        <v>4.03</v>
      </c>
      <c r="R15">
        <f t="shared" si="5"/>
        <v>1</v>
      </c>
    </row>
    <row r="16" spans="1:23">
      <c r="A16">
        <v>16</v>
      </c>
      <c r="B16">
        <v>17</v>
      </c>
      <c r="C16">
        <f>SUMPRODUCT(straight_flagnameinfo_meanstd_a!C7:L7,Sheet1!B$2:K$2)</f>
        <v>0.28290332042969868</v>
      </c>
      <c r="D16">
        <f>SUMPRODUCT(straight_flagnameinfo_meanstd_a!C7:L7,Sheet1!B$3:K$3)</f>
        <v>-0.12678490500832526</v>
      </c>
      <c r="E16">
        <f>SUMPRODUCT(straight_flagnameinfo_meanstd_a!C7:L7,Sheet1!B$4:K$4)</f>
        <v>-0.12352827184255148</v>
      </c>
      <c r="F16">
        <f>SUMPRODUCT(straight_flagnameinfo_meanstd_a!N7:W7,Sheet1!B$2:K$2)</f>
        <v>0.10000868927733325</v>
      </c>
      <c r="G16" s="1">
        <f>SUMPRODUCT(straight_flagnameinfo_meanstd_a!N7:W7,Sheet1!B$3:K$3)</f>
        <v>-1.1550807696634326</v>
      </c>
      <c r="H16">
        <f>SUMPRODUCT(straight_flagnameinfo_meanstd_a!N7:W7,Sheet1!B$4:K$4)</f>
        <v>-5.4251392484273346E-2</v>
      </c>
      <c r="I16">
        <f>SUMPRODUCT(straight_flagnameinfo_meanstd_a!X7:AG7,Sheet1!B$2:K$2)</f>
        <v>0.19108599782331182</v>
      </c>
      <c r="J16">
        <f>SUMPRODUCT(straight_flagnameinfo_meanstd_a!X7:AG7,Sheet1!B$3:K$3)</f>
        <v>-0.43349420387858856</v>
      </c>
      <c r="K16">
        <f>SUMPRODUCT(straight_flagnameinfo_meanstd_a!X7:AG7,Sheet1!B$4:K$4)</f>
        <v>-9.636664867883557E-2</v>
      </c>
      <c r="L16">
        <v>1</v>
      </c>
      <c r="M16">
        <f t="shared" si="0"/>
        <v>0.39</v>
      </c>
      <c r="N16">
        <f t="shared" si="1"/>
        <v>0.95</v>
      </c>
      <c r="O16">
        <f t="shared" si="2"/>
        <v>1.79</v>
      </c>
      <c r="P16">
        <f t="shared" si="3"/>
        <v>2.5499999999999998</v>
      </c>
      <c r="Q16">
        <f t="shared" si="4"/>
        <v>3.42</v>
      </c>
      <c r="R16">
        <f t="shared" si="5"/>
        <v>1</v>
      </c>
    </row>
    <row r="17" spans="1:25">
      <c r="A17">
        <v>17</v>
      </c>
      <c r="B17">
        <v>18</v>
      </c>
      <c r="C17">
        <f>SUMPRODUCT(straight_flagnameinfo_meanstd_a!C8:L8,Sheet1!B$2:K$2)</f>
        <v>0.20315374524028132</v>
      </c>
      <c r="D17">
        <f>SUMPRODUCT(straight_flagnameinfo_meanstd_a!C8:L8,Sheet1!B$3:K$3)</f>
        <v>-0.586254112254044</v>
      </c>
      <c r="E17">
        <f>SUMPRODUCT(straight_flagnameinfo_meanstd_a!C8:L8,Sheet1!B$4:K$4)</f>
        <v>0.57108272112862102</v>
      </c>
      <c r="F17">
        <f>SUMPRODUCT(straight_flagnameinfo_meanstd_a!N8:W8,Sheet1!B$2:K$2)</f>
        <v>1.7833239859466012</v>
      </c>
      <c r="G17" s="1">
        <f>SUMPRODUCT(straight_flagnameinfo_meanstd_a!N8:W8,Sheet1!B$3:K$3)</f>
        <v>1.220043765196412</v>
      </c>
      <c r="H17">
        <f>SUMPRODUCT(straight_flagnameinfo_meanstd_a!N8:W8,Sheet1!B$4:K$4)</f>
        <v>5.7018345830979457E-2</v>
      </c>
      <c r="I17">
        <f>SUMPRODUCT(straight_flagnameinfo_meanstd_a!X8:AG8,Sheet1!B$2:K$2)</f>
        <v>0.11133642263389423</v>
      </c>
      <c r="J17">
        <f>SUMPRODUCT(straight_flagnameinfo_meanstd_a!X8:AG8,Sheet1!B$3:K$3)</f>
        <v>-0.89296341112430733</v>
      </c>
      <c r="K17">
        <f>SUMPRODUCT(straight_flagnameinfo_meanstd_a!X8:AG8,Sheet1!B$4:K$4)</f>
        <v>0.59824434429233697</v>
      </c>
      <c r="L17">
        <v>1</v>
      </c>
      <c r="M17">
        <f t="shared" si="0"/>
        <v>0.83</v>
      </c>
      <c r="N17">
        <f t="shared" si="1"/>
        <v>1.22</v>
      </c>
      <c r="O17">
        <f t="shared" si="2"/>
        <v>2.2200000000000002</v>
      </c>
      <c r="P17">
        <f t="shared" si="3"/>
        <v>2.69</v>
      </c>
      <c r="Q17">
        <f t="shared" si="4"/>
        <v>3.43</v>
      </c>
      <c r="R17">
        <f t="shared" si="5"/>
        <v>1</v>
      </c>
    </row>
    <row r="18" spans="1:25">
      <c r="A18">
        <v>21</v>
      </c>
      <c r="B18">
        <v>22</v>
      </c>
      <c r="C18">
        <f>SUMPRODUCT(straight_flagnameinfo_meanstd_a!C9:L9,Sheet1!B$2:K$2)</f>
        <v>0.34969613257611132</v>
      </c>
      <c r="D18">
        <f>SUMPRODUCT(straight_flagnameinfo_meanstd_a!C9:L9,Sheet1!B$3:K$3)</f>
        <v>-3.8606407866669079E-2</v>
      </c>
      <c r="E18">
        <f>SUMPRODUCT(straight_flagnameinfo_meanstd_a!C9:L9,Sheet1!B$4:K$4)</f>
        <v>-0.26418560204448827</v>
      </c>
      <c r="F18">
        <f>SUMPRODUCT(straight_flagnameinfo_meanstd_a!N9:W9,Sheet1!B$2:K$2)</f>
        <v>0.95346007992857196</v>
      </c>
      <c r="G18" s="1">
        <f>SUMPRODUCT(straight_flagnameinfo_meanstd_a!N9:W9,Sheet1!B$3:K$3)</f>
        <v>0.14970489772334256</v>
      </c>
      <c r="H18">
        <f>SUMPRODUCT(straight_flagnameinfo_meanstd_a!N9:W9,Sheet1!B$4:K$4)</f>
        <v>-6.7918631340780328E-2</v>
      </c>
      <c r="I18">
        <f>SUMPRODUCT(straight_flagnameinfo_meanstd_a!X9:AG9,Sheet1!B$2:K$2)</f>
        <v>0.25787880996972429</v>
      </c>
      <c r="J18">
        <f>SUMPRODUCT(straight_flagnameinfo_meanstd_a!X9:AG9,Sheet1!B$3:K$3)</f>
        <v>-0.3453157067369324</v>
      </c>
      <c r="K18">
        <f>SUMPRODUCT(straight_flagnameinfo_meanstd_a!X9:AG9,Sheet1!B$4:K$4)</f>
        <v>-0.23702397888077231</v>
      </c>
      <c r="L18">
        <v>1</v>
      </c>
      <c r="M18">
        <f t="shared" si="0"/>
        <v>0.34</v>
      </c>
      <c r="N18">
        <f t="shared" si="1"/>
        <v>0.87</v>
      </c>
      <c r="O18">
        <f t="shared" si="2"/>
        <v>1.68</v>
      </c>
      <c r="P18">
        <f t="shared" si="3"/>
        <v>2.4700000000000002</v>
      </c>
      <c r="Q18">
        <f t="shared" si="4"/>
        <v>3.37</v>
      </c>
      <c r="R18">
        <f t="shared" si="5"/>
        <v>1</v>
      </c>
    </row>
    <row r="19" spans="1:25">
      <c r="A19">
        <v>22</v>
      </c>
      <c r="B19">
        <v>24</v>
      </c>
      <c r="C19">
        <f>SUMPRODUCT(straight_flagnameinfo_meanstd_a!C10:L10,Sheet1!B$2:K$2)</f>
        <v>9.6557483965339891E-2</v>
      </c>
      <c r="D19">
        <f>SUMPRODUCT(straight_flagnameinfo_meanstd_a!C10:L10,Sheet1!B$3:K$3)</f>
        <v>-0.18346949670610552</v>
      </c>
      <c r="E19">
        <f>SUMPRODUCT(straight_flagnameinfo_meanstd_a!C10:L10,Sheet1!B$4:K$4)</f>
        <v>-0.55323194433907852</v>
      </c>
      <c r="F19">
        <f>SUMPRODUCT(straight_flagnameinfo_meanstd_a!N10:W10,Sheet1!B$2:K$2)</f>
        <v>0.70478787813683441</v>
      </c>
      <c r="G19" s="1">
        <f>SUMPRODUCT(straight_flagnameinfo_meanstd_a!N10:W10,Sheet1!B$3:K$3)</f>
        <v>0.78213319471454934</v>
      </c>
      <c r="H19">
        <f>SUMPRODUCT(straight_flagnameinfo_meanstd_a!N10:W10,Sheet1!B$4:K$4)</f>
        <v>-0.17641808295727035</v>
      </c>
      <c r="I19">
        <f>SUMPRODUCT(straight_flagnameinfo_meanstd_a!X10:AG10,Sheet1!B$2:K$2)</f>
        <v>4.7401613589529712E-3</v>
      </c>
      <c r="J19">
        <f>SUMPRODUCT(straight_flagnameinfo_meanstd_a!X10:AG10,Sheet1!B$3:K$3)</f>
        <v>-0.4901787955763689</v>
      </c>
      <c r="K19">
        <f>SUMPRODUCT(straight_flagnameinfo_meanstd_a!X10:AG10,Sheet1!B$4:K$4)</f>
        <v>-0.52607032117536245</v>
      </c>
      <c r="L19">
        <v>1</v>
      </c>
      <c r="M19">
        <f t="shared" si="0"/>
        <v>0.43</v>
      </c>
      <c r="N19">
        <f t="shared" si="1"/>
        <v>1.1499999999999999</v>
      </c>
      <c r="O19">
        <f t="shared" si="2"/>
        <v>1.95</v>
      </c>
      <c r="P19">
        <f t="shared" si="3"/>
        <v>2.73</v>
      </c>
      <c r="Q19">
        <f t="shared" si="4"/>
        <v>3.59</v>
      </c>
      <c r="R19">
        <f t="shared" si="5"/>
        <v>1</v>
      </c>
      <c r="W19" s="1"/>
    </row>
    <row r="20" spans="1:25">
      <c r="A20">
        <v>24</v>
      </c>
      <c r="B20">
        <v>26</v>
      </c>
      <c r="C20">
        <f>SUMPRODUCT(straight_flagnameinfo_meanstd_a!C11:L11,Sheet1!B$2:K$2)</f>
        <v>0.13182991521446627</v>
      </c>
      <c r="D20">
        <f>SUMPRODUCT(straight_flagnameinfo_meanstd_a!C11:L11,Sheet1!B$3:K$3)</f>
        <v>-0.29244372208830699</v>
      </c>
      <c r="E20">
        <f>SUMPRODUCT(straight_flagnameinfo_meanstd_a!C11:L11,Sheet1!B$4:K$4)</f>
        <v>-0.38192306290463607</v>
      </c>
      <c r="F20">
        <f>SUMPRODUCT(straight_flagnameinfo_meanstd_a!N11:W11,Sheet1!B$2:K$2)</f>
        <v>2.0057352590417854</v>
      </c>
      <c r="G20" s="1">
        <f>SUMPRODUCT(straight_flagnameinfo_meanstd_a!N11:W11,Sheet1!B$3:K$3)</f>
        <v>1.8091626054819556</v>
      </c>
      <c r="H20">
        <f>SUMPRODUCT(straight_flagnameinfo_meanstd_a!N11:W11,Sheet1!B$4:K$4)</f>
        <v>-4.2114227598018264E-2</v>
      </c>
      <c r="I20">
        <f>SUMPRODUCT(straight_flagnameinfo_meanstd_a!X11:AG11,Sheet1!B$2:K$2)</f>
        <v>4.0012592608079246E-2</v>
      </c>
      <c r="J20">
        <f>SUMPRODUCT(straight_flagnameinfo_meanstd_a!X11:AG11,Sheet1!B$3:K$3)</f>
        <v>-0.59915302095857026</v>
      </c>
      <c r="K20">
        <f>SUMPRODUCT(straight_flagnameinfo_meanstd_a!X11:AG11,Sheet1!B$4:K$4)</f>
        <v>-0.35476143974092011</v>
      </c>
      <c r="L20">
        <v>1</v>
      </c>
      <c r="M20">
        <f t="shared" si="0"/>
        <v>0.54</v>
      </c>
      <c r="N20">
        <f t="shared" si="1"/>
        <v>1.1499999999999999</v>
      </c>
      <c r="O20">
        <f t="shared" si="2"/>
        <v>2.0099999999999998</v>
      </c>
      <c r="P20">
        <f t="shared" si="3"/>
        <v>2.71</v>
      </c>
      <c r="Q20">
        <f t="shared" si="4"/>
        <v>3.54</v>
      </c>
      <c r="R20">
        <f t="shared" si="5"/>
        <v>1</v>
      </c>
    </row>
    <row r="21" spans="1:25">
      <c r="A21">
        <v>28</v>
      </c>
      <c r="B21">
        <v>30</v>
      </c>
      <c r="C21">
        <f>SUMPRODUCT(straight_flagnameinfo_meanstd_a!C12:L12,Sheet1!B$2:K$2)</f>
        <v>0.45779917503007594</v>
      </c>
      <c r="D21">
        <f>SUMPRODUCT(straight_flagnameinfo_meanstd_a!C12:L12,Sheet1!B$3:K$3)</f>
        <v>-0.28194359269296443</v>
      </c>
      <c r="E21">
        <f>SUMPRODUCT(straight_flagnameinfo_meanstd_a!C12:L12,Sheet1!B$4:K$4)</f>
        <v>-0.14679500486392397</v>
      </c>
      <c r="F21">
        <f>SUMPRODUCT(straight_flagnameinfo_meanstd_a!N12:W12,Sheet1!B$2:K$2)</f>
        <v>0.78203137777624487</v>
      </c>
      <c r="G21" s="1">
        <f>SUMPRODUCT(straight_flagnameinfo_meanstd_a!N12:W12,Sheet1!B$3:K$3)</f>
        <v>1.8481853247087023</v>
      </c>
      <c r="H21">
        <f>SUMPRODUCT(straight_flagnameinfo_meanstd_a!N12:W12,Sheet1!B$4:K$4)</f>
        <v>-0.30523492506425332</v>
      </c>
      <c r="I21">
        <f>SUMPRODUCT(straight_flagnameinfo_meanstd_a!X12:AG12,Sheet1!B$2:K$2)</f>
        <v>0.36598185242368897</v>
      </c>
      <c r="J21">
        <f>SUMPRODUCT(straight_flagnameinfo_meanstd_a!X12:AG12,Sheet1!B$3:K$3)</f>
        <v>-0.58865289156322775</v>
      </c>
      <c r="K21">
        <f>SUMPRODUCT(straight_flagnameinfo_meanstd_a!X12:AG12,Sheet1!B$4:K$4)</f>
        <v>-0.11963338170020804</v>
      </c>
      <c r="L21">
        <v>1</v>
      </c>
      <c r="M21">
        <f t="shared" si="0"/>
        <v>0.61</v>
      </c>
      <c r="N21">
        <f t="shared" si="1"/>
        <v>0.84</v>
      </c>
      <c r="O21">
        <f t="shared" si="2"/>
        <v>1.83</v>
      </c>
      <c r="P21">
        <f t="shared" si="3"/>
        <v>2.39</v>
      </c>
      <c r="Q21">
        <f t="shared" si="4"/>
        <v>3.22</v>
      </c>
      <c r="R21">
        <f t="shared" si="5"/>
        <v>1</v>
      </c>
      <c r="W21" s="1"/>
    </row>
    <row r="22" spans="1:25">
      <c r="A22">
        <v>29</v>
      </c>
      <c r="B22">
        <v>31</v>
      </c>
      <c r="C22">
        <f>SUMPRODUCT(straight_flagnameinfo_meanstd_a!C13:L13,Sheet1!B$2:K$2)</f>
        <v>0.5827949523038517</v>
      </c>
      <c r="D22">
        <f>SUMPRODUCT(straight_flagnameinfo_meanstd_a!C13:L13,Sheet1!B$3:K$3)</f>
        <v>0.49136046291727564</v>
      </c>
      <c r="E22">
        <f>SUMPRODUCT(straight_flagnameinfo_meanstd_a!C13:L13,Sheet1!B$4:K$4)</f>
        <v>-0.45985246290691451</v>
      </c>
      <c r="F22">
        <f>SUMPRODUCT(straight_flagnameinfo_meanstd_a!N13:W13,Sheet1!B$2:K$2)</f>
        <v>0.55036366274529147</v>
      </c>
      <c r="G22" s="1">
        <f>SUMPRODUCT(straight_flagnameinfo_meanstd_a!N13:W13,Sheet1!B$3:K$3)</f>
        <v>-1.0523701486345451</v>
      </c>
      <c r="H22">
        <f>SUMPRODUCT(straight_flagnameinfo_meanstd_a!N13:W13,Sheet1!B$4:K$4)</f>
        <v>-4.7209340187181231E-2</v>
      </c>
      <c r="I22">
        <f>SUMPRODUCT(straight_flagnameinfo_meanstd_a!X13:AG13,Sheet1!B$2:K$2)</f>
        <v>0.49097762969746461</v>
      </c>
      <c r="J22">
        <f>SUMPRODUCT(straight_flagnameinfo_meanstd_a!X13:AG13,Sheet1!B$3:K$3)</f>
        <v>0.18465116404701229</v>
      </c>
      <c r="K22">
        <f>SUMPRODUCT(straight_flagnameinfo_meanstd_a!X13:AG13,Sheet1!B$4:K$4)</f>
        <v>-0.43269083974319844</v>
      </c>
      <c r="L22">
        <v>1</v>
      </c>
      <c r="M22">
        <f t="shared" si="0"/>
        <v>0.49</v>
      </c>
      <c r="N22">
        <f t="shared" si="1"/>
        <v>0.74</v>
      </c>
      <c r="O22">
        <f t="shared" si="2"/>
        <v>1.1200000000000001</v>
      </c>
      <c r="P22">
        <f t="shared" si="3"/>
        <v>2.29</v>
      </c>
      <c r="Q22">
        <f t="shared" si="4"/>
        <v>3.33</v>
      </c>
      <c r="R22">
        <f t="shared" si="5"/>
        <v>1</v>
      </c>
    </row>
    <row r="23" spans="1:25">
      <c r="A23">
        <v>30</v>
      </c>
      <c r="B23">
        <v>32</v>
      </c>
      <c r="C23">
        <f>SUMPRODUCT(straight_flagnameinfo_meanstd_a!C14:L14,Sheet1!B$2:K$2)</f>
        <v>0.6066128728491198</v>
      </c>
      <c r="D23">
        <f>SUMPRODUCT(straight_flagnameinfo_meanstd_a!C14:L14,Sheet1!B$3:K$3)</f>
        <v>-5.534684007620411E-3</v>
      </c>
      <c r="E23">
        <f>SUMPRODUCT(straight_flagnameinfo_meanstd_a!C14:L14,Sheet1!B$4:K$4)</f>
        <v>-7.1384476357591084E-2</v>
      </c>
      <c r="F23">
        <f>SUMPRODUCT(straight_flagnameinfo_meanstd_a!N14:W14,Sheet1!B$2:K$2)</f>
        <v>1.2615296391042723</v>
      </c>
      <c r="G23" s="1">
        <f>SUMPRODUCT(straight_flagnameinfo_meanstd_a!N14:W14,Sheet1!B$3:K$3)</f>
        <v>0.20666196653265265</v>
      </c>
      <c r="H23">
        <f>SUMPRODUCT(straight_flagnameinfo_meanstd_a!N14:W14,Sheet1!B$4:K$4)</f>
        <v>7.4821318145100554E-2</v>
      </c>
      <c r="I23">
        <f>SUMPRODUCT(straight_flagnameinfo_meanstd_a!X14:AG14,Sheet1!B$2:K$2)</f>
        <v>0.51479555024273282</v>
      </c>
      <c r="J23">
        <f>SUMPRODUCT(straight_flagnameinfo_meanstd_a!X14:AG14,Sheet1!B$3:K$3)</f>
        <v>-0.31224398287788363</v>
      </c>
      <c r="K23">
        <f>SUMPRODUCT(straight_flagnameinfo_meanstd_a!X14:AG14,Sheet1!B$4:K$4)</f>
        <v>-4.4222853193875124E-2</v>
      </c>
      <c r="L23">
        <v>1</v>
      </c>
      <c r="M23">
        <f t="shared" si="0"/>
        <v>0.52</v>
      </c>
      <c r="N23">
        <f t="shared" si="1"/>
        <v>0.61</v>
      </c>
      <c r="O23">
        <f t="shared" si="2"/>
        <v>1.51</v>
      </c>
      <c r="P23">
        <f t="shared" si="3"/>
        <v>2.2200000000000002</v>
      </c>
      <c r="Q23">
        <f t="shared" si="4"/>
        <v>3.13</v>
      </c>
      <c r="R23">
        <f t="shared" si="5"/>
        <v>1</v>
      </c>
      <c r="U23" s="3">
        <v>1</v>
      </c>
      <c r="V23" s="3">
        <v>2</v>
      </c>
      <c r="W23" s="3">
        <v>3</v>
      </c>
      <c r="X23" s="3">
        <v>4</v>
      </c>
      <c r="Y23" s="3">
        <v>5</v>
      </c>
    </row>
    <row r="24" spans="1:25">
      <c r="A24">
        <v>3</v>
      </c>
      <c r="B24">
        <v>4</v>
      </c>
      <c r="C24">
        <f>SUMPRODUCT(straight_flagnameinfo_meanstd_a!C15:L15,Sheet1!B$2:K$2)</f>
        <v>1.3317303072096462</v>
      </c>
      <c r="D24">
        <f>SUMPRODUCT(straight_flagnameinfo_meanstd_a!C15:L15,Sheet1!B$3:K$3)</f>
        <v>-7.3109201563085258E-2</v>
      </c>
      <c r="E24">
        <f>SUMPRODUCT(straight_flagnameinfo_meanstd_a!C15:L15,Sheet1!B$4:K$4)</f>
        <v>-0.35968900051104524</v>
      </c>
      <c r="F24">
        <f>SUMPRODUCT(straight_flagnameinfo_meanstd_a!N15:W15,Sheet1!B$2:K$2)</f>
        <v>3.0814150744237967</v>
      </c>
      <c r="G24" s="1">
        <f>SUMPRODUCT(straight_flagnameinfo_meanstd_a!N15:W15,Sheet1!B$3:K$3)</f>
        <v>0.87547784694658182</v>
      </c>
      <c r="H24">
        <f>SUMPRODUCT(straight_flagnameinfo_meanstd_a!N15:W15,Sheet1!B$4:K$4)</f>
        <v>0.59255289455957216</v>
      </c>
      <c r="I24">
        <f>SUMPRODUCT(straight_flagnameinfo_meanstd_a!X15:AG15,Sheet1!B$2:K$2)</f>
        <v>1.2399129846032595</v>
      </c>
      <c r="J24">
        <f>SUMPRODUCT(straight_flagnameinfo_meanstd_a!X15:AG15,Sheet1!B$3:K$3)</f>
        <v>-0.37981850043334853</v>
      </c>
      <c r="K24">
        <f>SUMPRODUCT(straight_flagnameinfo_meanstd_a!X15:AG15,Sheet1!B$4:K$4)</f>
        <v>-0.33252737734732929</v>
      </c>
      <c r="L24">
        <v>2</v>
      </c>
      <c r="M24">
        <f t="shared" si="0"/>
        <v>1.22</v>
      </c>
      <c r="N24">
        <f t="shared" si="1"/>
        <v>0.21</v>
      </c>
      <c r="O24">
        <f t="shared" si="2"/>
        <v>1.39</v>
      </c>
      <c r="P24">
        <f t="shared" si="3"/>
        <v>1.5</v>
      </c>
      <c r="Q24">
        <f t="shared" si="4"/>
        <v>2.42</v>
      </c>
      <c r="R24">
        <f t="shared" si="5"/>
        <v>2</v>
      </c>
      <c r="T24" s="2">
        <v>1</v>
      </c>
      <c r="U24">
        <f>COUNTIFS($L$12:$L$42,$T24,$R$12:$R$42,U$23)</f>
        <v>12</v>
      </c>
      <c r="V24">
        <f t="shared" ref="V24:Y28" si="6">COUNTIFS($L$12:$L$42,$T24,$R$12:$R$42,V$23)</f>
        <v>0</v>
      </c>
      <c r="W24">
        <f t="shared" si="6"/>
        <v>0</v>
      </c>
      <c r="X24">
        <f t="shared" si="6"/>
        <v>0</v>
      </c>
      <c r="Y24">
        <f t="shared" si="6"/>
        <v>0</v>
      </c>
    </row>
    <row r="25" spans="1:25">
      <c r="A25">
        <v>7</v>
      </c>
      <c r="B25">
        <v>8</v>
      </c>
      <c r="C25">
        <f>SUMPRODUCT(straight_flagnameinfo_meanstd_a!C16:L16,Sheet1!B$2:K$2)</f>
        <v>0.76220137443561109</v>
      </c>
      <c r="D25">
        <f>SUMPRODUCT(straight_flagnameinfo_meanstd_a!C16:L16,Sheet1!B$3:K$3)</f>
        <v>-0.2770366770266694</v>
      </c>
      <c r="E25">
        <f>SUMPRODUCT(straight_flagnameinfo_meanstd_a!C16:L16,Sheet1!B$4:K$4)</f>
        <v>-0.71428663660264224</v>
      </c>
      <c r="F25">
        <f>SUMPRODUCT(straight_flagnameinfo_meanstd_a!N16:W16,Sheet1!B$2:K$2)</f>
        <v>0.58288923705809381</v>
      </c>
      <c r="G25" s="1">
        <f>SUMPRODUCT(straight_flagnameinfo_meanstd_a!N16:W16,Sheet1!B$3:K$3)</f>
        <v>-2.6248129398026666E-2</v>
      </c>
      <c r="H25">
        <f>SUMPRODUCT(straight_flagnameinfo_meanstd_a!N16:W16,Sheet1!B$4:K$4)</f>
        <v>-0.15204929847638043</v>
      </c>
      <c r="I25">
        <f>SUMPRODUCT(straight_flagnameinfo_meanstd_a!X16:AG16,Sheet1!B$2:K$2)</f>
        <v>0.67038405182922411</v>
      </c>
      <c r="J25">
        <f>SUMPRODUCT(straight_flagnameinfo_meanstd_a!X16:AG16,Sheet1!B$3:K$3)</f>
        <v>-0.58374597589693267</v>
      </c>
      <c r="K25">
        <f>SUMPRODUCT(straight_flagnameinfo_meanstd_a!X16:AG16,Sheet1!B$4:K$4)</f>
        <v>-0.68712501343892618</v>
      </c>
      <c r="L25">
        <v>2</v>
      </c>
      <c r="M25">
        <f t="shared" si="0"/>
        <v>0.8</v>
      </c>
      <c r="N25">
        <f t="shared" si="1"/>
        <v>0.57999999999999996</v>
      </c>
      <c r="O25">
        <f t="shared" si="2"/>
        <v>1.7</v>
      </c>
      <c r="P25">
        <f t="shared" si="3"/>
        <v>2.08</v>
      </c>
      <c r="Q25">
        <f t="shared" si="4"/>
        <v>2.92</v>
      </c>
      <c r="R25">
        <f t="shared" si="5"/>
        <v>2</v>
      </c>
      <c r="T25" s="2">
        <v>2</v>
      </c>
      <c r="U25">
        <f t="shared" ref="U25:U28" si="7">COUNTIFS($L$12:$L$42,$T25,$R$12:$R$42,U$23)</f>
        <v>0</v>
      </c>
      <c r="V25">
        <f t="shared" si="6"/>
        <v>8</v>
      </c>
      <c r="W25">
        <f t="shared" si="6"/>
        <v>0</v>
      </c>
      <c r="X25">
        <f t="shared" si="6"/>
        <v>0</v>
      </c>
      <c r="Y25">
        <f t="shared" si="6"/>
        <v>0</v>
      </c>
    </row>
    <row r="26" spans="1:25">
      <c r="A26">
        <v>8</v>
      </c>
      <c r="B26">
        <v>9</v>
      </c>
      <c r="C26">
        <f>SUMPRODUCT(straight_flagnameinfo_meanstd_a!C17:L17,Sheet1!B$2:K$2)</f>
        <v>1.559490731959644</v>
      </c>
      <c r="D26">
        <f>SUMPRODUCT(straight_flagnameinfo_meanstd_a!C17:L17,Sheet1!B$3:K$3)</f>
        <v>-0.69689966256234648</v>
      </c>
      <c r="E26">
        <f>SUMPRODUCT(straight_flagnameinfo_meanstd_a!C17:L17,Sheet1!B$4:K$4)</f>
        <v>-0.19461179108480406</v>
      </c>
      <c r="F26">
        <f>SUMPRODUCT(straight_flagnameinfo_meanstd_a!N17:W17,Sheet1!B$2:K$2)</f>
        <v>2.487068186034286</v>
      </c>
      <c r="G26" s="1">
        <f>SUMPRODUCT(straight_flagnameinfo_meanstd_a!N17:W17,Sheet1!B$3:K$3)</f>
        <v>1.5408497808350339</v>
      </c>
      <c r="H26">
        <f>SUMPRODUCT(straight_flagnameinfo_meanstd_a!N17:W17,Sheet1!B$4:K$4)</f>
        <v>0.27324483761590501</v>
      </c>
      <c r="I26">
        <f>SUMPRODUCT(straight_flagnameinfo_meanstd_a!X17:AG17,Sheet1!B$2:K$2)</f>
        <v>1.4676734093532569</v>
      </c>
      <c r="J26">
        <f>SUMPRODUCT(straight_flagnameinfo_meanstd_a!X17:AG17,Sheet1!B$3:K$3)</f>
        <v>-1.0036089614326096</v>
      </c>
      <c r="K26">
        <f>SUMPRODUCT(straight_flagnameinfo_meanstd_a!X17:AG17,Sheet1!B$4:K$4)</f>
        <v>-0.16745016792108813</v>
      </c>
      <c r="L26">
        <v>2</v>
      </c>
      <c r="M26">
        <f t="shared" si="0"/>
        <v>1.69</v>
      </c>
      <c r="N26">
        <f t="shared" si="1"/>
        <v>0.87</v>
      </c>
      <c r="O26">
        <f t="shared" si="2"/>
        <v>2.0299999999999998</v>
      </c>
      <c r="P26">
        <f t="shared" si="3"/>
        <v>1.46</v>
      </c>
      <c r="Q26">
        <f t="shared" si="4"/>
        <v>2.0699999999999998</v>
      </c>
      <c r="R26">
        <f t="shared" si="5"/>
        <v>2</v>
      </c>
      <c r="T26" s="2">
        <v>3</v>
      </c>
      <c r="U26">
        <f t="shared" si="7"/>
        <v>2</v>
      </c>
      <c r="V26">
        <f t="shared" si="6"/>
        <v>1</v>
      </c>
      <c r="W26">
        <f t="shared" si="6"/>
        <v>5</v>
      </c>
      <c r="X26">
        <f t="shared" si="6"/>
        <v>1</v>
      </c>
      <c r="Y26">
        <f t="shared" si="6"/>
        <v>0</v>
      </c>
    </row>
    <row r="27" spans="1:25">
      <c r="A27">
        <v>11</v>
      </c>
      <c r="B27">
        <v>12</v>
      </c>
      <c r="C27">
        <f>SUMPRODUCT(straight_flagnameinfo_meanstd_a!C18:L18,Sheet1!B$2:K$2)</f>
        <v>0.90116402113187766</v>
      </c>
      <c r="D27">
        <f>SUMPRODUCT(straight_flagnameinfo_meanstd_a!C18:L18,Sheet1!B$3:K$3)</f>
        <v>-0.57665182265495241</v>
      </c>
      <c r="E27">
        <f>SUMPRODUCT(straight_flagnameinfo_meanstd_a!C18:L18,Sheet1!B$4:K$4)</f>
        <v>-0.37842733785090088</v>
      </c>
      <c r="F27">
        <f>SUMPRODUCT(straight_flagnameinfo_meanstd_a!N18:W18,Sheet1!B$2:K$2)</f>
        <v>1.8931027865354606</v>
      </c>
      <c r="G27" s="1">
        <f>SUMPRODUCT(straight_flagnameinfo_meanstd_a!N18:W18,Sheet1!B$3:K$3)</f>
        <v>-0.52566797459709524</v>
      </c>
      <c r="H27">
        <f>SUMPRODUCT(straight_flagnameinfo_meanstd_a!N18:W18,Sheet1!B$4:K$4)</f>
        <v>0.37661157516550925</v>
      </c>
      <c r="I27">
        <f>SUMPRODUCT(straight_flagnameinfo_meanstd_a!X18:AG18,Sheet1!B$2:K$2)</f>
        <v>0.80934669852549068</v>
      </c>
      <c r="J27">
        <f>SUMPRODUCT(straight_flagnameinfo_meanstd_a!X18:AG18,Sheet1!B$3:K$3)</f>
        <v>-0.88336112152521562</v>
      </c>
      <c r="K27">
        <f>SUMPRODUCT(straight_flagnameinfo_meanstd_a!X18:AG18,Sheet1!B$4:K$4)</f>
        <v>-0.35126571468718487</v>
      </c>
      <c r="L27">
        <v>2</v>
      </c>
      <c r="M27">
        <f t="shared" si="0"/>
        <v>1.1100000000000001</v>
      </c>
      <c r="N27">
        <f t="shared" si="1"/>
        <v>0.74</v>
      </c>
      <c r="O27">
        <f t="shared" si="2"/>
        <v>1.95</v>
      </c>
      <c r="P27">
        <f t="shared" si="3"/>
        <v>2.02</v>
      </c>
      <c r="Q27">
        <f t="shared" si="4"/>
        <v>2.74</v>
      </c>
      <c r="R27">
        <f t="shared" si="5"/>
        <v>2</v>
      </c>
      <c r="T27" s="2">
        <v>4</v>
      </c>
      <c r="U27">
        <f t="shared" si="7"/>
        <v>0</v>
      </c>
      <c r="V27">
        <f t="shared" si="6"/>
        <v>0</v>
      </c>
      <c r="W27">
        <f t="shared" si="6"/>
        <v>0</v>
      </c>
      <c r="X27">
        <f t="shared" si="6"/>
        <v>1</v>
      </c>
      <c r="Y27">
        <f t="shared" si="6"/>
        <v>0</v>
      </c>
    </row>
    <row r="28" spans="1:25">
      <c r="A28">
        <v>18</v>
      </c>
      <c r="B28">
        <v>19</v>
      </c>
      <c r="C28">
        <f>SUMPRODUCT(straight_flagnameinfo_meanstd_a!C19:L19,Sheet1!B$2:K$2)</f>
        <v>1.3533549149286752</v>
      </c>
      <c r="D28">
        <f>SUMPRODUCT(straight_flagnameinfo_meanstd_a!C19:L19,Sheet1!B$3:K$3)</f>
        <v>-0.27437854572031067</v>
      </c>
      <c r="E28">
        <f>SUMPRODUCT(straight_flagnameinfo_meanstd_a!C19:L19,Sheet1!B$4:K$4)</f>
        <v>8.6807996077755425E-2</v>
      </c>
      <c r="F28">
        <f>SUMPRODUCT(straight_flagnameinfo_meanstd_a!N19:W19,Sheet1!B$2:K$2)</f>
        <v>1.8383697985126457</v>
      </c>
      <c r="G28" s="1">
        <f>SUMPRODUCT(straight_flagnameinfo_meanstd_a!N19:W19,Sheet1!B$3:K$3)</f>
        <v>0.77340545990649001</v>
      </c>
      <c r="H28">
        <f>SUMPRODUCT(straight_flagnameinfo_meanstd_a!N19:W19,Sheet1!B$4:K$4)</f>
        <v>0.1760311544804628</v>
      </c>
      <c r="I28">
        <f>SUMPRODUCT(straight_flagnameinfo_meanstd_a!X19:AG19,Sheet1!B$2:K$2)</f>
        <v>1.2615375923222882</v>
      </c>
      <c r="J28">
        <f>SUMPRODUCT(straight_flagnameinfo_meanstd_a!X19:AG19,Sheet1!B$3:K$3)</f>
        <v>-0.58108784459057394</v>
      </c>
      <c r="K28">
        <f>SUMPRODUCT(straight_flagnameinfo_meanstd_a!X19:AG19,Sheet1!B$4:K$4)</f>
        <v>0.11396961924147145</v>
      </c>
      <c r="L28">
        <v>2</v>
      </c>
      <c r="M28">
        <f t="shared" si="0"/>
        <v>1.31</v>
      </c>
      <c r="N28">
        <f t="shared" si="1"/>
        <v>0.4</v>
      </c>
      <c r="O28">
        <f t="shared" si="2"/>
        <v>1.59</v>
      </c>
      <c r="P28">
        <f t="shared" si="3"/>
        <v>1.5</v>
      </c>
      <c r="Q28">
        <f t="shared" si="4"/>
        <v>2.34</v>
      </c>
      <c r="R28">
        <f t="shared" si="5"/>
        <v>2</v>
      </c>
      <c r="T28" s="2">
        <v>5</v>
      </c>
      <c r="U28">
        <f t="shared" si="7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1</v>
      </c>
    </row>
    <row r="29" spans="1:25">
      <c r="A29">
        <v>20</v>
      </c>
      <c r="B29">
        <v>21</v>
      </c>
      <c r="C29">
        <f>SUMPRODUCT(straight_flagnameinfo_meanstd_a!C20:L20,Sheet1!B$2:K$2)</f>
        <v>1.090431663177257</v>
      </c>
      <c r="D29">
        <f>SUMPRODUCT(straight_flagnameinfo_meanstd_a!C20:L20,Sheet1!B$3:K$3)</f>
        <v>0.28838148892088034</v>
      </c>
      <c r="E29">
        <f>SUMPRODUCT(straight_flagnameinfo_meanstd_a!C20:L20,Sheet1!B$4:K$4)</f>
        <v>-0.30789838587251611</v>
      </c>
      <c r="F29">
        <f>SUMPRODUCT(straight_flagnameinfo_meanstd_a!N20:W20,Sheet1!B$2:K$2)</f>
        <v>2.0969271081582708</v>
      </c>
      <c r="G29" s="1">
        <f>SUMPRODUCT(straight_flagnameinfo_meanstd_a!N20:W20,Sheet1!B$3:K$3)</f>
        <v>-1.1031382411060902</v>
      </c>
      <c r="H29">
        <f>SUMPRODUCT(straight_flagnameinfo_meanstd_a!N20:W20,Sheet1!B$4:K$4)</f>
        <v>0.29577930140442132</v>
      </c>
      <c r="I29">
        <f>SUMPRODUCT(straight_flagnameinfo_meanstd_a!X20:AG20,Sheet1!B$2:K$2)</f>
        <v>0.99861434057086995</v>
      </c>
      <c r="J29">
        <f>SUMPRODUCT(straight_flagnameinfo_meanstd_a!X20:AG20,Sheet1!B$3:K$3)</f>
        <v>-1.8327809949382979E-2</v>
      </c>
      <c r="K29">
        <f>SUMPRODUCT(straight_flagnameinfo_meanstd_a!X20:AG20,Sheet1!B$4:K$4)</f>
        <v>-0.28073676270880016</v>
      </c>
      <c r="L29">
        <v>2</v>
      </c>
      <c r="M29">
        <f t="shared" si="0"/>
        <v>0.93</v>
      </c>
      <c r="N29">
        <f t="shared" si="1"/>
        <v>0.23</v>
      </c>
      <c r="O29">
        <f t="shared" si="2"/>
        <v>1.06</v>
      </c>
      <c r="P29">
        <f t="shared" si="3"/>
        <v>1.75</v>
      </c>
      <c r="Q29">
        <f t="shared" si="4"/>
        <v>2.78</v>
      </c>
      <c r="R29">
        <f t="shared" si="5"/>
        <v>2</v>
      </c>
    </row>
    <row r="30" spans="1:25">
      <c r="A30">
        <v>26</v>
      </c>
      <c r="B30">
        <v>28</v>
      </c>
      <c r="C30">
        <f>SUMPRODUCT(straight_flagnameinfo_meanstd_a!C21:L21,Sheet1!B$2:K$2)</f>
        <v>1.2409241046054944</v>
      </c>
      <c r="D30">
        <f>SUMPRODUCT(straight_flagnameinfo_meanstd_a!C21:L21,Sheet1!B$3:K$3)</f>
        <v>2.3642065831181811E-2</v>
      </c>
      <c r="E30">
        <f>SUMPRODUCT(straight_flagnameinfo_meanstd_a!C21:L21,Sheet1!B$4:K$4)</f>
        <v>-0.50601385450834591</v>
      </c>
      <c r="F30">
        <f>SUMPRODUCT(straight_flagnameinfo_meanstd_a!N21:W21,Sheet1!B$2:K$2)</f>
        <v>0.88237115590317416</v>
      </c>
      <c r="G30" s="1">
        <f>SUMPRODUCT(straight_flagnameinfo_meanstd_a!N21:W21,Sheet1!B$3:K$3)</f>
        <v>-1.5290169804673053</v>
      </c>
      <c r="H30">
        <f>SUMPRODUCT(straight_flagnameinfo_meanstd_a!N21:W21,Sheet1!B$4:K$4)</f>
        <v>0.18839238582078582</v>
      </c>
      <c r="I30">
        <f>SUMPRODUCT(straight_flagnameinfo_meanstd_a!X21:AG21,Sheet1!B$2:K$2)</f>
        <v>1.1491067819991074</v>
      </c>
      <c r="J30">
        <f>SUMPRODUCT(straight_flagnameinfo_meanstd_a!X21:AG21,Sheet1!B$3:K$3)</f>
        <v>-0.28306723303908143</v>
      </c>
      <c r="K30">
        <f>SUMPRODUCT(straight_flagnameinfo_meanstd_a!X21:AG21,Sheet1!B$4:K$4)</f>
        <v>-0.47885223134463001</v>
      </c>
      <c r="L30">
        <v>2</v>
      </c>
      <c r="M30">
        <f t="shared" si="0"/>
        <v>1.1100000000000001</v>
      </c>
      <c r="N30">
        <f t="shared" si="1"/>
        <v>0.08</v>
      </c>
      <c r="O30">
        <f t="shared" si="2"/>
        <v>1.3</v>
      </c>
      <c r="P30">
        <f t="shared" si="3"/>
        <v>1.58</v>
      </c>
      <c r="Q30">
        <f t="shared" si="4"/>
        <v>2.54</v>
      </c>
      <c r="R30">
        <f t="shared" si="5"/>
        <v>2</v>
      </c>
    </row>
    <row r="31" spans="1:25">
      <c r="A31">
        <v>27</v>
      </c>
      <c r="B31">
        <v>29</v>
      </c>
      <c r="C31">
        <f>SUMPRODUCT(straight_flagnameinfo_meanstd_a!C22:L22,Sheet1!B$2:K$2)</f>
        <v>0.71582021183658551</v>
      </c>
      <c r="D31">
        <f>SUMPRODUCT(straight_flagnameinfo_meanstd_a!C22:L22,Sheet1!B$3:K$3)</f>
        <v>-9.3256335231572646E-2</v>
      </c>
      <c r="E31">
        <f>SUMPRODUCT(straight_flagnameinfo_meanstd_a!C22:L22,Sheet1!B$4:K$4)</f>
        <v>-0.2258152733664357</v>
      </c>
      <c r="F31">
        <f>SUMPRODUCT(straight_flagnameinfo_meanstd_a!N22:W22,Sheet1!B$2:K$2)</f>
        <v>0.82060589798318895</v>
      </c>
      <c r="G31" s="1">
        <f>SUMPRODUCT(straight_flagnameinfo_meanstd_a!N22:W22,Sheet1!B$3:K$3)</f>
        <v>-0.46028191697189863</v>
      </c>
      <c r="H31">
        <f>SUMPRODUCT(straight_flagnameinfo_meanstd_a!N22:W22,Sheet1!B$4:K$4)</f>
        <v>-4.5264929246894611E-2</v>
      </c>
      <c r="I31">
        <f>SUMPRODUCT(straight_flagnameinfo_meanstd_a!X22:AG22,Sheet1!B$2:K$2)</f>
        <v>0.62400288923019853</v>
      </c>
      <c r="J31">
        <f>SUMPRODUCT(straight_flagnameinfo_meanstd_a!X22:AG22,Sheet1!B$3:K$3)</f>
        <v>-0.39996563410183594</v>
      </c>
      <c r="K31">
        <f>SUMPRODUCT(straight_flagnameinfo_meanstd_a!X22:AG22,Sheet1!B$4:K$4)</f>
        <v>-0.19865365020271974</v>
      </c>
      <c r="L31">
        <v>2</v>
      </c>
      <c r="M31">
        <f t="shared" si="0"/>
        <v>0.65</v>
      </c>
      <c r="N31">
        <f t="shared" si="1"/>
        <v>0.53</v>
      </c>
      <c r="O31">
        <f t="shared" si="2"/>
        <v>1.54</v>
      </c>
      <c r="P31">
        <f t="shared" si="3"/>
        <v>2.11</v>
      </c>
      <c r="Q31">
        <f t="shared" si="4"/>
        <v>3.01</v>
      </c>
      <c r="R31">
        <f t="shared" si="5"/>
        <v>2</v>
      </c>
    </row>
    <row r="32" spans="1:25">
      <c r="A32">
        <v>1</v>
      </c>
      <c r="B32">
        <v>2</v>
      </c>
      <c r="C32">
        <f>SUMPRODUCT(straight_flagnameinfo_meanstd_a!C23:L23,Sheet1!B$2:K$2)</f>
        <v>0.7074205807013858</v>
      </c>
      <c r="D32">
        <f>SUMPRODUCT(straight_flagnameinfo_meanstd_a!C23:L23,Sheet1!B$3:K$3)</f>
        <v>0.78005641873930176</v>
      </c>
      <c r="E32">
        <f>SUMPRODUCT(straight_flagnameinfo_meanstd_a!C23:L23,Sheet1!B$4:K$4)</f>
        <v>-0.51510013142442845</v>
      </c>
      <c r="F32">
        <f>SUMPRODUCT(straight_flagnameinfo_meanstd_a!N23:W23,Sheet1!B$2:K$2)</f>
        <v>0.21544920705613177</v>
      </c>
      <c r="G32" s="1">
        <f>SUMPRODUCT(straight_flagnameinfo_meanstd_a!N23:W23,Sheet1!B$3:K$3)</f>
        <v>0.91564235678862627</v>
      </c>
      <c r="H32">
        <f>SUMPRODUCT(straight_flagnameinfo_meanstd_a!N23:W23,Sheet1!B$4:K$4)</f>
        <v>-0.33533197042643842</v>
      </c>
      <c r="I32">
        <f>SUMPRODUCT(straight_flagnameinfo_meanstd_a!X23:AG23,Sheet1!B$2:K$2)</f>
        <v>0.61560325809499883</v>
      </c>
      <c r="J32">
        <f>SUMPRODUCT(straight_flagnameinfo_meanstd_a!X23:AG23,Sheet1!B$3:K$3)</f>
        <v>0.47334711986903844</v>
      </c>
      <c r="K32">
        <f>SUMPRODUCT(straight_flagnameinfo_meanstd_a!X23:AG23,Sheet1!B$4:K$4)</f>
        <v>-0.48793850826071239</v>
      </c>
      <c r="L32">
        <v>3</v>
      </c>
      <c r="M32">
        <f t="shared" si="0"/>
        <v>0.77</v>
      </c>
      <c r="N32">
        <f t="shared" si="1"/>
        <v>0.85</v>
      </c>
      <c r="O32">
        <f t="shared" si="2"/>
        <v>0.83</v>
      </c>
      <c r="P32">
        <f t="shared" si="3"/>
        <v>2.2400000000000002</v>
      </c>
      <c r="Q32">
        <f t="shared" si="4"/>
        <v>3.34</v>
      </c>
      <c r="R32">
        <f t="shared" si="5"/>
        <v>1</v>
      </c>
    </row>
    <row r="33" spans="1:18">
      <c r="A33">
        <v>4</v>
      </c>
      <c r="B33">
        <v>5</v>
      </c>
      <c r="C33">
        <f>SUMPRODUCT(straight_flagnameinfo_meanstd_a!C24:L24,Sheet1!B$2:K$2)</f>
        <v>1.7468405186091061</v>
      </c>
      <c r="D33">
        <f>SUMPRODUCT(straight_flagnameinfo_meanstd_a!C24:L24,Sheet1!B$3:K$3)</f>
        <v>0.5358764801739031</v>
      </c>
      <c r="E33">
        <f>SUMPRODUCT(straight_flagnameinfo_meanstd_a!C24:L24,Sheet1!B$4:K$4)</f>
        <v>0.53314533436450673</v>
      </c>
      <c r="F33">
        <f>SUMPRODUCT(straight_flagnameinfo_meanstd_a!N24:W24,Sheet1!B$2:K$2)</f>
        <v>1.4742654920230485</v>
      </c>
      <c r="G33" s="1">
        <f>SUMPRODUCT(straight_flagnameinfo_meanstd_a!N24:W24,Sheet1!B$3:K$3)</f>
        <v>-0.27677898177955479</v>
      </c>
      <c r="H33">
        <f>SUMPRODUCT(straight_flagnameinfo_meanstd_a!N24:W24,Sheet1!B$4:K$4)</f>
        <v>0.18738135944834827</v>
      </c>
      <c r="I33">
        <f>SUMPRODUCT(straight_flagnameinfo_meanstd_a!X24:AG24,Sheet1!B$2:K$2)</f>
        <v>1.6550231960027191</v>
      </c>
      <c r="J33">
        <f>SUMPRODUCT(straight_flagnameinfo_meanstd_a!X24:AG24,Sheet1!B$3:K$3)</f>
        <v>0.22916718130363986</v>
      </c>
      <c r="K33">
        <f>SUMPRODUCT(straight_flagnameinfo_meanstd_a!X24:AG24,Sheet1!B$4:K$4)</f>
        <v>0.56030695752822268</v>
      </c>
      <c r="L33">
        <v>3</v>
      </c>
      <c r="M33">
        <f t="shared" si="0"/>
        <v>1.62</v>
      </c>
      <c r="N33">
        <f t="shared" si="1"/>
        <v>0.69</v>
      </c>
      <c r="O33">
        <f t="shared" si="2"/>
        <v>0.88</v>
      </c>
      <c r="P33">
        <f t="shared" si="3"/>
        <v>1.19</v>
      </c>
      <c r="Q33">
        <f t="shared" si="4"/>
        <v>2.34</v>
      </c>
      <c r="R33">
        <f t="shared" si="5"/>
        <v>2</v>
      </c>
    </row>
    <row r="34" spans="1:18">
      <c r="A34">
        <v>6</v>
      </c>
      <c r="B34">
        <v>7</v>
      </c>
      <c r="C34">
        <f>SUMPRODUCT(straight_flagnameinfo_meanstd_a!C25:L25,Sheet1!B$2:K$2)</f>
        <v>2.1497870963542343</v>
      </c>
      <c r="D34">
        <f>SUMPRODUCT(straight_flagnameinfo_meanstd_a!C25:L25,Sheet1!B$3:K$3)</f>
        <v>0.71116880487710721</v>
      </c>
      <c r="E34">
        <f>SUMPRODUCT(straight_flagnameinfo_meanstd_a!C25:L25,Sheet1!B$4:K$4)</f>
        <v>-0.99518580506004461</v>
      </c>
      <c r="F34">
        <f>SUMPRODUCT(straight_flagnameinfo_meanstd_a!N25:W25,Sheet1!B$2:K$2)</f>
        <v>0.87460154494020581</v>
      </c>
      <c r="G34" s="1">
        <f>SUMPRODUCT(straight_flagnameinfo_meanstd_a!N25:W25,Sheet1!B$3:K$3)</f>
        <v>0.55950078296333916</v>
      </c>
      <c r="H34">
        <f>SUMPRODUCT(straight_flagnameinfo_meanstd_a!N25:W25,Sheet1!B$4:K$4)</f>
        <v>-0.30165350662385981</v>
      </c>
      <c r="I34">
        <f>SUMPRODUCT(straight_flagnameinfo_meanstd_a!X25:AG25,Sheet1!B$2:K$2)</f>
        <v>2.0579697737478471</v>
      </c>
      <c r="J34">
        <f>SUMPRODUCT(straight_flagnameinfo_meanstd_a!X25:AG25,Sheet1!B$3:K$3)</f>
        <v>0.40445950600684383</v>
      </c>
      <c r="K34">
        <f>SUMPRODUCT(straight_flagnameinfo_meanstd_a!X25:AG25,Sheet1!B$4:K$4)</f>
        <v>-0.96802418189632877</v>
      </c>
      <c r="L34">
        <v>3</v>
      </c>
      <c r="M34">
        <f t="shared" si="0"/>
        <v>2.0499999999999998</v>
      </c>
      <c r="N34">
        <f t="shared" si="1"/>
        <v>1.1200000000000001</v>
      </c>
      <c r="O34">
        <f t="shared" si="2"/>
        <v>1.01</v>
      </c>
      <c r="P34">
        <f t="shared" si="3"/>
        <v>0.96</v>
      </c>
      <c r="Q34">
        <f t="shared" si="4"/>
        <v>2.15</v>
      </c>
      <c r="R34">
        <f t="shared" si="5"/>
        <v>4</v>
      </c>
    </row>
    <row r="35" spans="1:18">
      <c r="A35">
        <v>12</v>
      </c>
      <c r="B35">
        <v>13</v>
      </c>
      <c r="C35">
        <f>SUMPRODUCT(straight_flagnameinfo_meanstd_a!C26:L26,Sheet1!B$2:K$2)</f>
        <v>1.2518516737308827</v>
      </c>
      <c r="D35">
        <f>SUMPRODUCT(straight_flagnameinfo_meanstd_a!C26:L26,Sheet1!B$3:K$3)</f>
        <v>1.2346743749259919</v>
      </c>
      <c r="E35">
        <f>SUMPRODUCT(straight_flagnameinfo_meanstd_a!C26:L26,Sheet1!B$4:K$4)</f>
        <v>-0.1766104283967182</v>
      </c>
      <c r="F35">
        <f>SUMPRODUCT(straight_flagnameinfo_meanstd_a!N26:W26,Sheet1!B$2:K$2)</f>
        <v>0.66610880427440988</v>
      </c>
      <c r="G35" s="1">
        <f>SUMPRODUCT(straight_flagnameinfo_meanstd_a!N26:W26,Sheet1!B$3:K$3)</f>
        <v>-0.64819689623975518</v>
      </c>
      <c r="H35">
        <f>SUMPRODUCT(straight_flagnameinfo_meanstd_a!N26:W26,Sheet1!B$4:K$4)</f>
        <v>1.8218086337846304E-2</v>
      </c>
      <c r="I35">
        <f>SUMPRODUCT(straight_flagnameinfo_meanstd_a!X26:AG26,Sheet1!B$2:K$2)</f>
        <v>1.1600343511244957</v>
      </c>
      <c r="J35">
        <f>SUMPRODUCT(straight_flagnameinfo_meanstd_a!X26:AG26,Sheet1!B$3:K$3)</f>
        <v>0.92796507605572887</v>
      </c>
      <c r="K35">
        <f>SUMPRODUCT(straight_flagnameinfo_meanstd_a!X26:AG26,Sheet1!B$4:K$4)</f>
        <v>-0.1494488052330023</v>
      </c>
      <c r="L35">
        <v>3</v>
      </c>
      <c r="M35">
        <f t="shared" si="0"/>
        <v>1.48</v>
      </c>
      <c r="N35">
        <f t="shared" si="1"/>
        <v>1.1399999999999999</v>
      </c>
      <c r="O35">
        <f t="shared" si="2"/>
        <v>0.12</v>
      </c>
      <c r="P35">
        <f t="shared" si="3"/>
        <v>1.98</v>
      </c>
      <c r="Q35">
        <f t="shared" si="4"/>
        <v>3.16</v>
      </c>
      <c r="R35">
        <f t="shared" si="5"/>
        <v>3</v>
      </c>
    </row>
    <row r="36" spans="1:18">
      <c r="A36">
        <v>13</v>
      </c>
      <c r="B36">
        <v>14</v>
      </c>
      <c r="C36">
        <f>SUMPRODUCT(straight_flagnameinfo_meanstd_a!C27:L27,Sheet1!B$2:K$2)</f>
        <v>0.57745413906309784</v>
      </c>
      <c r="D36">
        <f>SUMPRODUCT(straight_flagnameinfo_meanstd_a!C27:L27,Sheet1!B$3:K$3)</f>
        <v>0.85529425671126946</v>
      </c>
      <c r="E36">
        <f>SUMPRODUCT(straight_flagnameinfo_meanstd_a!C27:L27,Sheet1!B$4:K$4)</f>
        <v>-0.28897180948236145</v>
      </c>
      <c r="F36">
        <f>SUMPRODUCT(straight_flagnameinfo_meanstd_a!N27:W27,Sheet1!B$2:K$2)</f>
        <v>6.8276287937266103E-2</v>
      </c>
      <c r="G36" s="1">
        <f>SUMPRODUCT(straight_flagnameinfo_meanstd_a!N27:W27,Sheet1!B$3:K$3)</f>
        <v>-1.0171048116831998</v>
      </c>
      <c r="H36">
        <f>SUMPRODUCT(straight_flagnameinfo_meanstd_a!N27:W27,Sheet1!B$4:K$4)</f>
        <v>-0.11598507195183005</v>
      </c>
      <c r="I36">
        <f>SUMPRODUCT(straight_flagnameinfo_meanstd_a!X27:AG27,Sheet1!B$2:K$2)</f>
        <v>0.48563681645671092</v>
      </c>
      <c r="J36">
        <f>SUMPRODUCT(straight_flagnameinfo_meanstd_a!X27:AG27,Sheet1!B$3:K$3)</f>
        <v>0.54858495784100625</v>
      </c>
      <c r="K36">
        <f>SUMPRODUCT(straight_flagnameinfo_meanstd_a!X27:AG27,Sheet1!B$4:K$4)</f>
        <v>-0.2618101863186455</v>
      </c>
      <c r="L36">
        <v>3</v>
      </c>
      <c r="M36">
        <f t="shared" si="0"/>
        <v>0.74</v>
      </c>
      <c r="N36">
        <f t="shared" si="1"/>
        <v>0.99</v>
      </c>
      <c r="O36">
        <f t="shared" si="2"/>
        <v>0.89</v>
      </c>
      <c r="P36">
        <f t="shared" si="3"/>
        <v>2.39</v>
      </c>
      <c r="Q36">
        <f t="shared" si="4"/>
        <v>3.49</v>
      </c>
      <c r="R36">
        <f t="shared" si="5"/>
        <v>1</v>
      </c>
    </row>
    <row r="37" spans="1:18">
      <c r="A37">
        <v>14</v>
      </c>
      <c r="B37">
        <v>15</v>
      </c>
      <c r="C37">
        <f>SUMPRODUCT(straight_flagnameinfo_meanstd_a!C28:L28,Sheet1!B$2:K$2)</f>
        <v>1.2003656061298174</v>
      </c>
      <c r="D37">
        <f>SUMPRODUCT(straight_flagnameinfo_meanstd_a!C28:L28,Sheet1!B$3:K$3)</f>
        <v>0.77221763724784875</v>
      </c>
      <c r="E37">
        <f>SUMPRODUCT(straight_flagnameinfo_meanstd_a!C28:L28,Sheet1!B$4:K$4)</f>
        <v>-0.57259821867117533</v>
      </c>
      <c r="F37">
        <f>SUMPRODUCT(straight_flagnameinfo_meanstd_a!N28:W28,Sheet1!B$2:K$2)</f>
        <v>0.22441378476515941</v>
      </c>
      <c r="G37" s="1">
        <f>SUMPRODUCT(straight_flagnameinfo_meanstd_a!N28:W28,Sheet1!B$3:K$3)</f>
        <v>-1.7318363067817006</v>
      </c>
      <c r="H37">
        <f>SUMPRODUCT(straight_flagnameinfo_meanstd_a!N28:W28,Sheet1!B$4:K$4)</f>
        <v>-3.0281401798725287E-2</v>
      </c>
      <c r="I37">
        <f>SUMPRODUCT(straight_flagnameinfo_meanstd_a!X28:AG28,Sheet1!B$2:K$2)</f>
        <v>1.1085482835234302</v>
      </c>
      <c r="J37">
        <f>SUMPRODUCT(straight_flagnameinfo_meanstd_a!X28:AG28,Sheet1!B$3:K$3)</f>
        <v>0.46550833837758548</v>
      </c>
      <c r="K37">
        <f>SUMPRODUCT(straight_flagnameinfo_meanstd_a!X28:AG28,Sheet1!B$4:K$4)</f>
        <v>-0.54543659550745938</v>
      </c>
      <c r="L37">
        <v>3</v>
      </c>
      <c r="M37">
        <f t="shared" si="0"/>
        <v>1.17</v>
      </c>
      <c r="N37">
        <f t="shared" si="1"/>
        <v>0.68</v>
      </c>
      <c r="O37">
        <f t="shared" si="2"/>
        <v>0.56999999999999995</v>
      </c>
      <c r="P37">
        <f t="shared" si="3"/>
        <v>1.78</v>
      </c>
      <c r="Q37">
        <f t="shared" si="4"/>
        <v>2.92</v>
      </c>
      <c r="R37">
        <f t="shared" si="5"/>
        <v>3</v>
      </c>
    </row>
    <row r="38" spans="1:18">
      <c r="A38">
        <v>19</v>
      </c>
      <c r="B38">
        <v>20</v>
      </c>
      <c r="C38">
        <f>SUMPRODUCT(straight_flagnameinfo_meanstd_a!C29:L29,Sheet1!B$2:K$2)</f>
        <v>1.4987051716511857</v>
      </c>
      <c r="D38">
        <f>SUMPRODUCT(straight_flagnameinfo_meanstd_a!C29:L29,Sheet1!B$3:K$3)</f>
        <v>2.1199780007564049</v>
      </c>
      <c r="E38">
        <f>SUMPRODUCT(straight_flagnameinfo_meanstd_a!C29:L29,Sheet1!B$4:K$4)</f>
        <v>-0.33203051467676176</v>
      </c>
      <c r="F38">
        <f>SUMPRODUCT(straight_flagnameinfo_meanstd_a!N29:W29,Sheet1!B$2:K$2)</f>
        <v>1.0675253967905334</v>
      </c>
      <c r="G38" s="1">
        <f>SUMPRODUCT(straight_flagnameinfo_meanstd_a!N29:W29,Sheet1!B$3:K$3)</f>
        <v>0.20166581638726286</v>
      </c>
      <c r="H38">
        <f>SUMPRODUCT(straight_flagnameinfo_meanstd_a!N29:W29,Sheet1!B$4:K$4)</f>
        <v>-5.2094404068817726E-2</v>
      </c>
      <c r="I38">
        <f>SUMPRODUCT(straight_flagnameinfo_meanstd_a!X29:AG29,Sheet1!B$2:K$2)</f>
        <v>1.4068878490447987</v>
      </c>
      <c r="J38">
        <f>SUMPRODUCT(straight_flagnameinfo_meanstd_a!X29:AG29,Sheet1!B$3:K$3)</f>
        <v>1.8132687018861415</v>
      </c>
      <c r="K38">
        <f>SUMPRODUCT(straight_flagnameinfo_meanstd_a!X29:AG29,Sheet1!B$4:K$4)</f>
        <v>-0.30486889151304575</v>
      </c>
      <c r="L38">
        <v>3</v>
      </c>
      <c r="M38">
        <f t="shared" si="0"/>
        <v>2.2999999999999998</v>
      </c>
      <c r="N38">
        <f t="shared" si="1"/>
        <v>2.04</v>
      </c>
      <c r="O38">
        <f t="shared" si="2"/>
        <v>0.82</v>
      </c>
      <c r="P38">
        <f t="shared" si="3"/>
        <v>2.4700000000000002</v>
      </c>
      <c r="Q38">
        <f t="shared" si="4"/>
        <v>3.66</v>
      </c>
      <c r="R38">
        <f t="shared" si="5"/>
        <v>3</v>
      </c>
    </row>
    <row r="39" spans="1:18">
      <c r="A39">
        <v>23</v>
      </c>
      <c r="B39">
        <v>25</v>
      </c>
      <c r="C39">
        <f>SUMPRODUCT(straight_flagnameinfo_meanstd_a!C30:L30,Sheet1!B$2:K$2)</f>
        <v>0.97761064633669081</v>
      </c>
      <c r="D39">
        <f>SUMPRODUCT(straight_flagnameinfo_meanstd_a!C30:L30,Sheet1!B$3:K$3)</f>
        <v>1.2431635661901961</v>
      </c>
      <c r="E39">
        <f>SUMPRODUCT(straight_flagnameinfo_meanstd_a!C30:L30,Sheet1!B$4:K$4)</f>
        <v>-0.21782253831051124</v>
      </c>
      <c r="F39">
        <f>SUMPRODUCT(straight_flagnameinfo_meanstd_a!N30:W30,Sheet1!B$2:K$2)</f>
        <v>0.45549471252226309</v>
      </c>
      <c r="G39" s="1">
        <f>SUMPRODUCT(straight_flagnameinfo_meanstd_a!N30:W30,Sheet1!B$3:K$3)</f>
        <v>-1.9479185576872242</v>
      </c>
      <c r="H39">
        <f>SUMPRODUCT(straight_flagnameinfo_meanstd_a!N30:W30,Sheet1!B$4:K$4)</f>
        <v>4.7291521825239408E-2</v>
      </c>
      <c r="I39">
        <f>SUMPRODUCT(straight_flagnameinfo_meanstd_a!X30:AG30,Sheet1!B$2:K$2)</f>
        <v>0.88579332373030373</v>
      </c>
      <c r="J39">
        <f>SUMPRODUCT(straight_flagnameinfo_meanstd_a!X30:AG30,Sheet1!B$3:K$3)</f>
        <v>0.93645426731993286</v>
      </c>
      <c r="K39">
        <f>SUMPRODUCT(straight_flagnameinfo_meanstd_a!X30:AG30,Sheet1!B$4:K$4)</f>
        <v>-0.19066091514679526</v>
      </c>
      <c r="L39">
        <v>3</v>
      </c>
      <c r="M39">
        <f t="shared" si="0"/>
        <v>1.29</v>
      </c>
      <c r="N39">
        <f t="shared" si="1"/>
        <v>1.17</v>
      </c>
      <c r="O39">
        <f t="shared" si="2"/>
        <v>0.37</v>
      </c>
      <c r="P39">
        <f t="shared" si="3"/>
        <v>2.21</v>
      </c>
      <c r="Q39">
        <f t="shared" si="4"/>
        <v>3.38</v>
      </c>
      <c r="R39">
        <f t="shared" si="5"/>
        <v>3</v>
      </c>
    </row>
    <row r="40" spans="1:18">
      <c r="A40">
        <v>25</v>
      </c>
      <c r="B40">
        <v>27</v>
      </c>
      <c r="C40">
        <f>SUMPRODUCT(straight_flagnameinfo_meanstd_a!C31:L31,Sheet1!B$2:K$2)</f>
        <v>1.1221511968938054</v>
      </c>
      <c r="D40">
        <f>SUMPRODUCT(straight_flagnameinfo_meanstd_a!C31:L31,Sheet1!B$3:K$3)</f>
        <v>0.86544368253495008</v>
      </c>
      <c r="E40">
        <f>SUMPRODUCT(straight_flagnameinfo_meanstd_a!C31:L31,Sheet1!B$4:K$4)</f>
        <v>0.12338439195307914</v>
      </c>
      <c r="F40">
        <f>SUMPRODUCT(straight_flagnameinfo_meanstd_a!N31:W31,Sheet1!B$2:K$2)</f>
        <v>0.95181786237041155</v>
      </c>
      <c r="G40" s="1">
        <f>SUMPRODUCT(straight_flagnameinfo_meanstd_a!N31:W31,Sheet1!B$3:K$3)</f>
        <v>-2.0026390739373436</v>
      </c>
      <c r="H40">
        <f>SUMPRODUCT(straight_flagnameinfo_meanstd_a!N31:W31,Sheet1!B$4:K$4)</f>
        <v>0.27374734319162036</v>
      </c>
      <c r="I40">
        <f>SUMPRODUCT(straight_flagnameinfo_meanstd_a!X31:AG31,Sheet1!B$2:K$2)</f>
        <v>1.0303338742874184</v>
      </c>
      <c r="J40">
        <f>SUMPRODUCT(straight_flagnameinfo_meanstd_a!X31:AG31,Sheet1!B$3:K$3)</f>
        <v>0.55873438366468697</v>
      </c>
      <c r="K40">
        <f>SUMPRODUCT(straight_flagnameinfo_meanstd_a!X31:AG31,Sheet1!B$4:K$4)</f>
        <v>0.15054601511679511</v>
      </c>
      <c r="L40">
        <v>3</v>
      </c>
      <c r="M40">
        <f t="shared" si="0"/>
        <v>1.1499999999999999</v>
      </c>
      <c r="N40">
        <f t="shared" si="1"/>
        <v>0.77</v>
      </c>
      <c r="O40">
        <f t="shared" si="2"/>
        <v>0.5</v>
      </c>
      <c r="P40">
        <f t="shared" si="3"/>
        <v>1.9</v>
      </c>
      <c r="Q40">
        <f t="shared" si="4"/>
        <v>3.04</v>
      </c>
      <c r="R40">
        <f t="shared" si="5"/>
        <v>3</v>
      </c>
    </row>
    <row r="41" spans="1:18">
      <c r="A41">
        <v>5</v>
      </c>
      <c r="B41">
        <v>6</v>
      </c>
      <c r="C41">
        <f>SUMPRODUCT(straight_flagnameinfo_meanstd_a!C32:L32,Sheet1!B$2:K$2)</f>
        <v>2.7313664309108581</v>
      </c>
      <c r="D41">
        <f>SUMPRODUCT(straight_flagnameinfo_meanstd_a!C32:L32,Sheet1!B$3:K$3)</f>
        <v>-0.2768163612102979</v>
      </c>
      <c r="E41">
        <f>SUMPRODUCT(straight_flagnameinfo_meanstd_a!C32:L32,Sheet1!B$4:K$4)</f>
        <v>1.8930965663946451</v>
      </c>
      <c r="F41">
        <f>SUMPRODUCT(straight_flagnameinfo_meanstd_a!N32:W32,Sheet1!B$2:K$2)</f>
        <v>2.9631856617355816</v>
      </c>
      <c r="G41" s="1">
        <f>SUMPRODUCT(straight_flagnameinfo_meanstd_a!N32:W32,Sheet1!B$3:K$3)</f>
        <v>1.2904265580635794</v>
      </c>
      <c r="H41">
        <f>SUMPRODUCT(straight_flagnameinfo_meanstd_a!N32:W32,Sheet1!B$4:K$4)</f>
        <v>0.47061404426202152</v>
      </c>
      <c r="I41">
        <f>SUMPRODUCT(straight_flagnameinfo_meanstd_a!X32:AG32,Sheet1!B$2:K$2)</f>
        <v>2.6395491083044713</v>
      </c>
      <c r="J41">
        <f>SUMPRODUCT(straight_flagnameinfo_meanstd_a!X32:AG32,Sheet1!B$3:K$3)</f>
        <v>-0.58352566008056106</v>
      </c>
      <c r="K41">
        <f>SUMPRODUCT(straight_flagnameinfo_meanstd_a!X32:AG32,Sheet1!B$4:K$4)</f>
        <v>1.920258189558361</v>
      </c>
      <c r="L41">
        <v>4</v>
      </c>
      <c r="M41">
        <f t="shared" si="0"/>
        <v>2.63</v>
      </c>
      <c r="N41">
        <f t="shared" si="1"/>
        <v>1.57</v>
      </c>
      <c r="O41">
        <f t="shared" si="2"/>
        <v>2.12</v>
      </c>
      <c r="P41">
        <f t="shared" si="3"/>
        <v>0.32</v>
      </c>
      <c r="Q41">
        <f t="shared" si="4"/>
        <v>1.06</v>
      </c>
      <c r="R41">
        <f t="shared" si="5"/>
        <v>4</v>
      </c>
    </row>
    <row r="42" spans="1:18">
      <c r="A42">
        <v>9</v>
      </c>
      <c r="B42">
        <v>10</v>
      </c>
      <c r="C42">
        <f>SUMPRODUCT(straight_flagnameinfo_meanstd_a!C33:L33,Sheet1!B$2:K$2)</f>
        <v>3.5321446049676468</v>
      </c>
      <c r="D42">
        <f>SUMPRODUCT(straight_flagnameinfo_meanstd_a!C33:L33,Sheet1!B$3:K$3)</f>
        <v>-1.160676629158031</v>
      </c>
      <c r="E42">
        <f>SUMPRODUCT(straight_flagnameinfo_meanstd_a!C33:L33,Sheet1!B$4:K$4)</f>
        <v>-1.6314478174056146</v>
      </c>
      <c r="F42">
        <f>SUMPRODUCT(straight_flagnameinfo_meanstd_a!N33:W33,Sheet1!B$2:K$2)</f>
        <v>3.7099775243141622</v>
      </c>
      <c r="G42" s="1">
        <f>SUMPRODUCT(straight_flagnameinfo_meanstd_a!N33:W33,Sheet1!B$3:K$3)</f>
        <v>-0.41700263476998539</v>
      </c>
      <c r="H42">
        <f>SUMPRODUCT(straight_flagnameinfo_meanstd_a!N33:W33,Sheet1!B$4:K$4)</f>
        <v>0.69554382489978495</v>
      </c>
      <c r="I42">
        <f>SUMPRODUCT(straight_flagnameinfo_meanstd_a!X33:AG33,Sheet1!B$2:K$2)</f>
        <v>3.4403272823612596</v>
      </c>
      <c r="J42">
        <f>SUMPRODUCT(straight_flagnameinfo_meanstd_a!X33:AG33,Sheet1!B$3:K$3)</f>
        <v>-1.4673859280282946</v>
      </c>
      <c r="K42">
        <f>SUMPRODUCT(straight_flagnameinfo_meanstd_a!X33:AG33,Sheet1!B$4:K$4)</f>
        <v>-1.6042861942418987</v>
      </c>
      <c r="L42">
        <v>5</v>
      </c>
      <c r="M42">
        <f t="shared" si="0"/>
        <v>3.66</v>
      </c>
      <c r="N42">
        <f t="shared" si="1"/>
        <v>2.64</v>
      </c>
      <c r="O42">
        <f t="shared" si="2"/>
        <v>3.31</v>
      </c>
      <c r="P42">
        <f t="shared" si="3"/>
        <v>1.39</v>
      </c>
      <c r="Q42">
        <f t="shared" si="4"/>
        <v>0.32</v>
      </c>
      <c r="R42">
        <f t="shared" si="5"/>
        <v>5</v>
      </c>
    </row>
  </sheetData>
  <phoneticPr fontId="18"/>
  <conditionalFormatting sqref="V24:Y24 W25:Y25 U25:U28 X26:Y26 V26:V28 Y27 W27:W28 X2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BBB0-3B40-2D4F-8474-28D912F68AC1}">
  <dimension ref="A1:K10"/>
  <sheetViews>
    <sheetView workbookViewId="0">
      <selection activeCell="K10" sqref="A1:K10"/>
    </sheetView>
  </sheetViews>
  <sheetFormatPr baseColWidth="10" defaultRowHeight="20"/>
  <cols>
    <col min="1" max="1" width="12.85546875" bestFit="1" customWidth="1"/>
  </cols>
  <sheetData>
    <row r="1" spans="1:11">
      <c r="B1" s="8" t="s">
        <v>34</v>
      </c>
      <c r="C1" s="8"/>
      <c r="D1" s="8"/>
      <c r="E1" s="8"/>
      <c r="F1" s="8"/>
      <c r="G1" s="8"/>
      <c r="H1" s="8"/>
      <c r="I1" s="8"/>
      <c r="J1" s="8"/>
      <c r="K1" s="8"/>
    </row>
    <row r="2" spans="1:11">
      <c r="B2" t="s">
        <v>1</v>
      </c>
      <c r="C2" t="s">
        <v>32</v>
      </c>
      <c r="D2" t="s">
        <v>8</v>
      </c>
      <c r="E2" t="s">
        <v>3</v>
      </c>
      <c r="F2" t="s">
        <v>5</v>
      </c>
      <c r="G2" t="s">
        <v>2</v>
      </c>
      <c r="H2" t="s">
        <v>7</v>
      </c>
      <c r="I2" t="s">
        <v>9</v>
      </c>
      <c r="J2" t="s">
        <v>4</v>
      </c>
      <c r="K2" t="s">
        <v>10</v>
      </c>
    </row>
    <row r="3" spans="1:11">
      <c r="A3" t="s">
        <v>1</v>
      </c>
      <c r="B3" s="7" t="s">
        <v>35</v>
      </c>
      <c r="C3" s="7" t="s">
        <v>35</v>
      </c>
      <c r="D3" s="7" t="s">
        <v>35</v>
      </c>
      <c r="E3" s="7" t="s">
        <v>35</v>
      </c>
      <c r="F3" s="7" t="s">
        <v>35</v>
      </c>
      <c r="G3" s="7" t="s">
        <v>35</v>
      </c>
      <c r="H3" s="7" t="s">
        <v>35</v>
      </c>
      <c r="I3" s="7">
        <v>0.46246739999999997</v>
      </c>
      <c r="J3" s="7">
        <v>0.1222772</v>
      </c>
      <c r="K3" s="7" t="s">
        <v>35</v>
      </c>
    </row>
    <row r="4" spans="1:11">
      <c r="A4" t="s">
        <v>8</v>
      </c>
      <c r="B4" s="7">
        <v>1.3496596999999999</v>
      </c>
      <c r="C4" s="7" t="s">
        <v>35</v>
      </c>
      <c r="D4" s="7" t="s">
        <v>35</v>
      </c>
      <c r="E4" s="7" t="s">
        <v>35</v>
      </c>
      <c r="F4" s="7" t="s">
        <v>35</v>
      </c>
      <c r="G4" s="7" t="s">
        <v>35</v>
      </c>
      <c r="H4" s="7" t="s">
        <v>35</v>
      </c>
      <c r="I4" s="7" t="s">
        <v>35</v>
      </c>
      <c r="J4" s="7">
        <v>-0.40508919999999998</v>
      </c>
      <c r="K4" s="7" t="s">
        <v>35</v>
      </c>
    </row>
    <row r="5" spans="1:11">
      <c r="A5" t="s">
        <v>3</v>
      </c>
      <c r="B5" s="7" t="s">
        <v>35</v>
      </c>
      <c r="C5" s="7" t="s">
        <v>35</v>
      </c>
      <c r="D5" s="7" t="s">
        <v>35</v>
      </c>
      <c r="E5" s="7" t="s">
        <v>35</v>
      </c>
      <c r="F5" s="7" t="s">
        <v>35</v>
      </c>
      <c r="G5" s="7" t="s">
        <v>35</v>
      </c>
      <c r="H5" s="7">
        <v>2.3340909999999999</v>
      </c>
      <c r="I5" s="7" t="s">
        <v>35</v>
      </c>
      <c r="J5" s="7">
        <v>0.98304000000000002</v>
      </c>
      <c r="K5" s="7" t="s">
        <v>35</v>
      </c>
    </row>
    <row r="6" spans="1:11">
      <c r="A6" t="s">
        <v>2</v>
      </c>
      <c r="B6" s="7" t="s">
        <v>35</v>
      </c>
      <c r="C6" s="7" t="s">
        <v>35</v>
      </c>
      <c r="D6" s="7" t="s">
        <v>35</v>
      </c>
      <c r="E6" s="7" t="s">
        <v>35</v>
      </c>
      <c r="F6" s="7" t="s">
        <v>35</v>
      </c>
      <c r="G6" s="7" t="s">
        <v>35</v>
      </c>
      <c r="H6" s="7" t="s">
        <v>35</v>
      </c>
      <c r="I6" s="7" t="s">
        <v>35</v>
      </c>
      <c r="J6" s="7">
        <v>-0.1995246</v>
      </c>
      <c r="K6" s="7" t="s">
        <v>35</v>
      </c>
    </row>
    <row r="7" spans="1:11">
      <c r="A7" t="s">
        <v>7</v>
      </c>
      <c r="B7" s="7" t="s">
        <v>35</v>
      </c>
      <c r="C7" s="7">
        <v>1.3518509999999999</v>
      </c>
      <c r="D7" s="7" t="s">
        <v>35</v>
      </c>
      <c r="E7" s="7" t="s">
        <v>35</v>
      </c>
      <c r="F7" s="7" t="s">
        <v>35</v>
      </c>
      <c r="G7" s="7" t="s">
        <v>35</v>
      </c>
      <c r="H7" s="7" t="s">
        <v>35</v>
      </c>
      <c r="I7" s="7" t="s">
        <v>35</v>
      </c>
      <c r="J7" s="7" t="s">
        <v>35</v>
      </c>
      <c r="K7" s="7" t="s">
        <v>35</v>
      </c>
    </row>
    <row r="8" spans="1:11">
      <c r="A8" t="s">
        <v>9</v>
      </c>
      <c r="B8" s="7" t="s">
        <v>35</v>
      </c>
      <c r="C8" s="7">
        <v>1.4454419999999999</v>
      </c>
      <c r="D8" s="7" t="s">
        <v>35</v>
      </c>
      <c r="E8" s="7">
        <v>-0.11896669999999999</v>
      </c>
      <c r="F8" s="7" t="s">
        <v>35</v>
      </c>
      <c r="G8" s="7" t="s">
        <v>35</v>
      </c>
      <c r="H8" s="7" t="s">
        <v>35</v>
      </c>
      <c r="I8" s="7" t="s">
        <v>35</v>
      </c>
      <c r="J8" s="7" t="s">
        <v>35</v>
      </c>
      <c r="K8" s="7" t="s">
        <v>35</v>
      </c>
    </row>
    <row r="9" spans="1:11">
      <c r="A9" t="s">
        <v>4</v>
      </c>
      <c r="B9" s="7" t="s">
        <v>35</v>
      </c>
      <c r="C9" s="7" t="s">
        <v>35</v>
      </c>
      <c r="D9" s="7" t="s">
        <v>35</v>
      </c>
      <c r="E9" s="7" t="s">
        <v>35</v>
      </c>
      <c r="F9" s="7">
        <v>-3.568041</v>
      </c>
      <c r="G9" s="7" t="s">
        <v>35</v>
      </c>
      <c r="H9" s="7" t="s">
        <v>35</v>
      </c>
      <c r="I9" s="7" t="s">
        <v>35</v>
      </c>
      <c r="J9" s="7" t="s">
        <v>35</v>
      </c>
      <c r="K9" s="7" t="s">
        <v>35</v>
      </c>
    </row>
    <row r="10" spans="1:11">
      <c r="A10" t="s">
        <v>10</v>
      </c>
      <c r="B10" s="7" t="s">
        <v>35</v>
      </c>
      <c r="C10" s="7" t="s">
        <v>35</v>
      </c>
      <c r="D10" s="7" t="s">
        <v>35</v>
      </c>
      <c r="E10" s="7" t="s">
        <v>35</v>
      </c>
      <c r="F10" s="7" t="s">
        <v>35</v>
      </c>
      <c r="G10" s="7" t="s">
        <v>35</v>
      </c>
      <c r="H10" s="7">
        <v>-2.0460639999999999</v>
      </c>
      <c r="I10" s="7" t="s">
        <v>35</v>
      </c>
      <c r="J10" s="7" t="s">
        <v>35</v>
      </c>
      <c r="K10" s="7" t="s">
        <v>35</v>
      </c>
    </row>
  </sheetData>
  <mergeCells count="1">
    <mergeCell ref="B1:K1"/>
  </mergeCells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5DB2F6E761D40845E455E9B71F4AF" ma:contentTypeVersion="12" ma:contentTypeDescription="Create a new document." ma:contentTypeScope="" ma:versionID="63e2274f258fce09dbc3bd61e06a96b6">
  <xsd:schema xmlns:xsd="http://www.w3.org/2001/XMLSchema" xmlns:xs="http://www.w3.org/2001/XMLSchema" xmlns:p="http://schemas.microsoft.com/office/2006/metadata/properties" xmlns:ns2="f5ed4ce1-5a4f-4c05-b7be-ff45091a9a0c" xmlns:ns3="687272a8-09e2-4093-b06b-c61e65595e7a" targetNamespace="http://schemas.microsoft.com/office/2006/metadata/properties" ma:root="true" ma:fieldsID="d93d4214e10c2b02c2f22a1995bc887c" ns2:_="" ns3:_="">
    <xsd:import namespace="f5ed4ce1-5a4f-4c05-b7be-ff45091a9a0c"/>
    <xsd:import namespace="687272a8-09e2-4093-b06b-c61e65595e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d4ce1-5a4f-4c05-b7be-ff45091a9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00d9784-4126-40c7-b34e-e434ce9810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272a8-09e2-4093-b06b-c61e65595e7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79827f3-0e77-45fa-9a4d-7584981116cc}" ma:internalName="TaxCatchAll" ma:showField="CatchAllData" ma:web="687272a8-09e2-4093-b06b-c61e65595e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ed4ce1-5a4f-4c05-b7be-ff45091a9a0c">
      <Terms xmlns="http://schemas.microsoft.com/office/infopath/2007/PartnerControls"/>
    </lcf76f155ced4ddcb4097134ff3c332f>
    <TaxCatchAll xmlns="687272a8-09e2-4093-b06b-c61e65595e7a" xsi:nil="true"/>
  </documentManagement>
</p:properties>
</file>

<file path=customXml/itemProps1.xml><?xml version="1.0" encoding="utf-8"?>
<ds:datastoreItem xmlns:ds="http://schemas.openxmlformats.org/officeDocument/2006/customXml" ds:itemID="{520E8212-EB42-4FA8-B1FD-B9E6270B94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CC0A7C-CA87-4E43-86BB-31769B1CC134}"/>
</file>

<file path=customXml/itemProps3.xml><?xml version="1.0" encoding="utf-8"?>
<ds:datastoreItem xmlns:ds="http://schemas.openxmlformats.org/officeDocument/2006/customXml" ds:itemID="{6BEAA6C2-0C24-4266-97E9-CDE448AF1B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straight_flagnameinfo_meanstd_a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 Ohba</dc:creator>
  <cp:lastModifiedBy>大場 春佳</cp:lastModifiedBy>
  <dcterms:created xsi:type="dcterms:W3CDTF">2024-08-01T00:23:48Z</dcterms:created>
  <dcterms:modified xsi:type="dcterms:W3CDTF">2024-08-07T04:38:52Z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0x0101006495DB2F6E761D40845E455E9B71F4AF</vt:lpwstr>
  </property>
</Properties>
</file>