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20A4D4E5-F9DF-4F94-BA22-667FDEC6D171}" xr6:coauthVersionLast="45" xr6:coauthVersionMax="45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lculation_import_cost" localSheetId="0">'ver.4.0.1 ﾊﾟﾀｰﾝ1'!$S$68</definedName>
    <definedName name="calculation_tariff" localSheetId="0">'ver.4.0.1 ﾊﾟﾀｰﾝ1'!$S$66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ﾊﾟﾀｰﾝ1'!$N$97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_user_dropdown" localSheetId="0">'ver.4.0.1 ﾊﾟﾀｰﾝ1'!$M$97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ﾊﾟﾀｰﾝ1'!$T$119</definedName>
    <definedName name="hdn_list_payoff_blank" localSheetId="0">'ver.4.0.1 ﾊﾟﾀｰﾝ1'!$P$99</definedName>
    <definedName name="hdn_main_product" localSheetId="0">'ver.4.0.1 ﾊﾟﾀｰﾝ1'!$T$110</definedName>
    <definedName name="hdn_payoff_circle" localSheetId="0">'ver.4.0.1 ﾊﾟﾀｰﾝ1'!$P$100</definedName>
    <definedName name="hdn_product_sales" localSheetId="0">'ver.4.0.1 ﾊﾟﾀｰﾝ1'!$T$108</definedName>
    <definedName name="hdn_tariff" localSheetId="0">'ver.4.0.1 ﾊﾟﾀｰﾝ1'!$T$120</definedName>
    <definedName name="incharge_group_dropdown" localSheetId="0">'ver.4.0.1 ﾊﾟﾀｰﾝ1'!$K$97</definedName>
    <definedName name="incharge_user_dropdown" localSheetId="0">'ver.4.0.1 ﾊﾟﾀｰﾝ1'!$L$97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list_end" localSheetId="0">'ver.4.0.1 ﾊﾟﾀｰﾝ1'!$A$87</definedName>
    <definedName name="main_product" localSheetId="0">'ver.4.0.1 ﾊﾟﾀｰﾝ1'!$T$110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_dropdown" localSheetId="0">'ver.4.0.1 ﾊﾟﾀｰﾝ1'!$H$97</definedName>
    <definedName name="order_e_stockitemcode" localSheetId="0">'ver.4.0.1 ﾊﾟﾀｰﾝ1'!$C$60</definedName>
    <definedName name="order_e_stocksubject_dropdown" localSheetId="0">'ver.4.0.1 ﾊﾟﾀｰﾝ1'!$G$97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_dropdown" localSheetId="0">'ver.4.0.1 ﾊﾟﾀｰﾝ1'!$F$97</definedName>
    <definedName name="order_f_stockitemcode" localSheetId="0">'ver.4.0.1 ﾊﾟﾀｰﾝ1'!$C$33</definedName>
    <definedName name="order_f_stocksubject_dropdown" localSheetId="0">'ver.4.0.1 ﾊﾟﾀｰﾝ1'!$E$97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ﾊﾟﾀｰﾝ1'!$J$97</definedName>
    <definedName name="order_o_stocksubject_dropdown" localSheetId="0">'ver.4.0.1 ﾊﾟﾀｰﾝ1'!$I$97</definedName>
    <definedName name="_xlnm.Print_Area" localSheetId="0">'ver.4.0.1 ﾊﾟﾀｰﾝ1'!$A$1:$P$95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_dropdown" localSheetId="0">'ver.4.0.1 ﾊﾟﾀｰﾝ1'!$D$97</definedName>
    <definedName name="receive_f_salesclasscode" localSheetId="0">'ver.4.0.1 ﾊﾟﾀｰﾝ1'!$C$18</definedName>
    <definedName name="receive_f_salesdivision_dropdown" localSheetId="0">'ver.4.0.1 ﾊﾟﾀｰﾝ1'!$C$97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_dropdown" localSheetId="0">'ver.4.0.1 ﾊﾟﾀｰﾝ1'!$B$97</definedName>
    <definedName name="receive_p_salesclasscode" localSheetId="0">'ver.4.0.1 ﾊﾟﾀｰﾝ1'!$C$6</definedName>
    <definedName name="receive_p_salesdivision_dropdown" localSheetId="0">'ver.4.0.1 ﾊﾟﾀｰﾝ1'!$A$97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supplier_dropdown" localSheetId="0">'ver.4.0.1 ﾊﾟﾀｰﾝ1'!$O$97</definedName>
    <definedName name="tariff_total" localSheetId="0">'ver.4.0.1 ﾊﾟﾀｰﾝ1'!$S$69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" i="6" l="1"/>
  <c r="U69" i="6"/>
  <c r="U86" i="6" l="1"/>
  <c r="U68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7" i="6"/>
  <c r="U66" i="6"/>
  <c r="U65" i="6"/>
  <c r="U64" i="6"/>
  <c r="U63" i="6"/>
  <c r="U62" i="6"/>
  <c r="U61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0" i="6"/>
  <c r="U29" i="6"/>
  <c r="U28" i="6"/>
  <c r="U27" i="6"/>
  <c r="U26" i="6"/>
  <c r="U25" i="6"/>
  <c r="U24" i="6"/>
  <c r="U23" i="6"/>
  <c r="U22" i="6"/>
  <c r="U21" i="6"/>
  <c r="U20" i="6"/>
  <c r="U19" i="6"/>
  <c r="U15" i="6"/>
  <c r="U14" i="6"/>
  <c r="U13" i="6"/>
  <c r="U12" i="6"/>
  <c r="U11" i="6"/>
  <c r="U10" i="6"/>
  <c r="U9" i="6"/>
  <c r="U8" i="6"/>
  <c r="S67" i="6" l="1"/>
  <c r="S65" i="6"/>
  <c r="I78" i="6" l="1"/>
  <c r="I79" i="6"/>
  <c r="I80" i="6"/>
  <c r="I81" i="6"/>
  <c r="I82" i="6"/>
  <c r="I83" i="6"/>
  <c r="I84" i="6"/>
  <c r="I85" i="6"/>
  <c r="G86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K46" i="6" l="1"/>
  <c r="K47" i="6"/>
  <c r="K49" i="6"/>
  <c r="K85" i="6" l="1"/>
  <c r="K84" i="6"/>
  <c r="K83" i="6"/>
  <c r="K80" i="6"/>
  <c r="Q86" i="6"/>
  <c r="Q85" i="6"/>
  <c r="Q84" i="6"/>
  <c r="Q82" i="6"/>
  <c r="Q81" i="6"/>
  <c r="K76" i="6" l="1"/>
  <c r="K75" i="6"/>
  <c r="K73" i="6"/>
  <c r="K72" i="6"/>
  <c r="K71" i="6"/>
  <c r="K70" i="6"/>
  <c r="K69" i="6"/>
  <c r="K68" i="6"/>
  <c r="K67" i="6"/>
  <c r="K66" i="6"/>
  <c r="K65" i="6"/>
  <c r="K64" i="6"/>
  <c r="K57" i="6"/>
  <c r="K56" i="6"/>
  <c r="K55" i="6"/>
  <c r="K54" i="6"/>
  <c r="K53" i="6"/>
  <c r="K52" i="6"/>
  <c r="K51" i="6"/>
  <c r="K50" i="6"/>
  <c r="K48" i="6"/>
  <c r="K44" i="6"/>
  <c r="K43" i="6"/>
  <c r="K42" i="6"/>
  <c r="K41" i="6"/>
  <c r="K40" i="6"/>
  <c r="K38" i="6"/>
  <c r="K37" i="6"/>
  <c r="K36" i="6"/>
  <c r="K35" i="6"/>
  <c r="K34" i="6"/>
  <c r="K30" i="6"/>
  <c r="K29" i="6"/>
  <c r="K28" i="6"/>
  <c r="K27" i="6"/>
  <c r="K26" i="6"/>
  <c r="K25" i="6"/>
  <c r="K24" i="6"/>
  <c r="K23" i="6"/>
  <c r="K20" i="6"/>
  <c r="K22" i="6"/>
  <c r="K21" i="6"/>
  <c r="N58" i="6" l="1"/>
  <c r="K15" i="6"/>
  <c r="S15" i="6" s="1"/>
  <c r="K10" i="6"/>
  <c r="S10" i="6" s="1"/>
  <c r="K13" i="6"/>
  <c r="S13" i="6" s="1"/>
  <c r="K9" i="6"/>
  <c r="S9" i="6" s="1"/>
  <c r="K14" i="6"/>
  <c r="S14" i="6" s="1"/>
  <c r="K7" i="6"/>
  <c r="S7" i="6" s="1"/>
  <c r="K39" i="6"/>
  <c r="K45" i="6"/>
  <c r="K19" i="6"/>
  <c r="I31" i="6" s="1"/>
  <c r="I58" i="6" l="1"/>
  <c r="K11" i="6"/>
  <c r="S11" i="6" s="1"/>
  <c r="K12" i="6"/>
  <c r="S12" i="6" s="1"/>
  <c r="K8" i="6"/>
  <c r="S8" i="6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P4" i="6" l="1"/>
  <c r="Q83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1" i="6"/>
  <c r="G31" i="6"/>
  <c r="Q30" i="6"/>
  <c r="Q21" i="6"/>
  <c r="Q20" i="6"/>
  <c r="Q19" i="6"/>
  <c r="Q18" i="6"/>
  <c r="Q16" i="6"/>
  <c r="G16" i="6"/>
  <c r="Q15" i="6"/>
  <c r="Q9" i="6"/>
  <c r="Q8" i="6"/>
  <c r="Q7" i="6"/>
  <c r="Q6" i="6"/>
  <c r="G94" i="6" l="1"/>
  <c r="K62" i="6"/>
  <c r="K93" i="6" s="1"/>
  <c r="K81" i="6"/>
  <c r="K78" i="6"/>
  <c r="K79" i="6"/>
  <c r="K74" i="6"/>
  <c r="K82" i="6"/>
  <c r="G61" i="6"/>
  <c r="K63" i="6"/>
  <c r="H88" i="6"/>
  <c r="H89" i="6" s="1"/>
  <c r="I16" i="6"/>
  <c r="C88" i="6" s="1"/>
  <c r="G93" i="6"/>
  <c r="G92" i="6"/>
  <c r="O94" i="6"/>
  <c r="K61" i="6" l="1"/>
  <c r="S66" i="6"/>
  <c r="I77" i="6" s="1"/>
  <c r="S64" i="6"/>
  <c r="I93" i="6"/>
  <c r="N88" i="6"/>
  <c r="N90" i="6" s="1"/>
  <c r="K89" i="6" l="1"/>
  <c r="K77" i="6"/>
  <c r="S69" i="6" s="1"/>
  <c r="S68" i="6" s="1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I86" i="6" l="1"/>
  <c r="J93" i="4"/>
  <c r="I93" i="4" s="1"/>
  <c r="I32" i="4"/>
  <c r="H88" i="4" s="1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K86" i="6" l="1"/>
  <c r="K92" i="6" s="1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K94" i="6" l="1"/>
  <c r="C162" i="4"/>
  <c r="F162" i="4" s="1"/>
  <c r="I92" i="4"/>
  <c r="J94" i="4"/>
  <c r="E164" i="4"/>
  <c r="C163" i="4" l="1"/>
  <c r="C164" i="4" s="1"/>
  <c r="F164" i="4" s="1"/>
  <c r="I94" i="4"/>
  <c r="C89" i="4"/>
  <c r="E165" i="4"/>
  <c r="C165" i="4" l="1"/>
  <c r="F165" i="4" s="1"/>
  <c r="F163" i="4"/>
  <c r="E166" i="4"/>
  <c r="M89" i="4"/>
  <c r="D89" i="4"/>
  <c r="C166" i="4" l="1"/>
  <c r="F166" i="4" s="1"/>
  <c r="O89" i="4"/>
  <c r="M91" i="4"/>
  <c r="O91" i="4" s="1"/>
  <c r="E167" i="4"/>
  <c r="C167" i="4" l="1"/>
  <c r="F167" i="4" s="1"/>
  <c r="E168" i="4"/>
  <c r="C168" i="4" l="1"/>
  <c r="F168" i="4" s="1"/>
  <c r="E169" i="4"/>
  <c r="C169" i="4" l="1"/>
  <c r="C170" i="4" s="1"/>
  <c r="E170" i="4"/>
  <c r="F169" i="4" l="1"/>
  <c r="F170" i="4"/>
  <c r="E171" i="4"/>
  <c r="C171" i="4"/>
  <c r="F171" i="4" l="1"/>
  <c r="E172" i="4"/>
  <c r="C172" i="4"/>
  <c r="F172" i="4" l="1"/>
  <c r="E173" i="4"/>
  <c r="C173" i="4"/>
  <c r="F173" i="4" l="1"/>
  <c r="E174" i="4"/>
  <c r="C174" i="4"/>
  <c r="F174" i="4" l="1"/>
  <c r="E175" i="4"/>
  <c r="C175" i="4"/>
  <c r="F175" i="4" l="1"/>
  <c r="E176" i="4"/>
  <c r="C176" i="4"/>
  <c r="F176" i="4" l="1"/>
  <c r="E177" i="4"/>
  <c r="C177" i="4"/>
  <c r="C178" i="4" l="1"/>
  <c r="E178" i="4"/>
  <c r="F177" i="4"/>
  <c r="F178" i="4" l="1"/>
  <c r="C179" i="4"/>
  <c r="E179" i="4"/>
  <c r="F179" i="4" l="1"/>
  <c r="E180" i="4"/>
  <c r="C180" i="4"/>
  <c r="F180" i="4" l="1"/>
  <c r="E181" i="4"/>
  <c r="C181" i="4"/>
  <c r="F181" i="4" l="1"/>
  <c r="E182" i="4"/>
  <c r="C182" i="4"/>
  <c r="F182" i="4" l="1"/>
  <c r="E183" i="4"/>
  <c r="C183" i="4"/>
  <c r="F183" i="4" l="1"/>
  <c r="C184" i="4"/>
  <c r="E184" i="4"/>
  <c r="F184" i="4" l="1"/>
  <c r="E185" i="4"/>
  <c r="C185" i="4"/>
  <c r="F185" i="4" l="1"/>
  <c r="I94" i="6" l="1"/>
  <c r="I92" i="6"/>
  <c r="C89" i="6" l="1"/>
  <c r="D89" i="6" l="1"/>
  <c r="N89" i="6"/>
  <c r="P89" i="6" l="1"/>
  <c r="N91" i="6"/>
  <c r="P9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<sst xmlns="http://schemas.openxmlformats.org/spreadsheetml/2006/main" count="593" uniqueCount="289">
  <si>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</si>
  <si>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</si>
  <si>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</si>
  <si>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</si>
  <si>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</si>
  <si>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</si>
  <si>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</si>
  <si>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</si>
  <si>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</si>
  <si>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</si>
  <si>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</si>
  <si>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</si>
  <si>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</si>
  <si>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</si>
  <si>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</si>
  <si>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</si>
  <si>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</si>
  <si>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</si>
  <si>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</si>
  <si>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</si>
  <si>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</si>
  <si>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</si>
  <si>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</si>
  <si>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</si>
  <si>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</si>
  <si>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</si>
  <si>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</si>
  <si>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</si>
  <si>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</si>
  <si>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</si>
  <si>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</si>
  <si>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</si>
  <si>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</si>
  <si>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</si>
  <si>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</si>
  <si>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</si>
  <si>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</si>
  <si>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</si>
  <si>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</si>
  <si>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</si>
  <si>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</si>
  <si>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</si>
  <si>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</si>
  <si>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</si>
  <si>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</si>
  <si>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</si>
  <si>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</si>
  <si>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</si>
  <si>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</si>
  <si>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</si>
  <si>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</si>
  <si>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</si>
  <si>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</si>
  <si>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</si>
  <si>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</si>
  <si>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</si>
  <si>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</si>
  <si>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</si>
  <si>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</si>
  <si>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</si>
  <si>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</si>
  <si>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</si>
  <si>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</si>
  <si>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</si>
  <si>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</si>
  <si>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</si>
  <si>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</si>
  <si>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</si>
  <si>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</si>
  <si>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</si>
  <si>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</si>
  <si>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</si>
  <si>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</si>
  <si>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</si>
  <si>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</si>
  <si>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</si>
  <si>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</si>
  <si>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</si>
  <si>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</si>
  <si>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</si>
  <si>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</si>
  <si>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</si>
  <si>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</si>
  <si>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</si>
  <si>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</si>
  <si>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</si>
  <si>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</si>
  <si>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</si>
  <si>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</si>
  <si>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</si>
  <si>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</si>
  <si>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</si>
  <si>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</si>
  <si>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</si>
  <si>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</si>
  <si>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</si>
  <si>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</si>
  <si>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</si>
  <si>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</si>
  <si>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</si>
  <si>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</si>
  <si>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</si>
  <si>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</si>
  <si>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</si>
  <si>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</si>
  <si>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</si>
  <si>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</si>
  <si>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</si>
  <si>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</si>
  <si>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</si>
  <si>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</si>
  <si>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</si>
  <si>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</si>
  <si>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</si>
  <si>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</si>
  <si>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</si>
  <si>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</si>
  <si>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</si>
  <si>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</si>
  <si>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</si>
  <si>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</si>
  <si>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</si>
  <si>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</si>
  <si>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</si>
  <si>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</si>
  <si>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</si>
  <si>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</si>
  <si>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</si>
  <si>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</si>
  <si>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</si>
  <si>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</si>
  <si>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</si>
  <si>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</si>
  <si>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</si>
  <si>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</si>
  <si>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</si>
  <si>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</si>
  <si>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</si>
  <si>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</si>
  <si>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</si>
  <si>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</si>
  <si>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</si>
  <si>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</si>
  <si>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</si>
  <si>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</si>
  <si>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</si>
  <si>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</si>
  <si>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</si>
  <si>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</si>
  <si>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</si>
  <si>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</si>
  <si>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</si>
  <si>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</si>
  <si>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</si>
  <si>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</si>
  <si>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</si>
  <si>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</si>
  <si>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</si>
  <si>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</si>
  <si>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</si>
  <si>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</si>
  <si>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</si>
  <si>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</si>
  <si>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</si>
  <si>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</si>
  <si>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</si>
  <si>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</si>
  <si>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</si>
  <si>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</si>
  <si>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</si>
  <si>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</si>
  <si>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</si>
  <si>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</si>
  <si>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</si>
  <si>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</si>
  <si>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</si>
  <si>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</si>
  <si>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</si>
  <si>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</si>
  <si>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</si>
  <si>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</si>
  <si>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</si>
  <si>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</si>
  <si>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</si>
  <si>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</si>
  <si>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</si>
  <si>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</si>
  <si>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</si>
  <si>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</si>
  <si>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</si>
  <si>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</si>
  <si>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</si>
  <si>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</si>
  <si>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</si>
  <si>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</si>
  <si>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</si>
  <si>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</si>
  <si>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</si>
  <si>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</si>
  <si>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</si>
  <si>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</si>
  <si>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</si>
  <si>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</si>
  <si>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</si>
  <si>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</si>
  <si>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</si>
  <si>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</si>
  <si>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</si>
  <si>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</si>
  <si>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</si>
  <si>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</si>
  <si>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</si>
  <si>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</si>
  <si>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</si>
  <si>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</si>
  <si>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</si>
  <si>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</si>
  <si>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</si>
  <si>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</si>
  <si>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</si>
  <si>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</si>
  <si>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</si>
  <si>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</si>
  <si>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</si>
  <si>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</si>
  <si>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</si>
  <si>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</si>
  <si>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</si>
  <si>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</si>
  <si>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</si>
  <si>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</si>
  <si>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</si>
  <si>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</si>
  <si>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</si>
  <si>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</si>
  <si>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</si>
  <si>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</si>
  <si>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</si>
  <si>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</si>
  <si>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</si>
  <si>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</si>
  <si>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</si>
  <si>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</si>
  <si>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</si>
  <si>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</si>
  <si>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</si>
  <si>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</si>
  <si>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</si>
  <si>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</si>
  <si>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</si>
  <si>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</si>
  <si>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</si>
  <si>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</si>
  <si>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</si>
  <si>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</si>
  <si>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</si>
  <si>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</si>
  <si>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</si>
  <si>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</si>
  <si>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</si>
  <si>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</si>
  <si>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</si>
  <si>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</si>
  <si>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</si>
  <si>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</si>
  <si>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</si>
  <si>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</si>
  <si>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</si>
  <si>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</si>
  <si>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</si>
  <si>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</si>
  <si>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</si>
  <si>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</si>
  <si>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</si>
  <si>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</si>
  <si>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</si>
  <si>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</si>
  <si>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</si>
  <si>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</si>
  <si>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</si>
  <si>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</si>
  <si>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</si>
  <si>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</si>
  <si>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</si>
  <si>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</si>
  <si>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・償却費の式見直し
→償却費合計対象の列を追加（製品売上明細のみ）し、その合計値を償却費に設定した
・対象エリアコード列の追加(欄外）</t>
    <rPh sb="11" eb="13">
      <t>ショウキャク</t>
    </rPh>
    <rPh sb="13" eb="14">
      <t>ヒ</t>
    </rPh>
    <rPh sb="14" eb="16">
      <t>ゴウケイ</t>
    </rPh>
    <rPh sb="16" eb="18">
      <t>タイショウ</t>
    </rPh>
    <rPh sb="64" eb="66">
      <t>ランガイ</t>
    </rPh>
    <phoneticPr fontId="3"/>
  </si>
  <si>
    <t>生産数</t>
    <rPh sb="0" eb="2">
      <t>セイサン</t>
    </rPh>
    <rPh sb="2" eb="3">
      <t>スウ</t>
    </rPh>
    <phoneticPr fontId="3"/>
  </si>
  <si>
    <t>通貨</t>
    <phoneticPr fontId="3"/>
  </si>
  <si>
    <t>通貨単位コード</t>
    <rPh sb="0" eb="2">
      <t>ツウカ</t>
    </rPh>
    <rPh sb="2" eb="4">
      <t>タンイ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</si>
</sst>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6337778862885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47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3" fontId="4" fillId="0" borderId="0" xfId="0" applyNumberFormat="1" applyFont="1"/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25" borderId="28" xfId="0" applyFont="1" applyFill="1" applyBorder="1" applyProtection="1">
      <protection locked="0"/>
    </xf>
    <xf numFmtId="0" fontId="4" fillId="5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25" borderId="34" xfId="0" applyFont="1" applyFill="1" applyBorder="1" applyAlignment="1" applyProtection="1">
      <alignment horizontal="left"/>
      <protection locked="0"/>
    </xf>
    <xf numFmtId="0" fontId="4" fillId="25" borderId="69" xfId="0" applyFont="1" applyFill="1" applyBorder="1" applyAlignment="1" applyProtection="1">
      <alignment horizontal="left"/>
      <protection locked="0"/>
    </xf>
    <xf numFmtId="0" fontId="4" fillId="2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9" fontId="4" fillId="41" borderId="16" xfId="0" applyNumberFormat="1" applyFont="1" applyFill="1" applyBorder="1" applyAlignment="1" applyProtection="1">
      <protection locked="0"/>
    </xf>
    <xf numFmtId="9" fontId="4" fillId="41" borderId="17" xfId="0" applyNumberFormat="1" applyFont="1" applyFill="1" applyBorder="1" applyAlignment="1" applyProtection="1"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41" borderId="16" xfId="0" applyFont="1" applyFill="1" applyBorder="1" applyProtection="1">
      <protection locked="0"/>
    </xf>
    <xf numFmtId="0" fontId="4" fillId="41" borderId="17" xfId="0" applyFont="1" applyFill="1" applyBorder="1" applyProtection="1">
      <protection locked="0"/>
    </xf>
    <xf numFmtId="0" fontId="4" fillId="38" borderId="58" xfId="0" applyFont="1" applyFill="1" applyBorder="1"/>
    <xf numFmtId="0" fontId="4" fillId="38" borderId="17" xfId="0" applyFont="1" applyFill="1" applyBorder="1"/>
    <xf numFmtId="10" fontId="4" fillId="41" borderId="16" xfId="0" applyNumberFormat="1" applyFont="1" applyFill="1" applyBorder="1" applyProtection="1">
      <protection locked="0"/>
    </xf>
    <xf numFmtId="10" fontId="4" fillId="41" borderId="17" xfId="0" applyNumberFormat="1" applyFont="1" applyFill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73" xfId="0" applyFont="1" applyFill="1" applyBorder="1"/>
    <xf numFmtId="0" fontId="4" fillId="38" borderId="18" xfId="0" applyFont="1" applyFill="1" applyBorder="1"/>
    <xf numFmtId="9" fontId="4" fillId="41" borderId="34" xfId="0" applyNumberFormat="1" applyFont="1" applyFill="1" applyBorder="1" applyProtection="1">
      <protection locked="0"/>
    </xf>
    <xf numFmtId="0" fontId="4" fillId="41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5" fontId="6" fillId="5" borderId="100" xfId="0" applyNumberFormat="1" applyFont="1" applyFill="1" applyBorder="1" applyAlignment="1">
      <alignment horizontal="right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5" fontId="10" fillId="0" borderId="86" xfId="0" applyNumberFormat="1" applyFont="1" applyBorder="1"/>
    <xf numFmtId="5" fontId="10" fillId="0" borderId="33" xfId="0" applyNumberFormat="1" applyFont="1" applyBorder="1"/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9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"/>
      <tableStyleElement type="headerRow" dxfId="17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V183"/>
  <sheetViews>
    <sheetView showZeros="0" tabSelected="1" showOutlineSymbols="0" view="pageBreakPreview" topLeftCell="A100" zoomScaleNormal="100" zoomScaleSheetLayoutView="100" workbookViewId="0">
      <selection activeCell="T96" sqref="T96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10.88671875" style="1" hidden="1" customWidth="1"/>
    <col min="18" max="18" width="4.44140625" style="1" customWidth="1"/>
    <col min="19" max="19" width="11.33203125" style="1" bestFit="1" customWidth="1"/>
    <col min="20" max="20" width="11" style="1" customWidth="1"/>
    <col min="21" max="21" width="5.6640625" style="1" customWidth="1"/>
    <col min="22" max="16384" width="9" style="1"/>
  </cols>
  <sheetData>
    <row r="1" spans="1:22" ht="10.5" customHeight="1" x14ac:dyDescent="0.15">
      <c r="P1" s="60" t="s">
        <v>213</v>
      </c>
    </row>
    <row r="2" spans="1:22" ht="19.5" customHeight="1" thickBot="1" x14ac:dyDescent="0.25">
      <c r="A2" s="2" t="s">
        <v>1</v>
      </c>
      <c r="B2" s="2"/>
      <c r="C2" s="3"/>
      <c r="D2" s="3"/>
      <c r="E2" s="280" t="s">
        <v>63</v>
      </c>
      <c r="F2" s="280"/>
      <c r="G2" s="280"/>
      <c r="H2" s="280"/>
      <c r="I2" s="280"/>
      <c r="J2" s="280"/>
      <c r="K2" s="280"/>
      <c r="L2" s="111"/>
      <c r="M2" s="111"/>
      <c r="N2" s="111"/>
      <c r="O2" s="111"/>
      <c r="P2" s="111"/>
    </row>
    <row r="3" spans="1:22" ht="28.65" customHeight="1" x14ac:dyDescent="0.15">
      <c r="A3" s="235" t="s">
        <v>2</v>
      </c>
      <c r="B3" s="236"/>
      <c r="C3" s="237" t="s">
        <v>3</v>
      </c>
      <c r="D3" s="281"/>
      <c r="E3" s="282"/>
      <c r="F3" s="282"/>
      <c r="G3" s="282"/>
      <c r="H3" s="283"/>
      <c r="I3" s="237" t="s">
        <v>259</v>
      </c>
      <c r="J3" s="281"/>
      <c r="K3" s="282"/>
      <c r="L3" s="282"/>
      <c r="M3" s="282"/>
      <c r="N3" s="283"/>
      <c r="O3" s="238" t="s">
        <v>64</v>
      </c>
      <c r="P3" s="272"/>
    </row>
    <row r="4" spans="1:22" ht="14.25" customHeight="1" thickBot="1" x14ac:dyDescent="0.2">
      <c r="A4" s="5" t="s">
        <v>201</v>
      </c>
      <c r="B4" s="284"/>
      <c r="C4" s="284"/>
      <c r="D4" s="230" t="s">
        <v>255</v>
      </c>
      <c r="E4" s="285"/>
      <c r="F4" s="286"/>
      <c r="G4" s="287"/>
      <c r="H4" s="288" t="s">
        <v>202</v>
      </c>
      <c r="I4" s="289"/>
      <c r="J4" s="290"/>
      <c r="K4" s="290"/>
      <c r="L4" s="288" t="s">
        <v>4</v>
      </c>
      <c r="M4" s="289"/>
      <c r="N4" s="218"/>
      <c r="O4" s="229" t="s">
        <v>286</v>
      </c>
      <c r="P4" s="273">
        <f>SUM($S7:$S15)</f>
        <v>0</v>
      </c>
    </row>
    <row r="5" spans="1:22" ht="6.75" customHeight="1" thickBot="1" x14ac:dyDescent="0.2">
      <c r="A5" s="291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3"/>
    </row>
    <row r="6" spans="1:22" ht="18" customHeight="1" x14ac:dyDescent="0.15">
      <c r="A6" s="294" t="s">
        <v>5</v>
      </c>
      <c r="B6" s="295"/>
      <c r="C6" s="202" t="s">
        <v>6</v>
      </c>
      <c r="D6" s="296" t="s">
        <v>7</v>
      </c>
      <c r="E6" s="297"/>
      <c r="F6" s="295"/>
      <c r="G6" s="203" t="s">
        <v>8</v>
      </c>
      <c r="H6" s="204" t="s">
        <v>9</v>
      </c>
      <c r="I6" s="205" t="s">
        <v>10</v>
      </c>
      <c r="J6" s="220" t="s">
        <v>258</v>
      </c>
      <c r="K6" s="298" t="s">
        <v>11</v>
      </c>
      <c r="L6" s="299"/>
      <c r="M6" s="206" t="s">
        <v>238</v>
      </c>
      <c r="N6" s="300" t="s">
        <v>256</v>
      </c>
      <c r="O6" s="301"/>
      <c r="P6" s="302"/>
      <c r="Q6" s="1" t="e">
        <f>IF(C6&lt;&gt;0,IF(A6=$G$98,VLOOKUP(C6,$G$100:$G$115,1,TRUE),IF(A6=$H$98,VLOOKUP(C6,$H$100:$H$115,1,TRUE),IF(A6=$I$98,VLOOKUP(C6,$I$100:$I$108,1,TRUE),IF(A6=$K$98,VLOOKUP(C6,$K$100:$K$108,1,TRUE),VLOOKUP(C6,$N$100:$N$108,1,TRUE))))),)</f>
        <v>#N/A</v>
      </c>
      <c r="S6" s="1" t="s">
        <v>283</v>
      </c>
      <c r="V6" s="274" t="s">
        <v>284</v>
      </c>
    </row>
    <row r="7" spans="1:22" ht="14.1" customHeight="1" x14ac:dyDescent="0.15">
      <c r="A7" s="303"/>
      <c r="B7" s="304"/>
      <c r="C7" s="184"/>
      <c r="D7" s="305"/>
      <c r="E7" s="306"/>
      <c r="F7" s="307"/>
      <c r="G7" s="146"/>
      <c r="H7" s="186"/>
      <c r="I7" s="148"/>
      <c r="J7" s="221"/>
      <c r="K7" s="308">
        <f>IFERROR(G7*I7*J7,"")</f>
        <v>0</v>
      </c>
      <c r="L7" s="309"/>
      <c r="M7" s="212"/>
      <c r="N7" s="310"/>
      <c r="O7" s="311"/>
      <c r="P7" s="312"/>
      <c r="Q7" s="1">
        <f>IF(C7&lt;&gt;0,IF(A7=$G$98,VLOOKUP(C7,$G$100:$G$115,1,TRUE),IF(A7=$H$98,VLOOKUP(C7,$H$100:$H$115,1,TRUE),IF(A7=$I$98,VLOOKUP(C7,$I$100:$I$108,1,TRUE),IF(A7=$K$98,VLOOKUP(C7,$K$100:$K$108,1,TRUE),VLOOKUP(C7,$N$100:$N$108,1,TRUE))))),)</f>
        <v>0</v>
      </c>
      <c r="S7" s="1">
        <f>IF(AND($A7=hdn_product_sales,$C7=hdn_main_product,ISNUMBER($I7)=TRUE,$J7&gt;0,ISNUMBER($G7)=TRUE,ISNUMBER($K7)=TRUE),$G7,0)</f>
        <v>0</v>
      </c>
      <c r="U7" s="1">
        <f>IFERROR(VLOOKUP(H7,$Q$99:$R$101,2,FALSE),1)</f>
        <v>1</v>
      </c>
      <c r="V7" s="1">
        <v>1</v>
      </c>
    </row>
    <row r="8" spans="1:22" ht="14.1" customHeight="1" x14ac:dyDescent="0.15">
      <c r="A8" s="303"/>
      <c r="B8" s="304"/>
      <c r="C8" s="184"/>
      <c r="D8" s="305"/>
      <c r="E8" s="306"/>
      <c r="F8" s="307"/>
      <c r="G8" s="149"/>
      <c r="H8" s="187"/>
      <c r="I8" s="151"/>
      <c r="J8" s="221"/>
      <c r="K8" s="308">
        <f t="shared" ref="K8:K15" si="0">IFERROR(G8*I8*J8,"")</f>
        <v>0</v>
      </c>
      <c r="L8" s="309"/>
      <c r="M8" s="212"/>
      <c r="N8" s="310"/>
      <c r="O8" s="311"/>
      <c r="P8" s="312"/>
      <c r="Q8" s="1">
        <f>IF(C8&lt;&gt;0,IF(A8=$G$98,VLOOKUP(C8,$G$100:$G$115,1,TRUE),IF(A8=$H$98,VLOOKUP(C8,$H$100:$H$115,1,TRUE),IF(A8=$I$98,VLOOKUP(C8,$I$100:$I$108,1,TRUE),IF(A8=$K$98,VLOOKUP(C8,$K$100:$K$108,1,TRUE),VLOOKUP(C8,$N$100:$N$108,1,TRUE))))),)</f>
        <v>0</v>
      </c>
      <c r="S8" s="1">
        <f t="shared" ref="S8:S15" si="1">IF(AND($A8=hdn_product_sales,$C8=hdn_main_product,ISNUMBER($I8)=TRUE,$J8&gt;0,ISNUMBER($G8)=TRUE,ISNUMBER($K8)=TRUE),$G8,0)</f>
        <v>0</v>
      </c>
      <c r="U8" s="1">
        <f>IFERROR(VLOOKUP(H8,$Q$99:$R$101,2,FALSE),1)</f>
        <v>1</v>
      </c>
      <c r="V8" s="1">
        <v>1</v>
      </c>
    </row>
    <row r="9" spans="1:22" ht="14.1" customHeight="1" x14ac:dyDescent="0.15">
      <c r="A9" s="303"/>
      <c r="B9" s="304"/>
      <c r="C9" s="184"/>
      <c r="D9" s="305"/>
      <c r="E9" s="306"/>
      <c r="F9" s="307"/>
      <c r="G9" s="149"/>
      <c r="H9" s="187"/>
      <c r="I9" s="151"/>
      <c r="J9" s="222"/>
      <c r="K9" s="308">
        <f t="shared" si="0"/>
        <v>0</v>
      </c>
      <c r="L9" s="309"/>
      <c r="M9" s="211"/>
      <c r="N9" s="313"/>
      <c r="O9" s="313"/>
      <c r="P9" s="314"/>
      <c r="Q9" s="1">
        <f>IF(C9&lt;&gt;0,IF(A9=$A$98,VLOOKUP(C9,$A$100:$A$108,1,TRUE),IF(A9=$C$98,VLOOKUP(C9,$C$100:$C$110,1,TRUE),IF(A9=$E$98,VLOOKUP(C9,$E$100:$E$108,1,TRUE),))),)</f>
        <v>0</v>
      </c>
      <c r="S9" s="1">
        <f t="shared" si="1"/>
        <v>0</v>
      </c>
      <c r="U9" s="1">
        <f>IFERROR(VLOOKUP(H9,$Q$99:$R$101,2,FALSE),1)</f>
        <v>1</v>
      </c>
      <c r="V9" s="1">
        <v>1</v>
      </c>
    </row>
    <row r="10" spans="1:22" ht="14.1" customHeight="1" x14ac:dyDescent="0.2">
      <c r="A10" s="303"/>
      <c r="B10" s="304"/>
      <c r="C10" s="184"/>
      <c r="D10" s="305"/>
      <c r="E10" s="306"/>
      <c r="F10" s="307"/>
      <c r="G10" s="149"/>
      <c r="H10" s="187"/>
      <c r="I10" s="151"/>
      <c r="J10" s="222"/>
      <c r="K10" s="308">
        <f t="shared" si="0"/>
        <v>0</v>
      </c>
      <c r="L10" s="309"/>
      <c r="M10" s="211"/>
      <c r="N10" s="313"/>
      <c r="O10" s="313"/>
      <c r="P10" s="314"/>
      <c r="S10" s="1">
        <f t="shared" si="1"/>
        <v>0</v>
      </c>
      <c r="T10" s="15"/>
      <c r="U10" s="1">
        <f>IFERROR(VLOOKUP(H10,$Q$99:$R$101,2,FALSE),1)</f>
        <v>1</v>
      </c>
      <c r="V10" s="1">
        <v>1</v>
      </c>
    </row>
    <row r="11" spans="1:22" ht="14.1" customHeight="1" x14ac:dyDescent="0.2">
      <c r="A11" s="303"/>
      <c r="B11" s="304"/>
      <c r="C11" s="184"/>
      <c r="D11" s="305"/>
      <c r="E11" s="306"/>
      <c r="F11" s="307"/>
      <c r="G11" s="149"/>
      <c r="H11" s="187"/>
      <c r="I11" s="151"/>
      <c r="J11" s="222"/>
      <c r="K11" s="308">
        <f t="shared" si="0"/>
        <v>0</v>
      </c>
      <c r="L11" s="309"/>
      <c r="M11" s="211"/>
      <c r="N11" s="313"/>
      <c r="O11" s="313"/>
      <c r="P11" s="314"/>
      <c r="S11" s="1">
        <f t="shared" si="1"/>
        <v>0</v>
      </c>
      <c r="T11" s="15"/>
      <c r="U11" s="1">
        <f>IFERROR(VLOOKUP(H11,$Q$99:$R$101,2,FALSE),1)</f>
        <v>1</v>
      </c>
      <c r="V11" s="1">
        <v>1</v>
      </c>
    </row>
    <row r="12" spans="1:22" ht="14.1" customHeight="1" x14ac:dyDescent="0.2">
      <c r="A12" s="303"/>
      <c r="B12" s="304"/>
      <c r="C12" s="184"/>
      <c r="D12" s="305"/>
      <c r="E12" s="306"/>
      <c r="F12" s="307"/>
      <c r="G12" s="149"/>
      <c r="H12" s="187"/>
      <c r="I12" s="151"/>
      <c r="J12" s="222"/>
      <c r="K12" s="308">
        <f t="shared" si="0"/>
        <v>0</v>
      </c>
      <c r="L12" s="309"/>
      <c r="M12" s="211"/>
      <c r="N12" s="313"/>
      <c r="O12" s="313"/>
      <c r="P12" s="314"/>
      <c r="S12" s="1">
        <f t="shared" si="1"/>
        <v>0</v>
      </c>
      <c r="T12" s="15"/>
      <c r="U12" s="1">
        <f>IFERROR(VLOOKUP(H12,$Q$99:$R$101,2,FALSE),1)</f>
        <v>1</v>
      </c>
      <c r="V12" s="1">
        <v>1</v>
      </c>
    </row>
    <row r="13" spans="1:22" ht="14.1" customHeight="1" x14ac:dyDescent="0.2">
      <c r="A13" s="303"/>
      <c r="B13" s="304"/>
      <c r="C13" s="184"/>
      <c r="D13" s="305"/>
      <c r="E13" s="306"/>
      <c r="F13" s="307"/>
      <c r="G13" s="149"/>
      <c r="H13" s="187"/>
      <c r="I13" s="151"/>
      <c r="J13" s="222"/>
      <c r="K13" s="308">
        <f t="shared" si="0"/>
        <v>0</v>
      </c>
      <c r="L13" s="309"/>
      <c r="M13" s="211"/>
      <c r="N13" s="313"/>
      <c r="O13" s="313"/>
      <c r="P13" s="314"/>
      <c r="S13" s="1">
        <f t="shared" si="1"/>
        <v>0</v>
      </c>
      <c r="T13" s="15"/>
      <c r="U13" s="1">
        <f>IFERROR(VLOOKUP(H13,$Q$99:$R$101,2,FALSE),1)</f>
        <v>1</v>
      </c>
      <c r="V13" s="1">
        <v>1</v>
      </c>
    </row>
    <row r="14" spans="1:22" ht="14.1" customHeight="1" x14ac:dyDescent="0.2">
      <c r="A14" s="303"/>
      <c r="B14" s="304"/>
      <c r="C14" s="184"/>
      <c r="D14" s="305"/>
      <c r="E14" s="306"/>
      <c r="F14" s="307"/>
      <c r="G14" s="149"/>
      <c r="H14" s="187"/>
      <c r="I14" s="151"/>
      <c r="J14" s="222"/>
      <c r="K14" s="308">
        <f t="shared" si="0"/>
        <v>0</v>
      </c>
      <c r="L14" s="309"/>
      <c r="M14" s="211"/>
      <c r="N14" s="313"/>
      <c r="O14" s="313"/>
      <c r="P14" s="314"/>
      <c r="S14" s="1">
        <f t="shared" si="1"/>
        <v>0</v>
      </c>
      <c r="T14" s="15"/>
      <c r="U14" s="1">
        <f>IFERROR(VLOOKUP(H14,$Q$99:$R$101,2,FALSE),1)</f>
        <v>1</v>
      </c>
      <c r="V14" s="1">
        <v>1</v>
      </c>
    </row>
    <row r="15" spans="1:22" ht="14.1" customHeight="1" thickBot="1" x14ac:dyDescent="0.25">
      <c r="A15" s="303"/>
      <c r="B15" s="304"/>
      <c r="C15" s="185"/>
      <c r="D15" s="305"/>
      <c r="E15" s="306"/>
      <c r="F15" s="307"/>
      <c r="G15" s="153"/>
      <c r="H15" s="188"/>
      <c r="I15" s="155"/>
      <c r="J15" s="223"/>
      <c r="K15" s="308">
        <f t="shared" si="0"/>
        <v>0</v>
      </c>
      <c r="L15" s="309"/>
      <c r="M15" s="213"/>
      <c r="N15" s="315"/>
      <c r="O15" s="315"/>
      <c r="P15" s="316"/>
      <c r="Q15" s="1">
        <f>IF(C15&lt;&gt;0,IF(A15=$A$98,VLOOKUP(C15,$A$100:$A$108,1,TRUE),IF(A15=$C$98,VLOOKUP(C15,$C$100:$C$110,1,TRUE),IF(A15=$E$98,VLOOKUP(C15,$E$100:$E$108,1,TRUE),))),)</f>
        <v>0</v>
      </c>
      <c r="S15" s="1">
        <f t="shared" si="1"/>
        <v>0</v>
      </c>
      <c r="T15" s="15"/>
      <c r="U15" s="1">
        <f>IFERROR(VLOOKUP(H15,$Q$99:$R$101,2,FALSE),1)</f>
        <v>1</v>
      </c>
      <c r="V15" s="1">
        <v>1</v>
      </c>
    </row>
    <row r="16" spans="1:22" ht="14.1" customHeight="1" thickBot="1" x14ac:dyDescent="0.25">
      <c r="A16" s="325" t="s">
        <v>232</v>
      </c>
      <c r="B16" s="326"/>
      <c r="C16" s="326"/>
      <c r="D16" s="326"/>
      <c r="E16" s="326"/>
      <c r="F16" s="327"/>
      <c r="G16" s="169">
        <f>SUM(G7:G15)</f>
        <v>0</v>
      </c>
      <c r="H16" s="156"/>
      <c r="I16" s="328">
        <f>SUM(K7:K15)</f>
        <v>0</v>
      </c>
      <c r="J16" s="329"/>
      <c r="K16" s="329"/>
      <c r="L16" s="330"/>
      <c r="M16" s="214"/>
      <c r="N16" s="331"/>
      <c r="O16" s="331"/>
      <c r="P16" s="332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</row>
    <row r="17" spans="1:22" ht="6" customHeight="1" thickBot="1" x14ac:dyDescent="0.25">
      <c r="A17" s="333"/>
      <c r="B17" s="334"/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5"/>
      <c r="S17" s="15"/>
      <c r="T17" s="15"/>
      <c r="U17" s="15"/>
    </row>
    <row r="18" spans="1:22" ht="18" customHeight="1" x14ac:dyDescent="0.15">
      <c r="A18" s="336" t="s">
        <v>5</v>
      </c>
      <c r="B18" s="337"/>
      <c r="C18" s="207" t="s">
        <v>6</v>
      </c>
      <c r="D18" s="338" t="s">
        <v>7</v>
      </c>
      <c r="E18" s="339"/>
      <c r="F18" s="337"/>
      <c r="G18" s="208" t="s">
        <v>8</v>
      </c>
      <c r="H18" s="209" t="s">
        <v>9</v>
      </c>
      <c r="I18" s="210" t="s">
        <v>10</v>
      </c>
      <c r="J18" s="220" t="s">
        <v>258</v>
      </c>
      <c r="K18" s="340" t="s">
        <v>11</v>
      </c>
      <c r="L18" s="341"/>
      <c r="M18" s="206" t="s">
        <v>238</v>
      </c>
      <c r="N18" s="300" t="s">
        <v>256</v>
      </c>
      <c r="O18" s="301"/>
      <c r="P18" s="302"/>
      <c r="Q18" s="1" t="e">
        <f>IF(C18&lt;&gt;0,IF(A18=$G$98,VLOOKUP(C18,$G$100:$G$115,1,TRUE),IF(A18=$H$98,VLOOKUP(C18,$H$100:$H$115,1,TRUE),IF(A18=$I$98,VLOOKUP(C18,$I$100:$I$108,1,TRUE),IF(A18=$K$98,VLOOKUP(C18,$K$100:$K$108,1,TRUE),VLOOKUP(C18,$N$100:$N$108,1,TRUE))))),)</f>
        <v>#N/A</v>
      </c>
    </row>
    <row r="19" spans="1:22" ht="14.1" customHeight="1" x14ac:dyDescent="0.15">
      <c r="A19" s="317"/>
      <c r="B19" s="318"/>
      <c r="C19" s="189"/>
      <c r="D19" s="319"/>
      <c r="E19" s="320"/>
      <c r="F19" s="321"/>
      <c r="G19" s="10"/>
      <c r="H19" s="190"/>
      <c r="I19" s="11"/>
      <c r="J19" s="224"/>
      <c r="K19" s="308">
        <f>IFERROR(G19*I19*J19,"")</f>
        <v>0</v>
      </c>
      <c r="L19" s="309"/>
      <c r="M19" s="212"/>
      <c r="N19" s="322"/>
      <c r="O19" s="323"/>
      <c r="P19" s="324"/>
      <c r="Q19" s="1">
        <f>IF(C19&lt;&gt;0,IF(A19=$G$98,VLOOKUP(C19,$G$100:$G$115,1,TRUE),IF(A19=$H$98,VLOOKUP(C19,$H$100:$H$115,1,TRUE),IF(A19=$I$98,VLOOKUP(C19,$I$100:$I$108,1,TRUE),IF(A19=$K$98,VLOOKUP(C19,$K$100:$K$108,1,TRUE),VLOOKUP(C19,$N$100:$N$108,1,TRUE))))),)</f>
        <v>0</v>
      </c>
      <c r="U19" s="1">
        <f>IFERROR(VLOOKUP(H19,$Q$99:$R$101,2,FALSE),1)</f>
        <v>1</v>
      </c>
      <c r="V19" s="1">
        <v>2</v>
      </c>
    </row>
    <row r="20" spans="1:22" ht="14.1" customHeight="1" x14ac:dyDescent="0.15">
      <c r="A20" s="317"/>
      <c r="B20" s="318"/>
      <c r="C20" s="189"/>
      <c r="D20" s="319"/>
      <c r="E20" s="320"/>
      <c r="F20" s="321"/>
      <c r="G20" s="12"/>
      <c r="H20" s="191"/>
      <c r="I20" s="13"/>
      <c r="J20" s="225"/>
      <c r="K20" s="308">
        <f t="shared" ref="K20:K30" si="2">IFERROR(G20*I20*J20,"")</f>
        <v>0</v>
      </c>
      <c r="L20" s="309"/>
      <c r="M20" s="212"/>
      <c r="N20" s="322"/>
      <c r="O20" s="323"/>
      <c r="P20" s="324"/>
      <c r="Q20" s="1">
        <f>IF(C20&lt;&gt;0,IF(A20=$G$98,VLOOKUP(C20,$G$100:$G$115,1,TRUE),IF(A20=$H$98,VLOOKUP(C20,$H$100:$H$115,1,TRUE),IF(A20=$I$98,VLOOKUP(C20,$I$100:$I$108,1,TRUE),IF(A20=$K$98,VLOOKUP(C20,$K$100:$K$108,1,TRUE),VLOOKUP(C20,$N$100:$N$108,1,TRUE))))),)</f>
        <v>0</v>
      </c>
      <c r="U20" s="1">
        <f>IFERROR(VLOOKUP(H20,$Q$99:$R$101,2,FALSE),1)</f>
        <v>1</v>
      </c>
      <c r="V20" s="1">
        <v>2</v>
      </c>
    </row>
    <row r="21" spans="1:22" ht="14.1" customHeight="1" x14ac:dyDescent="0.2">
      <c r="A21" s="317"/>
      <c r="B21" s="318"/>
      <c r="C21" s="189"/>
      <c r="D21" s="319"/>
      <c r="E21" s="320"/>
      <c r="F21" s="321"/>
      <c r="G21" s="12"/>
      <c r="H21" s="191"/>
      <c r="I21" s="13"/>
      <c r="J21" s="225"/>
      <c r="K21" s="308">
        <f t="shared" si="2"/>
        <v>0</v>
      </c>
      <c r="L21" s="309"/>
      <c r="M21" s="212"/>
      <c r="N21" s="342"/>
      <c r="O21" s="342"/>
      <c r="P21" s="343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>IFERROR(VLOOKUP(H21,$Q$99:$R$101,2,FALSE),1)</f>
        <v>1</v>
      </c>
      <c r="V21" s="1">
        <v>2</v>
      </c>
    </row>
    <row r="22" spans="1:22" ht="14.1" customHeight="1" x14ac:dyDescent="0.2">
      <c r="A22" s="317"/>
      <c r="B22" s="318"/>
      <c r="C22" s="189"/>
      <c r="D22" s="319"/>
      <c r="E22" s="320"/>
      <c r="F22" s="321"/>
      <c r="G22" s="12"/>
      <c r="H22" s="191"/>
      <c r="I22" s="13"/>
      <c r="J22" s="225"/>
      <c r="K22" s="308">
        <f t="shared" si="2"/>
        <v>0</v>
      </c>
      <c r="L22" s="309"/>
      <c r="M22" s="212"/>
      <c r="N22" s="342"/>
      <c r="O22" s="342"/>
      <c r="P22" s="343"/>
      <c r="S22" s="14"/>
      <c r="T22" s="15"/>
      <c r="U22" s="1">
        <f>IFERROR(VLOOKUP(H22,$Q$99:$R$101,2,FALSE),1)</f>
        <v>1</v>
      </c>
      <c r="V22" s="1">
        <v>2</v>
      </c>
    </row>
    <row r="23" spans="1:22" ht="14.1" customHeight="1" x14ac:dyDescent="0.2">
      <c r="A23" s="317"/>
      <c r="B23" s="318"/>
      <c r="C23" s="189"/>
      <c r="D23" s="319"/>
      <c r="E23" s="320"/>
      <c r="F23" s="321"/>
      <c r="G23" s="12"/>
      <c r="H23" s="191"/>
      <c r="I23" s="13"/>
      <c r="J23" s="225"/>
      <c r="K23" s="308">
        <f t="shared" si="2"/>
        <v>0</v>
      </c>
      <c r="L23" s="309"/>
      <c r="M23" s="212"/>
      <c r="N23" s="342"/>
      <c r="O23" s="342"/>
      <c r="P23" s="343"/>
      <c r="S23" s="14"/>
      <c r="T23" s="15"/>
      <c r="U23" s="1">
        <f>IFERROR(VLOOKUP(H23,$Q$99:$R$101,2,FALSE),1)</f>
        <v>1</v>
      </c>
      <c r="V23" s="1">
        <v>2</v>
      </c>
    </row>
    <row r="24" spans="1:22" ht="14.1" customHeight="1" x14ac:dyDescent="0.2">
      <c r="A24" s="317"/>
      <c r="B24" s="318"/>
      <c r="C24" s="189"/>
      <c r="D24" s="319"/>
      <c r="E24" s="320"/>
      <c r="F24" s="321"/>
      <c r="G24" s="12"/>
      <c r="H24" s="191"/>
      <c r="I24" s="13"/>
      <c r="J24" s="225"/>
      <c r="K24" s="308">
        <f t="shared" si="2"/>
        <v>0</v>
      </c>
      <c r="L24" s="309"/>
      <c r="M24" s="212"/>
      <c r="N24" s="342"/>
      <c r="O24" s="342"/>
      <c r="P24" s="343"/>
      <c r="S24" s="14"/>
      <c r="T24" s="15"/>
      <c r="U24" s="1">
        <f>IFERROR(VLOOKUP(H24,$Q$99:$R$101,2,FALSE),1)</f>
        <v>1</v>
      </c>
      <c r="V24" s="1">
        <v>2</v>
      </c>
    </row>
    <row r="25" spans="1:22" ht="14.1" customHeight="1" x14ac:dyDescent="0.2">
      <c r="A25" s="317"/>
      <c r="B25" s="318"/>
      <c r="C25" s="189"/>
      <c r="D25" s="319"/>
      <c r="E25" s="320"/>
      <c r="F25" s="321"/>
      <c r="G25" s="12"/>
      <c r="H25" s="191"/>
      <c r="I25" s="13"/>
      <c r="J25" s="225"/>
      <c r="K25" s="308">
        <f t="shared" si="2"/>
        <v>0</v>
      </c>
      <c r="L25" s="309"/>
      <c r="M25" s="212"/>
      <c r="N25" s="342"/>
      <c r="O25" s="342"/>
      <c r="P25" s="343"/>
      <c r="S25" s="14"/>
      <c r="T25" s="15"/>
      <c r="U25" s="1">
        <f>IFERROR(VLOOKUP(H25,$Q$99:$R$101,2,FALSE),1)</f>
        <v>1</v>
      </c>
      <c r="V25" s="1">
        <v>2</v>
      </c>
    </row>
    <row r="26" spans="1:22" ht="14.1" customHeight="1" x14ac:dyDescent="0.2">
      <c r="A26" s="317"/>
      <c r="B26" s="318"/>
      <c r="C26" s="189"/>
      <c r="D26" s="319"/>
      <c r="E26" s="320"/>
      <c r="F26" s="321"/>
      <c r="G26" s="12"/>
      <c r="H26" s="191"/>
      <c r="I26" s="13"/>
      <c r="J26" s="225"/>
      <c r="K26" s="308">
        <f t="shared" si="2"/>
        <v>0</v>
      </c>
      <c r="L26" s="309"/>
      <c r="M26" s="212"/>
      <c r="N26" s="342"/>
      <c r="O26" s="342"/>
      <c r="P26" s="343"/>
      <c r="S26" s="14"/>
      <c r="T26" s="15"/>
      <c r="U26" s="1">
        <f>IFERROR(VLOOKUP(H26,$Q$99:$R$101,2,FALSE),1)</f>
        <v>1</v>
      </c>
      <c r="V26" s="1">
        <v>2</v>
      </c>
    </row>
    <row r="27" spans="1:22" ht="14.1" customHeight="1" x14ac:dyDescent="0.2">
      <c r="A27" s="317"/>
      <c r="B27" s="318"/>
      <c r="C27" s="189"/>
      <c r="D27" s="319"/>
      <c r="E27" s="320"/>
      <c r="F27" s="321"/>
      <c r="G27" s="12"/>
      <c r="H27" s="191"/>
      <c r="I27" s="13"/>
      <c r="J27" s="225"/>
      <c r="K27" s="308">
        <f t="shared" si="2"/>
        <v>0</v>
      </c>
      <c r="L27" s="309"/>
      <c r="M27" s="212"/>
      <c r="N27" s="342"/>
      <c r="O27" s="342"/>
      <c r="P27" s="343"/>
      <c r="S27" s="14"/>
      <c r="T27" s="15"/>
      <c r="U27" s="1">
        <f>IFERROR(VLOOKUP(H27,$Q$99:$R$101,2,FALSE),1)</f>
        <v>1</v>
      </c>
      <c r="V27" s="1">
        <v>2</v>
      </c>
    </row>
    <row r="28" spans="1:22" ht="14.1" customHeight="1" x14ac:dyDescent="0.2">
      <c r="A28" s="317"/>
      <c r="B28" s="318"/>
      <c r="C28" s="189"/>
      <c r="D28" s="319"/>
      <c r="E28" s="320"/>
      <c r="F28" s="321"/>
      <c r="G28" s="12"/>
      <c r="H28" s="191"/>
      <c r="I28" s="13"/>
      <c r="J28" s="225"/>
      <c r="K28" s="308">
        <f t="shared" si="2"/>
        <v>0</v>
      </c>
      <c r="L28" s="309"/>
      <c r="M28" s="212"/>
      <c r="N28" s="342"/>
      <c r="O28" s="342"/>
      <c r="P28" s="343"/>
      <c r="S28" s="14"/>
      <c r="T28" s="15"/>
      <c r="U28" s="1">
        <f>IFERROR(VLOOKUP(H28,$Q$99:$R$101,2,FALSE),1)</f>
        <v>1</v>
      </c>
      <c r="V28" s="1">
        <v>2</v>
      </c>
    </row>
    <row r="29" spans="1:22" ht="14.1" customHeight="1" x14ac:dyDescent="0.2">
      <c r="A29" s="317"/>
      <c r="B29" s="318"/>
      <c r="C29" s="189"/>
      <c r="D29" s="319"/>
      <c r="E29" s="320"/>
      <c r="F29" s="321"/>
      <c r="G29" s="12"/>
      <c r="H29" s="191"/>
      <c r="I29" s="13"/>
      <c r="J29" s="225"/>
      <c r="K29" s="308">
        <f t="shared" si="2"/>
        <v>0</v>
      </c>
      <c r="L29" s="309"/>
      <c r="M29" s="212"/>
      <c r="N29" s="342"/>
      <c r="O29" s="342"/>
      <c r="P29" s="343"/>
      <c r="S29" s="14"/>
      <c r="T29" s="15"/>
      <c r="U29" s="1">
        <f>IFERROR(VLOOKUP(H29,$Q$99:$R$101,2,FALSE),1)</f>
        <v>1</v>
      </c>
      <c r="V29" s="1">
        <v>2</v>
      </c>
    </row>
    <row r="30" spans="1:22" ht="14.1" customHeight="1" thickBot="1" x14ac:dyDescent="0.25">
      <c r="A30" s="357"/>
      <c r="B30" s="358"/>
      <c r="C30" s="277"/>
      <c r="D30" s="359"/>
      <c r="E30" s="360"/>
      <c r="F30" s="361"/>
      <c r="G30" s="101"/>
      <c r="H30" s="192"/>
      <c r="I30" s="97"/>
      <c r="J30" s="226"/>
      <c r="K30" s="308">
        <f t="shared" si="2"/>
        <v>0</v>
      </c>
      <c r="L30" s="309"/>
      <c r="M30" s="216"/>
      <c r="N30" s="362"/>
      <c r="O30" s="362"/>
      <c r="P30" s="363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>IFERROR(VLOOKUP(H30,$Q$99:$R$101,2,FALSE),1)</f>
        <v>1</v>
      </c>
      <c r="V30" s="1">
        <v>2</v>
      </c>
    </row>
    <row r="31" spans="1:22" ht="14.1" customHeight="1" thickBot="1" x14ac:dyDescent="0.25">
      <c r="A31" s="344" t="s">
        <v>21</v>
      </c>
      <c r="B31" s="345"/>
      <c r="C31" s="345"/>
      <c r="D31" s="345"/>
      <c r="E31" s="345"/>
      <c r="F31" s="346"/>
      <c r="G31" s="168">
        <f>SUM(G19:G30)</f>
        <v>0</v>
      </c>
      <c r="H31" s="102"/>
      <c r="I31" s="347">
        <f>SUM(K19:K30)</f>
        <v>0</v>
      </c>
      <c r="J31" s="348"/>
      <c r="K31" s="348"/>
      <c r="L31" s="349"/>
      <c r="M31" s="215"/>
      <c r="N31" s="350"/>
      <c r="O31" s="350"/>
      <c r="P31" s="351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</row>
    <row r="32" spans="1:22" ht="6" customHeight="1" thickBot="1" x14ac:dyDescent="0.25">
      <c r="A32" s="333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5"/>
      <c r="S32" s="15"/>
      <c r="T32" s="15"/>
      <c r="U32" s="15"/>
    </row>
    <row r="33" spans="1:22" ht="20.25" customHeight="1" x14ac:dyDescent="0.15">
      <c r="A33" s="352" t="s">
        <v>22</v>
      </c>
      <c r="B33" s="353"/>
      <c r="C33" s="199" t="s">
        <v>23</v>
      </c>
      <c r="D33" s="354" t="s">
        <v>24</v>
      </c>
      <c r="E33" s="353"/>
      <c r="F33" s="199" t="s">
        <v>25</v>
      </c>
      <c r="G33" s="199" t="s">
        <v>26</v>
      </c>
      <c r="H33" s="199" t="s">
        <v>9</v>
      </c>
      <c r="I33" s="199" t="s">
        <v>27</v>
      </c>
      <c r="J33" s="219" t="s">
        <v>258</v>
      </c>
      <c r="K33" s="354" t="s">
        <v>28</v>
      </c>
      <c r="L33" s="353"/>
      <c r="M33" s="200" t="s">
        <v>238</v>
      </c>
      <c r="N33" s="354" t="s">
        <v>257</v>
      </c>
      <c r="O33" s="355"/>
      <c r="P33" s="356"/>
      <c r="R33" s="79" t="s">
        <v>200</v>
      </c>
    </row>
    <row r="34" spans="1:22" ht="14.1" customHeight="1" x14ac:dyDescent="0.2">
      <c r="A34" s="364"/>
      <c r="B34" s="365"/>
      <c r="C34" s="193"/>
      <c r="D34" s="366"/>
      <c r="E34" s="365"/>
      <c r="F34" s="194"/>
      <c r="G34" s="12"/>
      <c r="H34" s="197"/>
      <c r="I34" s="13"/>
      <c r="J34" s="225"/>
      <c r="K34" s="367">
        <f>IFERROR(G34*I34*J34,"")</f>
        <v>0</v>
      </c>
      <c r="L34" s="368"/>
      <c r="M34" s="212"/>
      <c r="N34" s="369"/>
      <c r="O34" s="369"/>
      <c r="P34" s="370"/>
      <c r="Q34" s="1">
        <f t="shared" ref="Q34:Q56" si="3">IF(C34&lt;&gt;0,IF(A34=$A$98,VLOOKUP(C34,$A$100:$A$108,1,TRUE),IF(A34=$C$98,VLOOKUP(C34,$C$100:$C$110,1,TRUE),IF(A34=$E$98,VLOOKUP(C34,$E$100:$E$108,1,TRUE),))),)</f>
        <v>0</v>
      </c>
      <c r="R34" s="76"/>
      <c r="S34" s="15"/>
      <c r="T34" s="15"/>
      <c r="U34" s="1">
        <f>IFERROR(VLOOKUP(H34,$Q$99:$R$101,2,FALSE),1)</f>
        <v>1</v>
      </c>
      <c r="V34" s="1">
        <v>3</v>
      </c>
    </row>
    <row r="35" spans="1:22" ht="14.1" customHeight="1" x14ac:dyDescent="0.2">
      <c r="A35" s="364"/>
      <c r="B35" s="365"/>
      <c r="C35" s="193"/>
      <c r="D35" s="366"/>
      <c r="E35" s="365"/>
      <c r="F35" s="194"/>
      <c r="G35" s="12"/>
      <c r="H35" s="197"/>
      <c r="I35" s="13"/>
      <c r="J35" s="225"/>
      <c r="K35" s="367">
        <f t="shared" ref="K35:K57" si="4">IFERROR(G35*I35*J35,"")</f>
        <v>0</v>
      </c>
      <c r="L35" s="368"/>
      <c r="M35" s="212"/>
      <c r="N35" s="369"/>
      <c r="O35" s="369"/>
      <c r="P35" s="370"/>
      <c r="Q35" s="1">
        <f t="shared" si="3"/>
        <v>0</v>
      </c>
      <c r="R35" s="76"/>
      <c r="S35" s="15"/>
      <c r="T35" s="15"/>
      <c r="U35" s="1">
        <f>IFERROR(VLOOKUP(H35,$Q$99:$R$101,2,FALSE),1)</f>
        <v>1</v>
      </c>
      <c r="V35" s="1">
        <v>3</v>
      </c>
    </row>
    <row r="36" spans="1:22" ht="14.1" customHeight="1" x14ac:dyDescent="0.2">
      <c r="A36" s="364"/>
      <c r="B36" s="365"/>
      <c r="C36" s="193"/>
      <c r="D36" s="366"/>
      <c r="E36" s="365"/>
      <c r="F36" s="194"/>
      <c r="G36" s="12"/>
      <c r="H36" s="197"/>
      <c r="I36" s="13"/>
      <c r="J36" s="225"/>
      <c r="K36" s="367">
        <f t="shared" si="4"/>
        <v>0</v>
      </c>
      <c r="L36" s="368"/>
      <c r="M36" s="212"/>
      <c r="N36" s="369"/>
      <c r="O36" s="369"/>
      <c r="P36" s="370"/>
      <c r="Q36" s="1">
        <f t="shared" si="3"/>
        <v>0</v>
      </c>
      <c r="R36" s="76"/>
      <c r="S36" s="15"/>
      <c r="T36" s="15"/>
      <c r="U36" s="1">
        <f>IFERROR(VLOOKUP(H36,$Q$99:$R$101,2,FALSE),1)</f>
        <v>1</v>
      </c>
      <c r="V36" s="1">
        <v>3</v>
      </c>
    </row>
    <row r="37" spans="1:22" ht="14.1" customHeight="1" x14ac:dyDescent="0.2">
      <c r="A37" s="364"/>
      <c r="B37" s="365"/>
      <c r="C37" s="193"/>
      <c r="D37" s="366"/>
      <c r="E37" s="365"/>
      <c r="F37" s="194"/>
      <c r="G37" s="12"/>
      <c r="H37" s="197"/>
      <c r="I37" s="13"/>
      <c r="J37" s="225"/>
      <c r="K37" s="367">
        <f t="shared" si="4"/>
        <v>0</v>
      </c>
      <c r="L37" s="368"/>
      <c r="M37" s="212"/>
      <c r="N37" s="369"/>
      <c r="O37" s="369"/>
      <c r="P37" s="370"/>
      <c r="Q37" s="1">
        <f t="shared" si="3"/>
        <v>0</v>
      </c>
      <c r="R37" s="76"/>
      <c r="S37" s="15"/>
      <c r="T37" s="15"/>
      <c r="U37" s="1">
        <f>IFERROR(VLOOKUP(H37,$Q$99:$R$101,2,FALSE),1)</f>
        <v>1</v>
      </c>
      <c r="V37" s="1">
        <v>3</v>
      </c>
    </row>
    <row r="38" spans="1:22" ht="14.1" customHeight="1" x14ac:dyDescent="0.2">
      <c r="A38" s="364"/>
      <c r="B38" s="365"/>
      <c r="C38" s="193"/>
      <c r="D38" s="366"/>
      <c r="E38" s="365"/>
      <c r="F38" s="194"/>
      <c r="G38" s="12"/>
      <c r="H38" s="197"/>
      <c r="I38" s="13"/>
      <c r="J38" s="225"/>
      <c r="K38" s="367">
        <f t="shared" si="4"/>
        <v>0</v>
      </c>
      <c r="L38" s="368"/>
      <c r="M38" s="212"/>
      <c r="N38" s="369"/>
      <c r="O38" s="369"/>
      <c r="P38" s="370"/>
      <c r="Q38" s="1">
        <f t="shared" si="3"/>
        <v>0</v>
      </c>
      <c r="R38" s="76"/>
      <c r="S38" s="15"/>
      <c r="T38" s="15"/>
      <c r="U38" s="1">
        <f>IFERROR(VLOOKUP(H38,$Q$99:$R$101,2,FALSE),1)</f>
        <v>1</v>
      </c>
      <c r="V38" s="1">
        <v>3</v>
      </c>
    </row>
    <row r="39" spans="1:22" ht="14.1" customHeight="1" x14ac:dyDescent="0.2">
      <c r="A39" s="364"/>
      <c r="B39" s="365"/>
      <c r="C39" s="193"/>
      <c r="D39" s="366"/>
      <c r="E39" s="365"/>
      <c r="F39" s="194"/>
      <c r="G39" s="12"/>
      <c r="H39" s="197"/>
      <c r="I39" s="13"/>
      <c r="J39" s="225"/>
      <c r="K39" s="367">
        <f t="shared" si="4"/>
        <v>0</v>
      </c>
      <c r="L39" s="368"/>
      <c r="M39" s="212"/>
      <c r="N39" s="369"/>
      <c r="O39" s="369"/>
      <c r="P39" s="370"/>
      <c r="Q39" s="1">
        <f t="shared" si="3"/>
        <v>0</v>
      </c>
      <c r="R39" s="76"/>
      <c r="S39" s="15"/>
      <c r="T39" s="15"/>
      <c r="U39" s="1">
        <f>IFERROR(VLOOKUP(H39,$Q$99:$R$101,2,FALSE),1)</f>
        <v>1</v>
      </c>
      <c r="V39" s="1">
        <v>3</v>
      </c>
    </row>
    <row r="40" spans="1:22" ht="14.1" customHeight="1" x14ac:dyDescent="0.2">
      <c r="A40" s="364"/>
      <c r="B40" s="365"/>
      <c r="C40" s="193"/>
      <c r="D40" s="366"/>
      <c r="E40" s="365"/>
      <c r="F40" s="194"/>
      <c r="G40" s="12"/>
      <c r="H40" s="197"/>
      <c r="I40" s="13"/>
      <c r="J40" s="225"/>
      <c r="K40" s="367">
        <f t="shared" si="4"/>
        <v>0</v>
      </c>
      <c r="L40" s="368"/>
      <c r="M40" s="212"/>
      <c r="N40" s="369"/>
      <c r="O40" s="369"/>
      <c r="P40" s="370"/>
      <c r="Q40" s="1">
        <f t="shared" si="3"/>
        <v>0</v>
      </c>
      <c r="R40" s="76"/>
      <c r="S40" s="15"/>
      <c r="T40" s="15"/>
      <c r="U40" s="1">
        <f>IFERROR(VLOOKUP(H40,$Q$99:$R$101,2,FALSE),1)</f>
        <v>1</v>
      </c>
      <c r="V40" s="1">
        <v>3</v>
      </c>
    </row>
    <row r="41" spans="1:22" ht="14.1" customHeight="1" x14ac:dyDescent="0.2">
      <c r="A41" s="364"/>
      <c r="B41" s="365"/>
      <c r="C41" s="193"/>
      <c r="D41" s="366"/>
      <c r="E41" s="365"/>
      <c r="F41" s="194"/>
      <c r="G41" s="12"/>
      <c r="H41" s="197"/>
      <c r="I41" s="13"/>
      <c r="J41" s="225"/>
      <c r="K41" s="367">
        <f t="shared" si="4"/>
        <v>0</v>
      </c>
      <c r="L41" s="368"/>
      <c r="M41" s="212"/>
      <c r="N41" s="369"/>
      <c r="O41" s="369"/>
      <c r="P41" s="370"/>
      <c r="Q41" s="1">
        <f t="shared" si="3"/>
        <v>0</v>
      </c>
      <c r="R41" s="76"/>
      <c r="S41" s="15"/>
      <c r="T41" s="15"/>
      <c r="U41" s="1">
        <f>IFERROR(VLOOKUP(H41,$Q$99:$R$101,2,FALSE),1)</f>
        <v>1</v>
      </c>
      <c r="V41" s="1">
        <v>3</v>
      </c>
    </row>
    <row r="42" spans="1:22" ht="14.1" customHeight="1" x14ac:dyDescent="0.2">
      <c r="A42" s="364"/>
      <c r="B42" s="365"/>
      <c r="C42" s="193"/>
      <c r="D42" s="366"/>
      <c r="E42" s="365"/>
      <c r="F42" s="194"/>
      <c r="G42" s="12"/>
      <c r="H42" s="197"/>
      <c r="I42" s="13"/>
      <c r="J42" s="225"/>
      <c r="K42" s="367">
        <f t="shared" si="4"/>
        <v>0</v>
      </c>
      <c r="L42" s="368"/>
      <c r="M42" s="212"/>
      <c r="N42" s="371"/>
      <c r="O42" s="372"/>
      <c r="P42" s="373"/>
      <c r="Q42" s="1">
        <f t="shared" si="3"/>
        <v>0</v>
      </c>
      <c r="R42" s="76"/>
      <c r="S42" s="15"/>
      <c r="T42" s="15"/>
      <c r="U42" s="1">
        <f>IFERROR(VLOOKUP(H42,$Q$99:$R$101,2,FALSE),1)</f>
        <v>1</v>
      </c>
      <c r="V42" s="1">
        <v>3</v>
      </c>
    </row>
    <row r="43" spans="1:22" ht="14.1" customHeight="1" x14ac:dyDescent="0.2">
      <c r="A43" s="364"/>
      <c r="B43" s="365"/>
      <c r="C43" s="193"/>
      <c r="D43" s="366"/>
      <c r="E43" s="365"/>
      <c r="F43" s="194"/>
      <c r="G43" s="12"/>
      <c r="H43" s="197"/>
      <c r="I43" s="13"/>
      <c r="J43" s="225"/>
      <c r="K43" s="367">
        <f t="shared" si="4"/>
        <v>0</v>
      </c>
      <c r="L43" s="368"/>
      <c r="M43" s="212"/>
      <c r="N43" s="369"/>
      <c r="O43" s="369"/>
      <c r="P43" s="370"/>
      <c r="Q43" s="1">
        <f t="shared" si="3"/>
        <v>0</v>
      </c>
      <c r="R43" s="76"/>
      <c r="S43" s="15"/>
      <c r="T43" s="15"/>
      <c r="U43" s="1">
        <f>IFERROR(VLOOKUP(H43,$Q$99:$R$101,2,FALSE),1)</f>
        <v>1</v>
      </c>
      <c r="V43" s="1">
        <v>3</v>
      </c>
    </row>
    <row r="44" spans="1:22" ht="14.1" customHeight="1" x14ac:dyDescent="0.2">
      <c r="A44" s="364"/>
      <c r="B44" s="365"/>
      <c r="C44" s="193"/>
      <c r="D44" s="366"/>
      <c r="E44" s="365"/>
      <c r="F44" s="194"/>
      <c r="G44" s="12"/>
      <c r="H44" s="197"/>
      <c r="I44" s="13"/>
      <c r="J44" s="225"/>
      <c r="K44" s="367">
        <f t="shared" si="4"/>
        <v>0</v>
      </c>
      <c r="L44" s="368"/>
      <c r="M44" s="212"/>
      <c r="N44" s="369"/>
      <c r="O44" s="369"/>
      <c r="P44" s="370"/>
      <c r="Q44" s="1">
        <f t="shared" si="3"/>
        <v>0</v>
      </c>
      <c r="R44" s="76"/>
      <c r="S44" s="15"/>
      <c r="T44" s="15"/>
      <c r="U44" s="1">
        <f>IFERROR(VLOOKUP(H44,$Q$99:$R$101,2,FALSE),1)</f>
        <v>1</v>
      </c>
      <c r="V44" s="1">
        <v>3</v>
      </c>
    </row>
    <row r="45" spans="1:22" ht="14.1" customHeight="1" x14ac:dyDescent="0.2">
      <c r="A45" s="364"/>
      <c r="B45" s="365"/>
      <c r="C45" s="193"/>
      <c r="D45" s="366"/>
      <c r="E45" s="365"/>
      <c r="F45" s="194"/>
      <c r="G45" s="12"/>
      <c r="H45" s="197"/>
      <c r="I45" s="13"/>
      <c r="J45" s="225"/>
      <c r="K45" s="367">
        <f t="shared" si="4"/>
        <v>0</v>
      </c>
      <c r="L45" s="368"/>
      <c r="M45" s="212"/>
      <c r="N45" s="371"/>
      <c r="O45" s="372"/>
      <c r="P45" s="373"/>
      <c r="Q45" s="1">
        <f t="shared" si="3"/>
        <v>0</v>
      </c>
      <c r="R45" s="76"/>
      <c r="S45" s="15"/>
      <c r="T45" s="15"/>
      <c r="U45" s="1">
        <f>IFERROR(VLOOKUP(H45,$Q$99:$R$101,2,FALSE),1)</f>
        <v>1</v>
      </c>
      <c r="V45" s="1">
        <v>3</v>
      </c>
    </row>
    <row r="46" spans="1:22" ht="14.1" customHeight="1" x14ac:dyDescent="0.2">
      <c r="A46" s="364"/>
      <c r="B46" s="365"/>
      <c r="C46" s="193"/>
      <c r="D46" s="366"/>
      <c r="E46" s="365"/>
      <c r="F46" s="194"/>
      <c r="G46" s="12"/>
      <c r="H46" s="197"/>
      <c r="I46" s="13"/>
      <c r="J46" s="225"/>
      <c r="K46" s="367">
        <f t="shared" si="4"/>
        <v>0</v>
      </c>
      <c r="L46" s="368"/>
      <c r="M46" s="212"/>
      <c r="N46" s="371"/>
      <c r="O46" s="372"/>
      <c r="P46" s="373"/>
      <c r="Q46" s="1">
        <f t="shared" si="3"/>
        <v>0</v>
      </c>
      <c r="R46" s="76"/>
      <c r="S46" s="15"/>
      <c r="T46" s="15"/>
      <c r="U46" s="1">
        <f>IFERROR(VLOOKUP(H46,$Q$99:$R$101,2,FALSE),1)</f>
        <v>1</v>
      </c>
      <c r="V46" s="1">
        <v>3</v>
      </c>
    </row>
    <row r="47" spans="1:22" ht="14.1" customHeight="1" x14ac:dyDescent="0.2">
      <c r="A47" s="364"/>
      <c r="B47" s="365"/>
      <c r="C47" s="193"/>
      <c r="D47" s="366"/>
      <c r="E47" s="365"/>
      <c r="F47" s="194"/>
      <c r="G47" s="12"/>
      <c r="H47" s="197"/>
      <c r="I47" s="13"/>
      <c r="J47" s="225"/>
      <c r="K47" s="367">
        <f t="shared" si="4"/>
        <v>0</v>
      </c>
      <c r="L47" s="368"/>
      <c r="M47" s="212"/>
      <c r="N47" s="371"/>
      <c r="O47" s="372"/>
      <c r="P47" s="373"/>
      <c r="Q47" s="1">
        <f t="shared" si="3"/>
        <v>0</v>
      </c>
      <c r="R47" s="76"/>
      <c r="S47" s="15"/>
      <c r="T47" s="15"/>
      <c r="U47" s="1">
        <f>IFERROR(VLOOKUP(H47,$Q$99:$R$101,2,FALSE),1)</f>
        <v>1</v>
      </c>
      <c r="V47" s="1">
        <v>3</v>
      </c>
    </row>
    <row r="48" spans="1:22" ht="14.1" customHeight="1" x14ac:dyDescent="0.2">
      <c r="A48" s="364"/>
      <c r="B48" s="365"/>
      <c r="C48" s="193"/>
      <c r="D48" s="366"/>
      <c r="E48" s="365"/>
      <c r="F48" s="194"/>
      <c r="G48" s="12"/>
      <c r="H48" s="197"/>
      <c r="I48" s="13"/>
      <c r="J48" s="225"/>
      <c r="K48" s="367">
        <f t="shared" si="4"/>
        <v>0</v>
      </c>
      <c r="L48" s="368"/>
      <c r="M48" s="212"/>
      <c r="N48" s="371"/>
      <c r="O48" s="372"/>
      <c r="P48" s="373"/>
      <c r="Q48" s="1">
        <f t="shared" si="3"/>
        <v>0</v>
      </c>
      <c r="R48" s="76"/>
      <c r="S48" s="15"/>
      <c r="T48" s="15"/>
      <c r="U48" s="1">
        <f>IFERROR(VLOOKUP(H48,$Q$99:$R$101,2,FALSE),1)</f>
        <v>1</v>
      </c>
      <c r="V48" s="1">
        <v>3</v>
      </c>
    </row>
    <row r="49" spans="1:22" ht="14.1" customHeight="1" x14ac:dyDescent="0.2">
      <c r="A49" s="364"/>
      <c r="B49" s="365"/>
      <c r="C49" s="193"/>
      <c r="D49" s="366"/>
      <c r="E49" s="365"/>
      <c r="F49" s="194"/>
      <c r="G49" s="12"/>
      <c r="H49" s="197"/>
      <c r="I49" s="13"/>
      <c r="J49" s="225"/>
      <c r="K49" s="367">
        <f t="shared" si="4"/>
        <v>0</v>
      </c>
      <c r="L49" s="368"/>
      <c r="M49" s="212"/>
      <c r="N49" s="371"/>
      <c r="O49" s="372"/>
      <c r="P49" s="373"/>
      <c r="Q49" s="1">
        <f t="shared" si="3"/>
        <v>0</v>
      </c>
      <c r="R49" s="76"/>
      <c r="S49" s="15"/>
      <c r="T49" s="15"/>
      <c r="U49" s="1">
        <f>IFERROR(VLOOKUP(H49,$Q$99:$R$101,2,FALSE),1)</f>
        <v>1</v>
      </c>
      <c r="V49" s="1">
        <v>3</v>
      </c>
    </row>
    <row r="50" spans="1:22" ht="14.1" customHeight="1" x14ac:dyDescent="0.2">
      <c r="A50" s="364"/>
      <c r="B50" s="365"/>
      <c r="C50" s="193"/>
      <c r="D50" s="366"/>
      <c r="E50" s="365"/>
      <c r="F50" s="194"/>
      <c r="G50" s="12"/>
      <c r="H50" s="197"/>
      <c r="I50" s="13"/>
      <c r="J50" s="225"/>
      <c r="K50" s="367">
        <f t="shared" si="4"/>
        <v>0</v>
      </c>
      <c r="L50" s="368"/>
      <c r="M50" s="212"/>
      <c r="N50" s="371"/>
      <c r="O50" s="372"/>
      <c r="P50" s="373"/>
      <c r="Q50" s="1">
        <f t="shared" si="3"/>
        <v>0</v>
      </c>
      <c r="R50" s="76"/>
      <c r="S50" s="15"/>
      <c r="T50" s="15"/>
      <c r="U50" s="1">
        <f>IFERROR(VLOOKUP(H50,$Q$99:$R$101,2,FALSE),1)</f>
        <v>1</v>
      </c>
      <c r="V50" s="1">
        <v>3</v>
      </c>
    </row>
    <row r="51" spans="1:22" ht="14.1" customHeight="1" x14ac:dyDescent="0.2">
      <c r="A51" s="364"/>
      <c r="B51" s="365"/>
      <c r="C51" s="193"/>
      <c r="D51" s="366"/>
      <c r="E51" s="365"/>
      <c r="F51" s="194"/>
      <c r="G51" s="12"/>
      <c r="H51" s="197"/>
      <c r="I51" s="13"/>
      <c r="J51" s="225"/>
      <c r="K51" s="367">
        <f t="shared" si="4"/>
        <v>0</v>
      </c>
      <c r="L51" s="368"/>
      <c r="M51" s="212"/>
      <c r="N51" s="369"/>
      <c r="O51" s="369"/>
      <c r="P51" s="370"/>
      <c r="Q51" s="1">
        <f t="shared" si="3"/>
        <v>0</v>
      </c>
      <c r="R51" s="76"/>
      <c r="S51" s="15"/>
      <c r="T51" s="15"/>
      <c r="U51" s="1">
        <f>IFERROR(VLOOKUP(H51,$Q$99:$R$101,2,FALSE),1)</f>
        <v>1</v>
      </c>
      <c r="V51" s="1">
        <v>3</v>
      </c>
    </row>
    <row r="52" spans="1:22" ht="14.1" customHeight="1" x14ac:dyDescent="0.2">
      <c r="A52" s="364"/>
      <c r="B52" s="365"/>
      <c r="C52" s="193"/>
      <c r="D52" s="366"/>
      <c r="E52" s="365"/>
      <c r="F52" s="194"/>
      <c r="G52" s="12"/>
      <c r="H52" s="197"/>
      <c r="I52" s="13"/>
      <c r="J52" s="225"/>
      <c r="K52" s="367">
        <f t="shared" si="4"/>
        <v>0</v>
      </c>
      <c r="L52" s="368"/>
      <c r="M52" s="212"/>
      <c r="N52" s="369"/>
      <c r="O52" s="369"/>
      <c r="P52" s="370"/>
      <c r="Q52" s="1">
        <f t="shared" si="3"/>
        <v>0</v>
      </c>
      <c r="R52" s="76"/>
      <c r="S52" s="15"/>
      <c r="T52" s="15"/>
      <c r="U52" s="1">
        <f>IFERROR(VLOOKUP(H52,$Q$99:$R$101,2,FALSE),1)</f>
        <v>1</v>
      </c>
      <c r="V52" s="1">
        <v>3</v>
      </c>
    </row>
    <row r="53" spans="1:22" ht="14.1" customHeight="1" x14ac:dyDescent="0.2">
      <c r="A53" s="364"/>
      <c r="B53" s="365"/>
      <c r="C53" s="193"/>
      <c r="D53" s="366"/>
      <c r="E53" s="365"/>
      <c r="F53" s="194"/>
      <c r="G53" s="12"/>
      <c r="H53" s="197"/>
      <c r="I53" s="13"/>
      <c r="J53" s="225"/>
      <c r="K53" s="367">
        <f t="shared" si="4"/>
        <v>0</v>
      </c>
      <c r="L53" s="368"/>
      <c r="M53" s="212"/>
      <c r="N53" s="369"/>
      <c r="O53" s="369"/>
      <c r="P53" s="370"/>
      <c r="Q53" s="1">
        <f t="shared" si="3"/>
        <v>0</v>
      </c>
      <c r="R53" s="76"/>
      <c r="S53" s="15"/>
      <c r="T53" s="15"/>
      <c r="U53" s="1">
        <f>IFERROR(VLOOKUP(H53,$Q$99:$R$101,2,FALSE),1)</f>
        <v>1</v>
      </c>
      <c r="V53" s="1">
        <v>3</v>
      </c>
    </row>
    <row r="54" spans="1:22" ht="14.1" customHeight="1" x14ac:dyDescent="0.2">
      <c r="A54" s="364"/>
      <c r="B54" s="365"/>
      <c r="C54" s="193"/>
      <c r="D54" s="366"/>
      <c r="E54" s="365"/>
      <c r="F54" s="194"/>
      <c r="G54" s="12"/>
      <c r="H54" s="197"/>
      <c r="I54" s="13"/>
      <c r="J54" s="225"/>
      <c r="K54" s="367">
        <f t="shared" si="4"/>
        <v>0</v>
      </c>
      <c r="L54" s="368"/>
      <c r="M54" s="212"/>
      <c r="N54" s="369"/>
      <c r="O54" s="369"/>
      <c r="P54" s="370"/>
      <c r="Q54" s="1">
        <f t="shared" si="3"/>
        <v>0</v>
      </c>
      <c r="R54" s="76"/>
      <c r="S54" s="15"/>
      <c r="T54" s="15"/>
      <c r="U54" s="1">
        <f>IFERROR(VLOOKUP(H54,$Q$99:$R$101,2,FALSE),1)</f>
        <v>1</v>
      </c>
      <c r="V54" s="1">
        <v>3</v>
      </c>
    </row>
    <row r="55" spans="1:22" ht="14.1" customHeight="1" x14ac:dyDescent="0.2">
      <c r="A55" s="364"/>
      <c r="B55" s="365"/>
      <c r="C55" s="193"/>
      <c r="D55" s="366"/>
      <c r="E55" s="365"/>
      <c r="F55" s="194"/>
      <c r="G55" s="12"/>
      <c r="H55" s="197"/>
      <c r="I55" s="13"/>
      <c r="J55" s="225"/>
      <c r="K55" s="367">
        <f t="shared" si="4"/>
        <v>0</v>
      </c>
      <c r="L55" s="368"/>
      <c r="M55" s="212"/>
      <c r="N55" s="369"/>
      <c r="O55" s="369"/>
      <c r="P55" s="370"/>
      <c r="Q55" s="1">
        <f t="shared" si="3"/>
        <v>0</v>
      </c>
      <c r="R55" s="76"/>
      <c r="S55" s="15"/>
      <c r="T55" s="15"/>
      <c r="U55" s="1">
        <f>IFERROR(VLOOKUP(H55,$Q$99:$R$101,2,FALSE),1)</f>
        <v>1</v>
      </c>
      <c r="V55" s="1">
        <v>3</v>
      </c>
    </row>
    <row r="56" spans="1:22" ht="14.1" customHeight="1" x14ac:dyDescent="0.2">
      <c r="A56" s="364"/>
      <c r="B56" s="365"/>
      <c r="C56" s="193"/>
      <c r="D56" s="366"/>
      <c r="E56" s="365"/>
      <c r="F56" s="194"/>
      <c r="G56" s="12"/>
      <c r="H56" s="197"/>
      <c r="I56" s="13"/>
      <c r="J56" s="225"/>
      <c r="K56" s="367">
        <f t="shared" si="4"/>
        <v>0</v>
      </c>
      <c r="L56" s="368"/>
      <c r="M56" s="212"/>
      <c r="N56" s="369"/>
      <c r="O56" s="369"/>
      <c r="P56" s="370"/>
      <c r="Q56" s="1">
        <f t="shared" si="3"/>
        <v>0</v>
      </c>
      <c r="R56" s="76"/>
      <c r="S56" s="14"/>
      <c r="T56" s="15"/>
      <c r="U56" s="1">
        <f>IFERROR(VLOOKUP(H56,$Q$99:$R$101,2,FALSE),1)</f>
        <v>1</v>
      </c>
      <c r="V56" s="1">
        <v>3</v>
      </c>
    </row>
    <row r="57" spans="1:22" ht="15" customHeight="1" thickBot="1" x14ac:dyDescent="0.25">
      <c r="A57" s="364"/>
      <c r="B57" s="365"/>
      <c r="C57" s="195"/>
      <c r="D57" s="366"/>
      <c r="E57" s="365"/>
      <c r="F57" s="196"/>
      <c r="G57" s="20"/>
      <c r="H57" s="198"/>
      <c r="I57" s="97"/>
      <c r="J57" s="226"/>
      <c r="K57" s="367">
        <f t="shared" si="4"/>
        <v>0</v>
      </c>
      <c r="L57" s="368"/>
      <c r="M57" s="216"/>
      <c r="N57" s="374"/>
      <c r="O57" s="374"/>
      <c r="P57" s="375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>IFERROR(VLOOKUP(H57,$Q$99:$R$101,2,FALSE),1)</f>
        <v>1</v>
      </c>
      <c r="V57" s="1">
        <v>3</v>
      </c>
    </row>
    <row r="58" spans="1:22" ht="15" customHeight="1" thickBot="1" x14ac:dyDescent="0.25">
      <c r="A58" s="376" t="s">
        <v>40</v>
      </c>
      <c r="B58" s="377"/>
      <c r="C58" s="377"/>
      <c r="D58" s="377"/>
      <c r="E58" s="377"/>
      <c r="F58" s="378"/>
      <c r="G58" s="22"/>
      <c r="H58" s="23"/>
      <c r="I58" s="347">
        <f>SUM(K34:K57)</f>
        <v>0</v>
      </c>
      <c r="J58" s="348"/>
      <c r="K58" s="348"/>
      <c r="L58" s="349"/>
      <c r="M58" s="217"/>
      <c r="N58" s="379">
        <f>SUMIF(F34:F57,"&lt;&gt;"&amp;hdn_payoff_circle,K34:K57)</f>
        <v>0</v>
      </c>
      <c r="O58" s="380"/>
      <c r="P58" s="381"/>
      <c r="R58" s="77"/>
      <c r="S58" s="21"/>
      <c r="T58" s="15"/>
      <c r="U58" s="15"/>
    </row>
    <row r="59" spans="1:22" ht="8.25" customHeight="1" thickBot="1" x14ac:dyDescent="0.25">
      <c r="A59" s="382"/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3"/>
      <c r="M59" s="383"/>
      <c r="N59" s="383"/>
      <c r="O59" s="383"/>
      <c r="P59" s="384"/>
      <c r="R59" s="77"/>
      <c r="S59" s="21"/>
      <c r="T59" s="15"/>
      <c r="U59" s="15"/>
    </row>
    <row r="60" spans="1:22" ht="19.5" customHeight="1" x14ac:dyDescent="0.2">
      <c r="A60" s="352" t="s">
        <v>22</v>
      </c>
      <c r="B60" s="353"/>
      <c r="C60" s="199" t="s">
        <v>23</v>
      </c>
      <c r="D60" s="354" t="s">
        <v>24</v>
      </c>
      <c r="E60" s="353"/>
      <c r="F60" s="201" t="s">
        <v>25</v>
      </c>
      <c r="G60" s="201" t="s">
        <v>26</v>
      </c>
      <c r="H60" s="201" t="s">
        <v>287</v>
      </c>
      <c r="I60" s="201" t="s">
        <v>27</v>
      </c>
      <c r="J60" s="219" t="s">
        <v>258</v>
      </c>
      <c r="K60" s="354" t="s">
        <v>28</v>
      </c>
      <c r="L60" s="353"/>
      <c r="M60" s="200" t="s">
        <v>238</v>
      </c>
      <c r="N60" s="354" t="s">
        <v>257</v>
      </c>
      <c r="O60" s="355"/>
      <c r="P60" s="356"/>
      <c r="R60" s="79" t="s">
        <v>200</v>
      </c>
      <c r="U60" s="15"/>
    </row>
    <row r="61" spans="1:22" ht="14.1" customHeight="1" x14ac:dyDescent="0.15">
      <c r="A61" s="364"/>
      <c r="B61" s="365"/>
      <c r="C61" s="193"/>
      <c r="D61" s="366"/>
      <c r="E61" s="365"/>
      <c r="F61" s="194"/>
      <c r="G61" s="275">
        <f>IF(A61&lt;&gt;"",$P$4,0)</f>
        <v>0</v>
      </c>
      <c r="H61" s="197"/>
      <c r="I61" s="13"/>
      <c r="J61" s="225"/>
      <c r="K61" s="367">
        <f>IFERROR(G61*I61*J61,"")</f>
        <v>0</v>
      </c>
      <c r="L61" s="368"/>
      <c r="M61" s="212"/>
      <c r="N61" s="342"/>
      <c r="O61" s="342"/>
      <c r="P61" s="343"/>
      <c r="Q61" s="1">
        <f t="shared" ref="Q61:Q86" si="5">IF(C61&lt;&gt;0,IF(A61=$G$98,VLOOKUP(C61,$G$100:$G$115,1,TRUE),IF(A61=$H$98,VLOOKUP(C61,$H$100:$H$115,1,TRUE),IF(A61=$I$98,VLOOKUP(C61,$I$100:$I$108,1,TRUE),IF(A61=$K$98,VLOOKUP(C61,$K$100:$K$108,1,TRUE),VLOOKUP(C61,$N$100:$N$108,1,TRUE))))),)</f>
        <v>0</v>
      </c>
      <c r="R61" s="76"/>
      <c r="U61" s="1">
        <f>IFERROR(VLOOKUP(H61,$Q$99:$R$101,2,FALSE),1)</f>
        <v>1</v>
      </c>
      <c r="V61" s="1">
        <v>4</v>
      </c>
    </row>
    <row r="62" spans="1:22" ht="14.1" customHeight="1" x14ac:dyDescent="0.15">
      <c r="A62" s="364"/>
      <c r="B62" s="365"/>
      <c r="C62" s="193"/>
      <c r="D62" s="366"/>
      <c r="E62" s="365"/>
      <c r="F62" s="194"/>
      <c r="G62" s="275">
        <f t="shared" ref="G62:G86" si="6">IF(A62&lt;&gt;"",$P$4,0)</f>
        <v>0</v>
      </c>
      <c r="H62" s="197"/>
      <c r="I62" s="13"/>
      <c r="J62" s="225"/>
      <c r="K62" s="367">
        <f t="shared" ref="K62:K86" si="7">IFERROR(G62*I62*J62,"")</f>
        <v>0</v>
      </c>
      <c r="L62" s="368"/>
      <c r="M62" s="212"/>
      <c r="N62" s="342"/>
      <c r="O62" s="342"/>
      <c r="P62" s="343"/>
      <c r="Q62" s="1">
        <f t="shared" si="5"/>
        <v>0</v>
      </c>
      <c r="R62" s="76"/>
      <c r="U62" s="1">
        <f>IFERROR(VLOOKUP(H62,$Q$99:$R$101,2,FALSE),1)</f>
        <v>1</v>
      </c>
      <c r="V62" s="1">
        <v>4</v>
      </c>
    </row>
    <row r="63" spans="1:22" ht="14.1" customHeight="1" x14ac:dyDescent="0.15">
      <c r="A63" s="364"/>
      <c r="B63" s="365"/>
      <c r="C63" s="193"/>
      <c r="D63" s="366"/>
      <c r="E63" s="365"/>
      <c r="F63" s="194"/>
      <c r="G63" s="275">
        <f t="shared" si="6"/>
        <v>0</v>
      </c>
      <c r="H63" s="197"/>
      <c r="I63" s="13"/>
      <c r="J63" s="225"/>
      <c r="K63" s="367">
        <f t="shared" si="7"/>
        <v>0</v>
      </c>
      <c r="L63" s="368"/>
      <c r="M63" s="212"/>
      <c r="N63" s="385"/>
      <c r="O63" s="386"/>
      <c r="P63" s="387"/>
      <c r="Q63" s="1">
        <f t="shared" si="5"/>
        <v>0</v>
      </c>
      <c r="R63" s="76"/>
      <c r="U63" s="1">
        <f>IFERROR(VLOOKUP(H63,$Q$99:$R$101,2,FALSE),1)</f>
        <v>1</v>
      </c>
      <c r="V63" s="1">
        <v>4</v>
      </c>
    </row>
    <row r="64" spans="1:22" ht="14.1" customHeight="1" x14ac:dyDescent="0.2">
      <c r="A64" s="364"/>
      <c r="B64" s="365"/>
      <c r="C64" s="193"/>
      <c r="D64" s="366"/>
      <c r="E64" s="365"/>
      <c r="F64" s="194"/>
      <c r="G64" s="275">
        <f t="shared" si="6"/>
        <v>0</v>
      </c>
      <c r="H64" s="197"/>
      <c r="I64" s="13"/>
      <c r="J64" s="225"/>
      <c r="K64" s="367">
        <f t="shared" si="7"/>
        <v>0</v>
      </c>
      <c r="L64" s="368"/>
      <c r="M64" s="212"/>
      <c r="N64" s="342"/>
      <c r="O64" s="342"/>
      <c r="P64" s="343"/>
      <c r="Q64" s="1">
        <f t="shared" si="5"/>
        <v>0</v>
      </c>
      <c r="R64" s="76"/>
      <c r="S64" s="67">
        <f>SUMIF(A34:A57,$T$112,K34:K57)+SUMIF(A61:A83,$T$114,K61:K83)</f>
        <v>0</v>
      </c>
      <c r="T64" s="15" t="s">
        <v>163</v>
      </c>
      <c r="U64" s="1">
        <f>IFERROR(VLOOKUP(H64,$Q$99:$R$101,2,FALSE),1)</f>
        <v>1</v>
      </c>
      <c r="V64" s="1">
        <v>4</v>
      </c>
    </row>
    <row r="65" spans="1:22" ht="14.1" customHeight="1" x14ac:dyDescent="0.2">
      <c r="A65" s="364"/>
      <c r="B65" s="365"/>
      <c r="C65" s="193"/>
      <c r="D65" s="366"/>
      <c r="E65" s="365"/>
      <c r="F65" s="194"/>
      <c r="G65" s="275">
        <f t="shared" si="6"/>
        <v>0</v>
      </c>
      <c r="H65" s="197"/>
      <c r="I65" s="13"/>
      <c r="J65" s="225"/>
      <c r="K65" s="367">
        <f t="shared" si="7"/>
        <v>0</v>
      </c>
      <c r="L65" s="368"/>
      <c r="M65" s="212"/>
      <c r="N65" s="342"/>
      <c r="O65" s="342"/>
      <c r="P65" s="343"/>
      <c r="Q65" s="1">
        <f t="shared" si="5"/>
        <v>0</v>
      </c>
      <c r="R65" s="76"/>
      <c r="S65" s="67">
        <f>SUMIF(A61:A79,T113,K61:K79)+SUMIF(A61:A79,T114,K61:K79)+SUMIF(A34:A56,T115,K34:K56)</f>
        <v>0</v>
      </c>
      <c r="T65" s="15" t="s">
        <v>156</v>
      </c>
      <c r="U65" s="1">
        <f>IFERROR(VLOOKUP(H65,$Q$99:$R$101,2,FALSE),1)</f>
        <v>1</v>
      </c>
      <c r="V65" s="1">
        <v>4</v>
      </c>
    </row>
    <row r="66" spans="1:22" ht="14.1" customHeight="1" x14ac:dyDescent="0.15">
      <c r="A66" s="364"/>
      <c r="B66" s="365"/>
      <c r="C66" s="193"/>
      <c r="D66" s="366"/>
      <c r="E66" s="365"/>
      <c r="F66" s="194"/>
      <c r="G66" s="275">
        <f t="shared" si="6"/>
        <v>0</v>
      </c>
      <c r="H66" s="197"/>
      <c r="I66" s="13"/>
      <c r="J66" s="225"/>
      <c r="K66" s="367">
        <f t="shared" si="7"/>
        <v>0</v>
      </c>
      <c r="L66" s="368"/>
      <c r="M66" s="212"/>
      <c r="N66" s="342"/>
      <c r="O66" s="342"/>
      <c r="P66" s="343"/>
      <c r="Q66" s="1">
        <f t="shared" si="5"/>
        <v>0</v>
      </c>
      <c r="R66" s="76"/>
      <c r="S66" s="61">
        <f>SUMIF(A34:A57,T112,K34:K57)+SUMIF(A61:A76,T114,K61:K76)</f>
        <v>0</v>
      </c>
      <c r="T66" s="1" t="s">
        <v>199</v>
      </c>
      <c r="U66" s="1">
        <f>IFERROR(VLOOKUP(H66,$Q$99:$R$101,2,FALSE),1)</f>
        <v>1</v>
      </c>
      <c r="V66" s="1">
        <v>4</v>
      </c>
    </row>
    <row r="67" spans="1:22" ht="14.1" customHeight="1" x14ac:dyDescent="0.15">
      <c r="A67" s="364"/>
      <c r="B67" s="365"/>
      <c r="C67" s="193"/>
      <c r="D67" s="366"/>
      <c r="E67" s="365"/>
      <c r="F67" s="194"/>
      <c r="G67" s="275">
        <f t="shared" si="6"/>
        <v>0</v>
      </c>
      <c r="H67" s="197"/>
      <c r="I67" s="13"/>
      <c r="J67" s="225"/>
      <c r="K67" s="367">
        <f t="shared" si="7"/>
        <v>0</v>
      </c>
      <c r="L67" s="368"/>
      <c r="M67" s="212"/>
      <c r="N67" s="342"/>
      <c r="O67" s="342"/>
      <c r="P67" s="343"/>
      <c r="Q67" s="1">
        <f t="shared" si="5"/>
        <v>0</v>
      </c>
      <c r="R67" s="76"/>
      <c r="S67" s="66">
        <f>SUMIF(C61:C83,T117,K61:K83)</f>
        <v>0</v>
      </c>
      <c r="T67" s="1" t="s">
        <v>278</v>
      </c>
      <c r="U67" s="1">
        <f>IFERROR(VLOOKUP(H67,$Q$99:$R$101,2,FALSE),1)</f>
        <v>1</v>
      </c>
      <c r="V67" s="1">
        <v>4</v>
      </c>
    </row>
    <row r="68" spans="1:22" ht="14.1" customHeight="1" x14ac:dyDescent="0.15">
      <c r="A68" s="364"/>
      <c r="B68" s="365"/>
      <c r="C68" s="193"/>
      <c r="D68" s="366"/>
      <c r="E68" s="365"/>
      <c r="F68" s="194"/>
      <c r="G68" s="275">
        <f t="shared" si="6"/>
        <v>0</v>
      </c>
      <c r="H68" s="197"/>
      <c r="I68" s="13"/>
      <c r="J68" s="225"/>
      <c r="K68" s="367">
        <f t="shared" si="7"/>
        <v>0</v>
      </c>
      <c r="L68" s="368"/>
      <c r="M68" s="212"/>
      <c r="N68" s="342"/>
      <c r="O68" s="342"/>
      <c r="P68" s="343"/>
      <c r="Q68" s="1">
        <f t="shared" si="5"/>
        <v>0</v>
      </c>
      <c r="R68" s="76"/>
      <c r="S68" s="267">
        <f>S66+S69</f>
        <v>0</v>
      </c>
      <c r="T68" s="1" t="s">
        <v>279</v>
      </c>
      <c r="U68" s="1">
        <f>IFERROR(VLOOKUP(H68,$Q$99:$R$101,2,FALSE),1)</f>
        <v>1</v>
      </c>
      <c r="V68" s="1">
        <v>4</v>
      </c>
    </row>
    <row r="69" spans="1:22" ht="14.1" customHeight="1" x14ac:dyDescent="0.15">
      <c r="A69" s="364"/>
      <c r="B69" s="365"/>
      <c r="C69" s="193"/>
      <c r="D69" s="366"/>
      <c r="E69" s="365"/>
      <c r="F69" s="194"/>
      <c r="G69" s="275">
        <f t="shared" si="6"/>
        <v>0</v>
      </c>
      <c r="H69" s="197"/>
      <c r="I69" s="13"/>
      <c r="J69" s="225"/>
      <c r="K69" s="367">
        <f t="shared" si="7"/>
        <v>0</v>
      </c>
      <c r="L69" s="368"/>
      <c r="M69" s="212"/>
      <c r="N69" s="342"/>
      <c r="O69" s="342"/>
      <c r="P69" s="343"/>
      <c r="Q69" s="1">
        <f t="shared" si="5"/>
        <v>0</v>
      </c>
      <c r="R69" s="76"/>
      <c r="S69" s="1">
        <f>SUMIF(C77:C85,$T$120,K77:L85)</f>
        <v>0</v>
      </c>
      <c r="U69" s="1">
        <f>IFERROR(VLOOKUP(H69,$Q$99:$R$101,2,FALSE),1)</f>
        <v>1</v>
      </c>
      <c r="V69" s="1">
        <v>4</v>
      </c>
    </row>
    <row r="70" spans="1:22" ht="14.1" customHeight="1" x14ac:dyDescent="0.15">
      <c r="A70" s="364"/>
      <c r="B70" s="365"/>
      <c r="C70" s="193"/>
      <c r="D70" s="366"/>
      <c r="E70" s="365"/>
      <c r="F70" s="194"/>
      <c r="G70" s="275">
        <f t="shared" si="6"/>
        <v>0</v>
      </c>
      <c r="H70" s="197"/>
      <c r="I70" s="13"/>
      <c r="J70" s="225"/>
      <c r="K70" s="367">
        <f t="shared" si="7"/>
        <v>0</v>
      </c>
      <c r="L70" s="368"/>
      <c r="M70" s="212"/>
      <c r="N70" s="342"/>
      <c r="O70" s="342"/>
      <c r="P70" s="343"/>
      <c r="Q70" s="1">
        <f t="shared" si="5"/>
        <v>0</v>
      </c>
      <c r="R70" s="76"/>
      <c r="U70" s="1">
        <f>IFERROR(VLOOKUP(H70,$Q$99:$R$101,2,FALSE),1)</f>
        <v>1</v>
      </c>
      <c r="V70" s="1">
        <v>4</v>
      </c>
    </row>
    <row r="71" spans="1:22" ht="14.1" customHeight="1" x14ac:dyDescent="0.15">
      <c r="A71" s="364"/>
      <c r="B71" s="365"/>
      <c r="C71" s="193"/>
      <c r="D71" s="366"/>
      <c r="E71" s="365"/>
      <c r="F71" s="194"/>
      <c r="G71" s="275">
        <f t="shared" si="6"/>
        <v>0</v>
      </c>
      <c r="H71" s="197"/>
      <c r="I71" s="13"/>
      <c r="J71" s="225"/>
      <c r="K71" s="367">
        <f t="shared" si="7"/>
        <v>0</v>
      </c>
      <c r="L71" s="368"/>
      <c r="M71" s="212"/>
      <c r="N71" s="342"/>
      <c r="O71" s="342"/>
      <c r="P71" s="343"/>
      <c r="Q71" s="1">
        <f t="shared" si="5"/>
        <v>0</v>
      </c>
      <c r="R71" s="76"/>
      <c r="U71" s="1">
        <f>IFERROR(VLOOKUP(H71,$Q$99:$R$101,2,FALSE),1)</f>
        <v>1</v>
      </c>
      <c r="V71" s="1">
        <v>4</v>
      </c>
    </row>
    <row r="72" spans="1:22" ht="14.1" customHeight="1" x14ac:dyDescent="0.15">
      <c r="A72" s="364"/>
      <c r="B72" s="365"/>
      <c r="C72" s="193"/>
      <c r="D72" s="366"/>
      <c r="E72" s="365"/>
      <c r="F72" s="194"/>
      <c r="G72" s="275">
        <f t="shared" si="6"/>
        <v>0</v>
      </c>
      <c r="H72" s="197"/>
      <c r="I72" s="13"/>
      <c r="J72" s="225"/>
      <c r="K72" s="367">
        <f t="shared" si="7"/>
        <v>0</v>
      </c>
      <c r="L72" s="368"/>
      <c r="M72" s="212"/>
      <c r="N72" s="342"/>
      <c r="O72" s="342"/>
      <c r="P72" s="343"/>
      <c r="Q72" s="1">
        <f t="shared" si="5"/>
        <v>0</v>
      </c>
      <c r="R72" s="76"/>
      <c r="U72" s="1">
        <f>IFERROR(VLOOKUP(H72,$Q$99:$R$101,2,FALSE),1)</f>
        <v>1</v>
      </c>
      <c r="V72" s="1">
        <v>4</v>
      </c>
    </row>
    <row r="73" spans="1:22" ht="14.1" customHeight="1" x14ac:dyDescent="0.15">
      <c r="A73" s="364"/>
      <c r="B73" s="365"/>
      <c r="C73" s="193"/>
      <c r="D73" s="366"/>
      <c r="E73" s="365"/>
      <c r="F73" s="194"/>
      <c r="G73" s="275">
        <f t="shared" si="6"/>
        <v>0</v>
      </c>
      <c r="H73" s="197"/>
      <c r="I73" s="13"/>
      <c r="J73" s="225"/>
      <c r="K73" s="367">
        <f t="shared" si="7"/>
        <v>0</v>
      </c>
      <c r="L73" s="368"/>
      <c r="M73" s="212"/>
      <c r="N73" s="342"/>
      <c r="O73" s="342"/>
      <c r="P73" s="343"/>
      <c r="Q73" s="1">
        <f t="shared" si="5"/>
        <v>0</v>
      </c>
      <c r="R73" s="76"/>
      <c r="U73" s="1">
        <f>IFERROR(VLOOKUP(H73,$Q$99:$R$101,2,FALSE),1)</f>
        <v>1</v>
      </c>
      <c r="V73" s="1">
        <v>4</v>
      </c>
    </row>
    <row r="74" spans="1:22" ht="14.1" customHeight="1" x14ac:dyDescent="0.15">
      <c r="A74" s="364"/>
      <c r="B74" s="365"/>
      <c r="C74" s="193"/>
      <c r="D74" s="366"/>
      <c r="E74" s="365"/>
      <c r="F74" s="194"/>
      <c r="G74" s="275">
        <f t="shared" si="6"/>
        <v>0</v>
      </c>
      <c r="H74" s="197"/>
      <c r="I74" s="13"/>
      <c r="J74" s="225"/>
      <c r="K74" s="367">
        <f t="shared" si="7"/>
        <v>0</v>
      </c>
      <c r="L74" s="368"/>
      <c r="M74" s="212"/>
      <c r="N74" s="342"/>
      <c r="O74" s="342"/>
      <c r="P74" s="343"/>
      <c r="Q74" s="1">
        <f t="shared" si="5"/>
        <v>0</v>
      </c>
      <c r="R74" s="76"/>
      <c r="U74" s="1">
        <f>IFERROR(VLOOKUP(H74,$Q$99:$R$101,2,FALSE),1)</f>
        <v>1</v>
      </c>
      <c r="V74" s="1">
        <v>4</v>
      </c>
    </row>
    <row r="75" spans="1:22" ht="14.1" customHeight="1" x14ac:dyDescent="0.15">
      <c r="A75" s="364"/>
      <c r="B75" s="365"/>
      <c r="C75" s="193"/>
      <c r="D75" s="366"/>
      <c r="E75" s="365"/>
      <c r="F75" s="194"/>
      <c r="G75" s="275">
        <f t="shared" si="6"/>
        <v>0</v>
      </c>
      <c r="H75" s="197"/>
      <c r="I75" s="13"/>
      <c r="J75" s="225"/>
      <c r="K75" s="367">
        <f t="shared" si="7"/>
        <v>0</v>
      </c>
      <c r="L75" s="368"/>
      <c r="M75" s="212"/>
      <c r="N75" s="385"/>
      <c r="O75" s="386"/>
      <c r="P75" s="387"/>
      <c r="Q75" s="1">
        <f t="shared" si="5"/>
        <v>0</v>
      </c>
      <c r="R75" s="76"/>
      <c r="U75" s="1">
        <f>IFERROR(VLOOKUP(H75,$Q$99:$R$101,2,FALSE),1)</f>
        <v>1</v>
      </c>
      <c r="V75" s="1">
        <v>4</v>
      </c>
    </row>
    <row r="76" spans="1:22" ht="14.1" customHeight="1" x14ac:dyDescent="0.15">
      <c r="A76" s="364"/>
      <c r="B76" s="365"/>
      <c r="C76" s="193"/>
      <c r="D76" s="366"/>
      <c r="E76" s="365"/>
      <c r="F76" s="194"/>
      <c r="G76" s="275">
        <f t="shared" si="6"/>
        <v>0</v>
      </c>
      <c r="H76" s="197"/>
      <c r="I76" s="13"/>
      <c r="J76" s="225"/>
      <c r="K76" s="367">
        <f t="shared" si="7"/>
        <v>0</v>
      </c>
      <c r="L76" s="368"/>
      <c r="M76" s="212"/>
      <c r="N76" s="342"/>
      <c r="O76" s="342"/>
      <c r="P76" s="343"/>
      <c r="Q76" s="1">
        <f t="shared" si="5"/>
        <v>0</v>
      </c>
      <c r="R76" s="76"/>
      <c r="U76" s="1">
        <f>IFERROR(VLOOKUP(H76,$Q$99:$R$101,2,FALSE),1)</f>
        <v>1</v>
      </c>
      <c r="V76" s="1">
        <v>4</v>
      </c>
    </row>
    <row r="77" spans="1:22" ht="14.1" customHeight="1" x14ac:dyDescent="0.15">
      <c r="A77" s="388"/>
      <c r="B77" s="389"/>
      <c r="C77" s="239"/>
      <c r="D77" s="390"/>
      <c r="E77" s="391"/>
      <c r="F77" s="247"/>
      <c r="G77" s="275">
        <f t="shared" si="6"/>
        <v>0</v>
      </c>
      <c r="H77" s="248"/>
      <c r="I77" s="253" t="str">
        <f t="shared" ref="I77:I85" si="8">IF(D77&lt;&gt;"",IF(G77&lt;&gt;"",ROUNDDOWN(IF(C77=hdn_tariff,$S$66,0)*D77/G77,4),""),"")</f>
        <v/>
      </c>
      <c r="J77" s="254"/>
      <c r="K77" s="392" t="str">
        <f t="shared" si="7"/>
        <v/>
      </c>
      <c r="L77" s="393"/>
      <c r="M77" s="212"/>
      <c r="N77" s="342"/>
      <c r="O77" s="342"/>
      <c r="P77" s="343"/>
      <c r="Q77" s="1">
        <f t="shared" si="5"/>
        <v>0</v>
      </c>
      <c r="R77" s="76"/>
      <c r="U77" s="1">
        <f>IFERROR(VLOOKUP(H77,$Q$99:$R$101,2,FALSE),1)</f>
        <v>1</v>
      </c>
      <c r="V77" s="1">
        <v>5</v>
      </c>
    </row>
    <row r="78" spans="1:22" ht="14.1" customHeight="1" x14ac:dyDescent="0.15">
      <c r="A78" s="388"/>
      <c r="B78" s="389"/>
      <c r="C78" s="239"/>
      <c r="D78" s="394"/>
      <c r="E78" s="395"/>
      <c r="F78" s="247"/>
      <c r="G78" s="275">
        <f t="shared" si="6"/>
        <v>0</v>
      </c>
      <c r="H78" s="248"/>
      <c r="I78" s="253" t="str">
        <f t="shared" si="8"/>
        <v/>
      </c>
      <c r="J78" s="254"/>
      <c r="K78" s="392" t="str">
        <f t="shared" si="7"/>
        <v/>
      </c>
      <c r="L78" s="393"/>
      <c r="M78" s="212"/>
      <c r="N78" s="342"/>
      <c r="O78" s="342"/>
      <c r="P78" s="343"/>
      <c r="Q78" s="1">
        <f t="shared" si="5"/>
        <v>0</v>
      </c>
      <c r="R78" s="76"/>
      <c r="U78" s="1">
        <f>IFERROR(VLOOKUP(H78,$Q$99:$R$101,2,FALSE),1)</f>
        <v>1</v>
      </c>
      <c r="V78" s="1">
        <v>5</v>
      </c>
    </row>
    <row r="79" spans="1:22" ht="14.1" customHeight="1" x14ac:dyDescent="0.15">
      <c r="A79" s="388"/>
      <c r="B79" s="389"/>
      <c r="C79" s="239"/>
      <c r="D79" s="394"/>
      <c r="E79" s="395"/>
      <c r="F79" s="247"/>
      <c r="G79" s="275">
        <f t="shared" si="6"/>
        <v>0</v>
      </c>
      <c r="H79" s="248"/>
      <c r="I79" s="253" t="str">
        <f t="shared" si="8"/>
        <v/>
      </c>
      <c r="J79" s="254"/>
      <c r="K79" s="392" t="str">
        <f t="shared" si="7"/>
        <v/>
      </c>
      <c r="L79" s="393"/>
      <c r="M79" s="212"/>
      <c r="N79" s="342"/>
      <c r="O79" s="342"/>
      <c r="P79" s="343"/>
      <c r="Q79" s="1">
        <f t="shared" si="5"/>
        <v>0</v>
      </c>
      <c r="R79" s="76"/>
      <c r="U79" s="1">
        <f>IFERROR(VLOOKUP(H79,$Q$99:$R$101,2,FALSE),1)</f>
        <v>1</v>
      </c>
      <c r="V79" s="1">
        <v>5</v>
      </c>
    </row>
    <row r="80" spans="1:22" ht="14.1" customHeight="1" x14ac:dyDescent="0.15">
      <c r="A80" s="396"/>
      <c r="B80" s="397"/>
      <c r="C80" s="240"/>
      <c r="D80" s="398"/>
      <c r="E80" s="399"/>
      <c r="F80" s="247"/>
      <c r="G80" s="275">
        <f t="shared" si="6"/>
        <v>0</v>
      </c>
      <c r="H80" s="248"/>
      <c r="I80" s="253" t="str">
        <f t="shared" si="8"/>
        <v/>
      </c>
      <c r="J80" s="254"/>
      <c r="K80" s="392" t="str">
        <f t="shared" si="7"/>
        <v/>
      </c>
      <c r="L80" s="393"/>
      <c r="M80" s="212"/>
      <c r="N80" s="385"/>
      <c r="O80" s="386"/>
      <c r="P80" s="387"/>
      <c r="Q80" s="1">
        <f t="shared" si="5"/>
        <v>0</v>
      </c>
      <c r="R80" s="76"/>
      <c r="U80" s="1">
        <f>IFERROR(VLOOKUP(H80,$Q$99:$R$101,2,FALSE),1)</f>
        <v>1</v>
      </c>
      <c r="V80" s="1">
        <v>5</v>
      </c>
    </row>
    <row r="81" spans="1:22" ht="14.1" customHeight="1" x14ac:dyDescent="0.15">
      <c r="A81" s="396"/>
      <c r="B81" s="397"/>
      <c r="C81" s="240"/>
      <c r="D81" s="394"/>
      <c r="E81" s="395"/>
      <c r="F81" s="247"/>
      <c r="G81" s="275">
        <f t="shared" si="6"/>
        <v>0</v>
      </c>
      <c r="H81" s="248"/>
      <c r="I81" s="253" t="str">
        <f t="shared" si="8"/>
        <v/>
      </c>
      <c r="J81" s="254"/>
      <c r="K81" s="392" t="str">
        <f t="shared" si="7"/>
        <v/>
      </c>
      <c r="L81" s="393"/>
      <c r="M81" s="256"/>
      <c r="N81" s="385"/>
      <c r="O81" s="386"/>
      <c r="P81" s="387"/>
      <c r="Q81" s="1">
        <f t="shared" si="5"/>
        <v>0</v>
      </c>
      <c r="R81" s="231"/>
      <c r="U81" s="1">
        <f>IFERROR(VLOOKUP(H81,$Q$99:$R$101,2,FALSE),1)</f>
        <v>1</v>
      </c>
      <c r="V81" s="1">
        <v>5</v>
      </c>
    </row>
    <row r="82" spans="1:22" ht="14.1" customHeight="1" x14ac:dyDescent="0.15">
      <c r="A82" s="396"/>
      <c r="B82" s="397"/>
      <c r="C82" s="240"/>
      <c r="D82" s="394"/>
      <c r="E82" s="395"/>
      <c r="F82" s="247"/>
      <c r="G82" s="275">
        <f t="shared" si="6"/>
        <v>0</v>
      </c>
      <c r="H82" s="248"/>
      <c r="I82" s="253" t="str">
        <f t="shared" si="8"/>
        <v/>
      </c>
      <c r="J82" s="254"/>
      <c r="K82" s="392" t="str">
        <f t="shared" si="7"/>
        <v/>
      </c>
      <c r="L82" s="393"/>
      <c r="M82" s="256"/>
      <c r="N82" s="385"/>
      <c r="O82" s="386"/>
      <c r="P82" s="387"/>
      <c r="Q82" s="1">
        <f t="shared" si="5"/>
        <v>0</v>
      </c>
      <c r="R82" s="231"/>
      <c r="U82" s="1">
        <f>IFERROR(VLOOKUP(H82,$Q$99:$R$101,2,FALSE),1)</f>
        <v>1</v>
      </c>
      <c r="V82" s="1">
        <v>5</v>
      </c>
    </row>
    <row r="83" spans="1:22" ht="14.1" customHeight="1" thickBot="1" x14ac:dyDescent="0.2">
      <c r="A83" s="396"/>
      <c r="B83" s="397"/>
      <c r="C83" s="240"/>
      <c r="D83" s="398"/>
      <c r="E83" s="399"/>
      <c r="F83" s="247"/>
      <c r="G83" s="275">
        <f t="shared" si="6"/>
        <v>0</v>
      </c>
      <c r="H83" s="248"/>
      <c r="I83" s="253" t="str">
        <f t="shared" si="8"/>
        <v/>
      </c>
      <c r="J83" s="254"/>
      <c r="K83" s="392" t="str">
        <f t="shared" si="7"/>
        <v/>
      </c>
      <c r="L83" s="393"/>
      <c r="M83" s="212"/>
      <c r="N83" s="385"/>
      <c r="O83" s="386"/>
      <c r="P83" s="387"/>
      <c r="Q83" s="1">
        <f t="shared" si="5"/>
        <v>0</v>
      </c>
      <c r="R83" s="78"/>
      <c r="U83" s="1">
        <f>IFERROR(VLOOKUP(H83,$Q$99:$R$101,2,FALSE),1)</f>
        <v>1</v>
      </c>
      <c r="V83" s="1">
        <v>5</v>
      </c>
    </row>
    <row r="84" spans="1:22" ht="14.1" customHeight="1" x14ac:dyDescent="0.15">
      <c r="A84" s="396"/>
      <c r="B84" s="397"/>
      <c r="C84" s="241"/>
      <c r="D84" s="394"/>
      <c r="E84" s="395"/>
      <c r="F84" s="249"/>
      <c r="G84" s="275">
        <f t="shared" si="6"/>
        <v>0</v>
      </c>
      <c r="H84" s="250"/>
      <c r="I84" s="253" t="str">
        <f t="shared" si="8"/>
        <v/>
      </c>
      <c r="J84" s="254"/>
      <c r="K84" s="392" t="str">
        <f t="shared" si="7"/>
        <v/>
      </c>
      <c r="L84" s="393"/>
      <c r="M84" s="257"/>
      <c r="N84" s="385"/>
      <c r="O84" s="386"/>
      <c r="P84" s="387"/>
      <c r="Q84" s="1">
        <f t="shared" si="5"/>
        <v>0</v>
      </c>
      <c r="R84" s="232"/>
      <c r="U84" s="1">
        <f>IFERROR(VLOOKUP(H84,$Q$99:$R$101,2,FALSE),1)</f>
        <v>1</v>
      </c>
      <c r="V84" s="1">
        <v>5</v>
      </c>
    </row>
    <row r="85" spans="1:22" ht="14.1" customHeight="1" x14ac:dyDescent="0.15">
      <c r="A85" s="396"/>
      <c r="B85" s="397"/>
      <c r="C85" s="241"/>
      <c r="D85" s="394"/>
      <c r="E85" s="395"/>
      <c r="F85" s="249"/>
      <c r="G85" s="275">
        <f t="shared" si="6"/>
        <v>0</v>
      </c>
      <c r="H85" s="250"/>
      <c r="I85" s="253" t="str">
        <f t="shared" si="8"/>
        <v/>
      </c>
      <c r="J85" s="254"/>
      <c r="K85" s="392" t="str">
        <f t="shared" si="7"/>
        <v/>
      </c>
      <c r="L85" s="393"/>
      <c r="M85" s="257"/>
      <c r="N85" s="385"/>
      <c r="O85" s="386"/>
      <c r="P85" s="387"/>
      <c r="Q85" s="1">
        <f t="shared" si="5"/>
        <v>0</v>
      </c>
      <c r="R85" s="232"/>
      <c r="U85" s="1">
        <f>IFERROR(VLOOKUP(H85,$Q$99:$R$101,2,FALSE),1)</f>
        <v>1</v>
      </c>
      <c r="V85" s="1">
        <v>5</v>
      </c>
    </row>
    <row r="86" spans="1:22" ht="14.1" customHeight="1" thickBot="1" x14ac:dyDescent="0.2">
      <c r="A86" s="412"/>
      <c r="B86" s="413"/>
      <c r="C86" s="242"/>
      <c r="D86" s="414"/>
      <c r="E86" s="415"/>
      <c r="F86" s="251"/>
      <c r="G86" s="276">
        <f t="shared" si="6"/>
        <v>0</v>
      </c>
      <c r="H86" s="252"/>
      <c r="I86" s="268" t="str">
        <f>IF(D86&lt;&gt;"",IF(G86&lt;&gt;"",ROUNDDOWN(IF(C86=hdn_import_cost,calculation_import_cost,IF(C86=hdn_tariff,calculation_tariff,0))*D86/G86,4),""),"")</f>
        <v/>
      </c>
      <c r="J86" s="255"/>
      <c r="K86" s="416" t="str">
        <f t="shared" si="7"/>
        <v/>
      </c>
      <c r="L86" s="417"/>
      <c r="M86" s="258"/>
      <c r="N86" s="418"/>
      <c r="O86" s="419"/>
      <c r="P86" s="420"/>
      <c r="Q86" s="1">
        <f t="shared" si="5"/>
        <v>0</v>
      </c>
      <c r="U86" s="1">
        <f>IFERROR(VLOOKUP(H86,$Q$99:$R$101,2,FALSE),1)</f>
        <v>1</v>
      </c>
      <c r="V86" s="1">
        <v>5</v>
      </c>
    </row>
    <row r="87" spans="1:22" ht="6" customHeight="1" thickBot="1" x14ac:dyDescent="0.2">
      <c r="A87" s="243"/>
      <c r="B87" s="244"/>
      <c r="C87" s="244"/>
      <c r="D87" s="244"/>
      <c r="E87" s="244"/>
      <c r="F87" s="244"/>
      <c r="G87" s="245"/>
      <c r="H87" s="245"/>
      <c r="I87" s="246"/>
      <c r="J87" s="246"/>
      <c r="K87" s="246"/>
      <c r="L87" s="246"/>
      <c r="M87" s="29"/>
      <c r="N87" s="400"/>
      <c r="O87" s="400"/>
      <c r="P87" s="401"/>
    </row>
    <row r="88" spans="1:22" ht="16.5" customHeight="1" x14ac:dyDescent="0.2">
      <c r="A88" s="402" t="s">
        <v>240</v>
      </c>
      <c r="B88" s="403"/>
      <c r="C88" s="270">
        <f>I16</f>
        <v>0</v>
      </c>
      <c r="D88" s="129"/>
      <c r="E88" s="404" t="s">
        <v>239</v>
      </c>
      <c r="F88" s="405"/>
      <c r="G88" s="403"/>
      <c r="H88" s="406">
        <f>I31</f>
        <v>0</v>
      </c>
      <c r="I88" s="407"/>
      <c r="J88" s="259"/>
      <c r="K88" s="130"/>
      <c r="L88" s="408" t="s">
        <v>241</v>
      </c>
      <c r="M88" s="409"/>
      <c r="N88" s="410">
        <f>C88+H88</f>
        <v>0</v>
      </c>
      <c r="O88" s="411"/>
      <c r="P88" s="131"/>
    </row>
    <row r="89" spans="1:22" ht="16.5" customHeight="1" x14ac:dyDescent="0.2">
      <c r="A89" s="431" t="s">
        <v>261</v>
      </c>
      <c r="B89" s="432"/>
      <c r="C89" s="271">
        <f>C88-K94</f>
        <v>0</v>
      </c>
      <c r="D89" s="158" t="e">
        <f>C89/C88</f>
        <v>#DIV/0!</v>
      </c>
      <c r="E89" s="433" t="s">
        <v>262</v>
      </c>
      <c r="F89" s="434"/>
      <c r="G89" s="435"/>
      <c r="H89" s="436">
        <f>H88-N58</f>
        <v>0</v>
      </c>
      <c r="I89" s="437"/>
      <c r="J89" s="260"/>
      <c r="K89" s="158" t="e">
        <f>H89/H88</f>
        <v>#DIV/0!</v>
      </c>
      <c r="L89" s="433" t="s">
        <v>250</v>
      </c>
      <c r="M89" s="435"/>
      <c r="N89" s="438">
        <f>C89+H89</f>
        <v>0</v>
      </c>
      <c r="O89" s="439"/>
      <c r="P89" s="126" t="e">
        <f>N89/N88</f>
        <v>#DIV/0!</v>
      </c>
    </row>
    <row r="90" spans="1:22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227"/>
      <c r="K90" s="440" t="s">
        <v>242</v>
      </c>
      <c r="L90" s="441"/>
      <c r="M90" s="442"/>
      <c r="N90" s="443">
        <f>ROUNDDOWN((N88*P90),0)</f>
        <v>0</v>
      </c>
      <c r="O90" s="444"/>
      <c r="P90" s="183"/>
    </row>
    <row r="91" spans="1:22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228"/>
      <c r="K91" s="421" t="s">
        <v>248</v>
      </c>
      <c r="L91" s="422"/>
      <c r="M91" s="423"/>
      <c r="N91" s="424">
        <f>N89-N90</f>
        <v>0</v>
      </c>
      <c r="O91" s="425"/>
      <c r="P91" s="127" t="e">
        <f>N91/N88</f>
        <v>#DIV/0!</v>
      </c>
    </row>
    <row r="92" spans="1:22" ht="16.5" customHeight="1" x14ac:dyDescent="0.15">
      <c r="A92" s="426" t="s">
        <v>46</v>
      </c>
      <c r="B92" s="427"/>
      <c r="C92" s="428" t="s">
        <v>253</v>
      </c>
      <c r="D92" s="428"/>
      <c r="E92" s="428"/>
      <c r="F92" s="428"/>
      <c r="G92" s="30">
        <f>$P$4</f>
        <v>0</v>
      </c>
      <c r="H92" s="31"/>
      <c r="I92" s="32">
        <f>IF(G92&gt;0,K92/G92,)</f>
        <v>0</v>
      </c>
      <c r="J92" s="32"/>
      <c r="K92" s="429">
        <f>SUMIF(F61:F86,"&lt;&gt;"&amp;hdn_payoff_circle,K61:K86)</f>
        <v>0</v>
      </c>
      <c r="L92" s="429"/>
      <c r="M92" s="32"/>
      <c r="N92" s="430"/>
      <c r="O92" s="430"/>
      <c r="P92" s="118"/>
    </row>
    <row r="93" spans="1:22" ht="16.5" customHeight="1" x14ac:dyDescent="0.15">
      <c r="A93" s="447" t="s">
        <v>47</v>
      </c>
      <c r="B93" s="448"/>
      <c r="C93" s="449" t="s">
        <v>254</v>
      </c>
      <c r="D93" s="449"/>
      <c r="E93" s="449"/>
      <c r="F93" s="449"/>
      <c r="G93" s="33">
        <f>$P$4</f>
        <v>0</v>
      </c>
      <c r="H93" s="34"/>
      <c r="I93" s="117">
        <f>IF(G93&gt;0,K93/G93,)</f>
        <v>0</v>
      </c>
      <c r="J93" s="92"/>
      <c r="K93" s="450">
        <f>SUMIF(F34:F86,hdn_payoff_circle,K34:K86)</f>
        <v>0</v>
      </c>
      <c r="L93" s="451"/>
      <c r="M93" s="92"/>
      <c r="N93" s="452"/>
      <c r="O93" s="453"/>
      <c r="P93" s="35"/>
    </row>
    <row r="94" spans="1:22" ht="16.5" customHeight="1" thickBot="1" x14ac:dyDescent="0.2">
      <c r="A94" s="454" t="s">
        <v>251</v>
      </c>
      <c r="B94" s="455"/>
      <c r="C94" s="456" t="s">
        <v>252</v>
      </c>
      <c r="D94" s="456"/>
      <c r="E94" s="456"/>
      <c r="F94" s="456"/>
      <c r="G94" s="233">
        <f>$P$4</f>
        <v>0</v>
      </c>
      <c r="H94" s="234"/>
      <c r="I94" s="115">
        <f>IF(G94&gt;0,K94/G94,)</f>
        <v>0</v>
      </c>
      <c r="J94" s="228"/>
      <c r="K94" s="457">
        <f>SUM(K92:K93)</f>
        <v>0</v>
      </c>
      <c r="L94" s="458"/>
      <c r="M94" s="421" t="s">
        <v>245</v>
      </c>
      <c r="N94" s="423"/>
      <c r="O94" s="457">
        <f>N58</f>
        <v>0</v>
      </c>
      <c r="P94" s="459"/>
    </row>
    <row r="95" spans="1:22" ht="16.5" customHeight="1" x14ac:dyDescent="0.15">
      <c r="A95" s="445" t="s">
        <v>48</v>
      </c>
      <c r="B95" s="445"/>
      <c r="C95" s="445"/>
      <c r="D95" s="445"/>
      <c r="E95" s="445"/>
      <c r="F95" s="445"/>
      <c r="G95" s="445"/>
      <c r="H95" s="261"/>
      <c r="I95" s="446" t="s">
        <v>66</v>
      </c>
      <c r="J95" s="446"/>
      <c r="K95" s="446"/>
      <c r="L95" s="446"/>
      <c r="M95" s="446"/>
      <c r="N95" s="446"/>
      <c r="O95" s="446"/>
      <c r="P95" s="446"/>
    </row>
    <row r="96" spans="1:22" ht="9" customHeight="1" x14ac:dyDescent="0.15">
      <c r="A96" s="400" t="s">
        <v>67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</row>
    <row r="98" spans="1:21" s="42" customFormat="1" x14ac:dyDescent="0.15">
      <c r="A98" s="38"/>
      <c r="B98" s="38"/>
      <c r="C98" s="38"/>
      <c r="D98" s="38"/>
      <c r="E98" s="39"/>
      <c r="F98" s="39"/>
      <c r="G98" s="40"/>
      <c r="H98" s="38"/>
      <c r="I98" s="38"/>
      <c r="J98" s="38"/>
      <c r="K98" s="38"/>
      <c r="L98" s="38"/>
      <c r="M98" s="38"/>
      <c r="N98" s="38"/>
      <c r="O98" s="41"/>
      <c r="P98" s="42" t="s">
        <v>197</v>
      </c>
      <c r="R98" s="42" t="s">
        <v>288</v>
      </c>
      <c r="S98" s="93"/>
      <c r="T98" s="93"/>
      <c r="U98" s="93"/>
    </row>
    <row r="99" spans="1:21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</row>
    <row r="100" spans="1:21" s="42" customFormat="1" x14ac:dyDescent="0.15">
      <c r="A100" s="43"/>
      <c r="B100" s="43"/>
      <c r="C100" s="43"/>
      <c r="D100" s="43"/>
      <c r="E100" s="40"/>
      <c r="F100" s="40"/>
      <c r="G100" s="43"/>
      <c r="H100" s="43"/>
      <c r="I100" s="43"/>
      <c r="J100" s="43"/>
      <c r="K100" s="43"/>
      <c r="L100" s="43"/>
      <c r="M100" s="43"/>
      <c r="N100" s="43"/>
      <c r="O100" s="41"/>
      <c r="P100" s="45" t="s">
        <v>79</v>
      </c>
      <c r="Q100" s="42" t="s">
        <v>80</v>
      </c>
      <c r="R100" s="42">
        <v>2</v>
      </c>
    </row>
    <row r="101" spans="1:21" s="42" customFormat="1" x14ac:dyDescent="0.15">
      <c r="A101" s="43"/>
      <c r="B101" s="43"/>
      <c r="C101" s="43"/>
      <c r="D101" s="43"/>
      <c r="E101" s="40"/>
      <c r="F101" s="40"/>
      <c r="G101" s="43"/>
      <c r="H101" s="43"/>
      <c r="I101" s="43"/>
      <c r="J101" s="43"/>
      <c r="K101" s="41"/>
      <c r="L101" s="41"/>
      <c r="M101" s="41"/>
      <c r="N101" s="41"/>
      <c r="O101" s="41"/>
      <c r="P101" s="45"/>
      <c r="Q101" s="42" t="s">
        <v>260</v>
      </c>
      <c r="R101" s="42">
        <v>3</v>
      </c>
    </row>
    <row r="102" spans="1:21" s="42" customFormat="1" x14ac:dyDescent="0.15">
      <c r="A102" s="43"/>
      <c r="B102" s="43"/>
      <c r="C102" s="43"/>
      <c r="D102" s="43"/>
      <c r="E102" s="40"/>
      <c r="F102" s="40"/>
      <c r="G102" s="43"/>
      <c r="H102" s="43"/>
      <c r="I102" s="43"/>
      <c r="J102" s="43"/>
      <c r="K102" s="43"/>
      <c r="L102" s="43"/>
      <c r="M102" s="43"/>
      <c r="N102" s="41"/>
      <c r="O102" s="41"/>
      <c r="P102" s="45" t="s">
        <v>198</v>
      </c>
    </row>
    <row r="103" spans="1:21" s="42" customFormat="1" ht="13.5" customHeight="1" x14ac:dyDescent="0.15">
      <c r="A103" s="43"/>
      <c r="B103" s="43"/>
      <c r="C103" s="43"/>
      <c r="D103" s="43"/>
      <c r="E103" s="40"/>
      <c r="F103" s="40"/>
      <c r="G103" s="43"/>
      <c r="H103" s="43"/>
      <c r="I103" s="43"/>
      <c r="J103" s="43"/>
      <c r="K103" s="43"/>
      <c r="L103" s="43"/>
      <c r="M103" s="43"/>
      <c r="N103" s="49"/>
      <c r="O103" s="41"/>
    </row>
    <row r="104" spans="1:21" s="42" customFormat="1" ht="13.5" customHeight="1" x14ac:dyDescent="0.15">
      <c r="A104" s="43"/>
      <c r="B104" s="43"/>
      <c r="C104" s="43"/>
      <c r="D104" s="43"/>
      <c r="E104" s="40"/>
      <c r="F104" s="40"/>
      <c r="G104" s="43"/>
      <c r="H104" s="43"/>
      <c r="I104" s="48"/>
      <c r="J104" s="48"/>
      <c r="K104" s="38"/>
      <c r="L104" s="38"/>
      <c r="M104" s="38"/>
      <c r="N104" s="41"/>
      <c r="O104" s="41"/>
    </row>
    <row r="105" spans="1:21" s="42" customFormat="1" ht="13.5" customHeight="1" x14ac:dyDescent="0.15">
      <c r="A105" s="43"/>
      <c r="B105" s="43"/>
      <c r="C105" s="43"/>
      <c r="D105" s="43"/>
      <c r="E105" s="40"/>
      <c r="F105" s="40"/>
      <c r="G105" s="41"/>
      <c r="H105" s="43"/>
      <c r="I105" s="48"/>
      <c r="J105" s="48"/>
      <c r="K105" s="38"/>
      <c r="L105" s="38"/>
      <c r="M105" s="38"/>
      <c r="N105" s="41"/>
      <c r="O105" s="41"/>
    </row>
    <row r="106" spans="1:21" s="42" customFormat="1" ht="13.5" customHeight="1" x14ac:dyDescent="0.15">
      <c r="A106" s="41"/>
      <c r="B106" s="41"/>
      <c r="C106" s="43"/>
      <c r="D106" s="43"/>
      <c r="E106" s="40"/>
      <c r="F106" s="40"/>
      <c r="G106" s="41"/>
      <c r="H106" s="43"/>
      <c r="I106" s="48"/>
      <c r="J106" s="48"/>
      <c r="K106" s="38"/>
      <c r="L106" s="38"/>
      <c r="M106" s="38"/>
      <c r="N106" s="38"/>
      <c r="O106" s="41"/>
    </row>
    <row r="107" spans="1:21" s="42" customFormat="1" x14ac:dyDescent="0.15">
      <c r="A107" s="48"/>
      <c r="B107" s="48"/>
      <c r="C107" s="43"/>
      <c r="D107" s="43"/>
      <c r="E107" s="40"/>
      <c r="F107" s="40"/>
      <c r="G107" s="41"/>
      <c r="H107" s="43"/>
      <c r="I107" s="48"/>
      <c r="J107" s="48"/>
      <c r="K107" s="38"/>
      <c r="L107" s="38"/>
      <c r="M107" s="38"/>
      <c r="N107" s="38"/>
      <c r="O107" s="41"/>
    </row>
    <row r="108" spans="1:21" s="42" customFormat="1" x14ac:dyDescent="0.15">
      <c r="A108" s="43"/>
      <c r="B108" s="43"/>
      <c r="C108" s="43"/>
      <c r="D108" s="43"/>
      <c r="E108" s="40"/>
      <c r="F108" s="40"/>
      <c r="G108" s="43"/>
      <c r="H108" s="43"/>
      <c r="I108" s="48"/>
      <c r="J108" s="48"/>
      <c r="K108" s="38"/>
      <c r="L108" s="38"/>
      <c r="M108" s="38"/>
      <c r="N108" s="38"/>
      <c r="O108" s="41"/>
      <c r="T108" s="41" t="s">
        <v>263</v>
      </c>
    </row>
    <row r="109" spans="1:21" s="42" customFormat="1" x14ac:dyDescent="0.15">
      <c r="A109" s="48"/>
      <c r="B109" s="48"/>
      <c r="C109" s="38"/>
      <c r="D109" s="38"/>
      <c r="E109" s="40"/>
      <c r="F109" s="40"/>
      <c r="G109" s="43"/>
      <c r="H109" s="43"/>
      <c r="I109" s="48"/>
      <c r="J109" s="48"/>
      <c r="K109" s="38"/>
      <c r="L109" s="38"/>
      <c r="M109" s="38"/>
      <c r="N109" s="38"/>
      <c r="O109" s="41"/>
    </row>
    <row r="110" spans="1:21" s="42" customFormat="1" x14ac:dyDescent="0.15">
      <c r="A110" s="48"/>
      <c r="B110" s="48"/>
      <c r="C110" s="38"/>
      <c r="D110" s="38"/>
      <c r="E110" s="40"/>
      <c r="F110" s="40"/>
      <c r="G110" s="43"/>
      <c r="H110" s="43"/>
      <c r="I110" s="48"/>
      <c r="J110" s="48"/>
      <c r="K110" s="38"/>
      <c r="L110" s="38"/>
      <c r="M110" s="38"/>
      <c r="N110" s="38"/>
      <c r="O110" s="41"/>
      <c r="T110" s="41" t="s">
        <v>233</v>
      </c>
    </row>
    <row r="111" spans="1:21" s="42" customFormat="1" x14ac:dyDescent="0.15">
      <c r="A111" s="48"/>
      <c r="B111" s="48"/>
      <c r="C111" s="38"/>
      <c r="D111" s="38"/>
      <c r="E111" s="40"/>
      <c r="F111" s="40"/>
      <c r="G111" s="43"/>
      <c r="H111" s="43"/>
      <c r="I111" s="48"/>
      <c r="J111" s="48"/>
      <c r="K111" s="38"/>
      <c r="L111" s="38"/>
      <c r="M111" s="38"/>
      <c r="N111" s="38"/>
      <c r="O111" s="41"/>
    </row>
    <row r="112" spans="1:21" s="42" customFormat="1" ht="21.6" x14ac:dyDescent="0.15">
      <c r="A112" s="48"/>
      <c r="B112" s="48"/>
      <c r="C112" s="38"/>
      <c r="D112" s="38"/>
      <c r="E112" s="40"/>
      <c r="F112" s="40"/>
      <c r="G112" s="43"/>
      <c r="H112" s="43"/>
      <c r="I112" s="48"/>
      <c r="J112" s="48"/>
      <c r="K112" s="38"/>
      <c r="L112" s="38"/>
      <c r="M112" s="38"/>
      <c r="N112" s="38"/>
      <c r="O112" s="41"/>
      <c r="T112" s="39" t="s">
        <v>68</v>
      </c>
    </row>
    <row r="113" spans="1:20" s="42" customFormat="1" ht="22.2" x14ac:dyDescent="0.2">
      <c r="A113" s="48"/>
      <c r="B113" s="48"/>
      <c r="C113" s="38"/>
      <c r="D113" s="38"/>
      <c r="E113" s="40"/>
      <c r="F113" s="40"/>
      <c r="G113" s="43"/>
      <c r="H113" s="43"/>
      <c r="I113" s="48"/>
      <c r="J113" s="48"/>
      <c r="K113" s="38"/>
      <c r="L113" s="38"/>
      <c r="M113" s="38"/>
      <c r="N113" s="38"/>
      <c r="O113" s="41"/>
      <c r="S113" s="50"/>
      <c r="T113" s="40" t="s">
        <v>43</v>
      </c>
    </row>
    <row r="114" spans="1:20" s="42" customFormat="1" ht="22.2" x14ac:dyDescent="0.2">
      <c r="A114" s="48"/>
      <c r="B114" s="48"/>
      <c r="C114" s="38"/>
      <c r="D114" s="38"/>
      <c r="E114" s="40"/>
      <c r="F114" s="40"/>
      <c r="G114" s="38"/>
      <c r="H114" s="43"/>
      <c r="I114" s="48"/>
      <c r="J114" s="48"/>
      <c r="K114" s="38"/>
      <c r="L114" s="38"/>
      <c r="M114" s="38"/>
      <c r="N114" s="38"/>
      <c r="O114" s="41"/>
      <c r="S114" s="51"/>
      <c r="T114" s="38" t="s">
        <v>41</v>
      </c>
    </row>
    <row r="115" spans="1:20" s="42" customFormat="1" ht="22.2" x14ac:dyDescent="0.2">
      <c r="A115" s="48"/>
      <c r="B115" s="48"/>
      <c r="C115" s="48"/>
      <c r="D115" s="48"/>
      <c r="E115" s="40"/>
      <c r="F115" s="40"/>
      <c r="G115" s="38"/>
      <c r="H115" s="43"/>
      <c r="I115" s="48"/>
      <c r="J115" s="48"/>
      <c r="K115" s="38"/>
      <c r="L115" s="38"/>
      <c r="M115" s="38"/>
      <c r="N115" s="38"/>
      <c r="O115" s="41"/>
      <c r="S115" s="51"/>
      <c r="T115" s="38" t="s">
        <v>33</v>
      </c>
    </row>
    <row r="116" spans="1:20" s="42" customFormat="1" ht="13.2" x14ac:dyDescent="0.2">
      <c r="A116" s="41"/>
      <c r="B116" s="41"/>
      <c r="C116" s="278"/>
      <c r="D116" s="278"/>
      <c r="E116" s="278"/>
      <c r="F116" s="278"/>
      <c r="G116" s="278"/>
      <c r="H116" s="43"/>
      <c r="I116" s="41"/>
      <c r="J116" s="41"/>
      <c r="K116" s="41"/>
      <c r="L116" s="41"/>
      <c r="M116" s="41"/>
      <c r="N116" s="41"/>
      <c r="O116" s="41"/>
      <c r="S116" s="51"/>
    </row>
    <row r="117" spans="1:20" s="42" customFormat="1" ht="22.2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  <c r="T117" s="43" t="s">
        <v>74</v>
      </c>
    </row>
    <row r="118" spans="1:20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S118" s="51"/>
    </row>
    <row r="119" spans="1:20" s="42" customFormat="1" ht="13.2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S119" s="51"/>
      <c r="T119" s="41" t="s">
        <v>204</v>
      </c>
    </row>
    <row r="120" spans="1:20" s="42" customFormat="1" ht="13.2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53"/>
      <c r="S120" s="51"/>
      <c r="T120" s="43" t="s">
        <v>152</v>
      </c>
    </row>
    <row r="121" spans="1:20" s="42" customFormat="1" ht="12" x14ac:dyDescent="0.15">
      <c r="A121" s="41"/>
      <c r="B121" s="41"/>
      <c r="C121" s="75"/>
      <c r="D121" s="75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53"/>
    </row>
    <row r="122" spans="1:20" s="42" customFormat="1" ht="12" x14ac:dyDescent="0.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53"/>
      <c r="T122" s="41" t="s">
        <v>154</v>
      </c>
    </row>
    <row r="123" spans="1:20" s="42" customFormat="1" ht="12" x14ac:dyDescent="0.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53"/>
    </row>
    <row r="124" spans="1:20" s="42" customFormat="1" ht="12" x14ac:dyDescent="0.15">
      <c r="A124" s="75"/>
      <c r="B124" s="75"/>
      <c r="C124" s="41"/>
      <c r="D124" s="41"/>
      <c r="E124" s="41"/>
      <c r="F124" s="41"/>
      <c r="G124" s="75"/>
      <c r="H124" s="41"/>
      <c r="I124" s="41"/>
      <c r="J124" s="41"/>
      <c r="K124" s="41"/>
      <c r="L124" s="41"/>
      <c r="M124" s="41"/>
      <c r="N124" s="41"/>
      <c r="O124" s="53"/>
    </row>
    <row r="125" spans="1:20" s="42" customFormat="1" ht="12" x14ac:dyDescent="0.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53"/>
    </row>
    <row r="126" spans="1:20" s="42" customFormat="1" ht="12" x14ac:dyDescent="0.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53"/>
    </row>
    <row r="127" spans="1:20" s="42" customFormat="1" ht="12" x14ac:dyDescent="0.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53"/>
    </row>
    <row r="128" spans="1:20" s="42" customFormat="1" ht="13.2" x14ac:dyDescent="0.2">
      <c r="A128" s="41"/>
      <c r="B128" s="41"/>
      <c r="C128" s="54"/>
      <c r="D128" s="54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</row>
    <row r="129" spans="1:15" s="42" customFormat="1" ht="13.2" x14ac:dyDescent="0.2">
      <c r="A129" s="41"/>
      <c r="B129" s="41"/>
      <c r="C129" s="54"/>
      <c r="D129" s="54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</row>
    <row r="130" spans="1:15" s="42" customFormat="1" ht="13.2" x14ac:dyDescent="0.2">
      <c r="A130" s="41"/>
      <c r="B130" s="41"/>
      <c r="C130" s="54"/>
      <c r="D130" s="54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</row>
    <row r="131" spans="1:15" s="42" customFormat="1" ht="13.2" x14ac:dyDescent="0.2">
      <c r="A131" s="41"/>
      <c r="B131" s="41"/>
      <c r="C131" s="54"/>
      <c r="D131" s="54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</row>
    <row r="132" spans="1:15" s="42" customFormat="1" ht="13.2" x14ac:dyDescent="0.2">
      <c r="A132" s="41"/>
      <c r="B132" s="41"/>
      <c r="C132" s="54"/>
      <c r="D132" s="54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</row>
    <row r="133" spans="1:15" s="42" customFormat="1" ht="13.2" x14ac:dyDescent="0.2">
      <c r="A133" s="41"/>
      <c r="B133" s="41"/>
      <c r="C133" s="54"/>
      <c r="D133" s="54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</row>
    <row r="134" spans="1:15" s="42" customFormat="1" ht="13.2" x14ac:dyDescent="0.2">
      <c r="A134" s="41"/>
      <c r="B134" s="41"/>
      <c r="C134" s="54"/>
      <c r="D134" s="54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</row>
    <row r="135" spans="1:15" s="42" customFormat="1" ht="13.2" x14ac:dyDescent="0.2">
      <c r="A135" s="41"/>
      <c r="B135" s="41"/>
      <c r="C135" s="54"/>
      <c r="D135" s="54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</row>
    <row r="136" spans="1:15" s="42" customFormat="1" x14ac:dyDescent="0.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 x14ac:dyDescent="0.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 x14ac:dyDescent="0.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</row>
    <row r="139" spans="1:15" s="42" customFormat="1" ht="13.2" x14ac:dyDescent="0.2">
      <c r="A139" s="41"/>
      <c r="B139" s="86"/>
      <c r="C139" s="87"/>
      <c r="D139" s="87"/>
      <c r="E139" s="87"/>
      <c r="F139" s="86"/>
      <c r="G139" s="87"/>
      <c r="H139" s="86"/>
      <c r="I139" s="86"/>
      <c r="J139" s="63"/>
      <c r="K139" s="55"/>
      <c r="L139" s="55"/>
      <c r="M139" s="55"/>
      <c r="N139" s="41"/>
      <c r="O139" s="41"/>
    </row>
    <row r="140" spans="1:15" s="42" customFormat="1" ht="12" x14ac:dyDescent="0.15">
      <c r="A140" s="41"/>
      <c r="B140" s="41"/>
      <c r="C140" s="85"/>
      <c r="D140" s="85"/>
      <c r="E140" s="85"/>
      <c r="F140" s="63"/>
      <c r="G140" s="85"/>
      <c r="H140" s="63"/>
      <c r="I140" s="63"/>
      <c r="J140" s="63"/>
      <c r="K140" s="41"/>
      <c r="L140" s="41"/>
      <c r="M140" s="41"/>
      <c r="N140" s="41"/>
      <c r="O140" s="41"/>
    </row>
    <row r="141" spans="1:15" s="42" customFormat="1" ht="12" x14ac:dyDescent="0.15">
      <c r="A141" s="41"/>
      <c r="B141" s="266"/>
      <c r="C141" s="266"/>
      <c r="D141" s="266"/>
      <c r="E141" s="266"/>
      <c r="F141" s="265"/>
      <c r="G141" s="266"/>
      <c r="H141" s="265"/>
      <c r="I141" s="265"/>
      <c r="J141" s="63"/>
      <c r="K141" s="41"/>
      <c r="L141" s="41"/>
      <c r="M141" s="41"/>
      <c r="N141" s="41"/>
      <c r="O141" s="41"/>
    </row>
    <row r="142" spans="1:15" s="42" customFormat="1" ht="12" x14ac:dyDescent="0.15">
      <c r="A142" s="41"/>
      <c r="B142" s="266"/>
      <c r="C142" s="86"/>
      <c r="D142" s="91"/>
      <c r="E142" s="91"/>
      <c r="F142" s="91"/>
      <c r="G142" s="91"/>
      <c r="H142" s="91"/>
      <c r="I142" s="91"/>
      <c r="J142" s="63"/>
      <c r="K142" s="41"/>
      <c r="L142" s="41"/>
      <c r="M142" s="41"/>
      <c r="N142" s="41"/>
      <c r="O142" s="41"/>
    </row>
    <row r="143" spans="1:15" s="42" customFormat="1" ht="12" x14ac:dyDescent="0.15">
      <c r="A143" s="41"/>
      <c r="B143" s="266"/>
      <c r="C143" s="86"/>
      <c r="D143" s="266"/>
      <c r="E143" s="266"/>
      <c r="F143" s="266"/>
      <c r="G143" s="266"/>
      <c r="H143" s="266"/>
      <c r="I143" s="266"/>
      <c r="J143" s="63"/>
      <c r="K143" s="41"/>
      <c r="L143" s="41"/>
      <c r="M143" s="41"/>
      <c r="N143" s="41"/>
      <c r="O143" s="41"/>
    </row>
    <row r="144" spans="1:15" s="42" customFormat="1" ht="12" x14ac:dyDescent="0.15">
      <c r="A144" s="41"/>
      <c r="B144" s="266"/>
      <c r="C144" s="87"/>
      <c r="D144" s="266"/>
      <c r="E144" s="91"/>
      <c r="F144" s="266"/>
      <c r="G144" s="266"/>
      <c r="H144" s="266"/>
      <c r="I144" s="266"/>
      <c r="J144" s="63"/>
      <c r="K144" s="41"/>
      <c r="L144" s="41"/>
      <c r="M144" s="41"/>
      <c r="N144" s="41"/>
      <c r="O144" s="41"/>
    </row>
    <row r="145" spans="1:15" s="42" customFormat="1" ht="12" x14ac:dyDescent="0.15">
      <c r="A145" s="265"/>
      <c r="B145" s="90"/>
      <c r="C145" s="265"/>
      <c r="D145" s="86"/>
      <c r="E145" s="265"/>
      <c r="F145" s="265"/>
      <c r="G145" s="265"/>
      <c r="H145" s="63"/>
      <c r="I145" s="265"/>
      <c r="J145" s="63"/>
      <c r="K145" s="41"/>
      <c r="L145" s="41"/>
      <c r="M145" s="41"/>
      <c r="N145" s="41"/>
      <c r="O145" s="41"/>
    </row>
    <row r="146" spans="1:15" s="42" customFormat="1" ht="12" x14ac:dyDescent="0.15">
      <c r="A146" s="266"/>
      <c r="B146" s="86"/>
      <c r="C146" s="266"/>
      <c r="D146" s="86"/>
      <c r="E146" s="266"/>
      <c r="F146" s="266"/>
      <c r="G146" s="266"/>
      <c r="H146" s="63"/>
      <c r="I146" s="266"/>
      <c r="J146" s="63"/>
      <c r="K146" s="41"/>
      <c r="L146" s="41"/>
      <c r="M146" s="41"/>
      <c r="N146" s="41"/>
      <c r="O146" s="41"/>
    </row>
    <row r="147" spans="1:15" s="42" customFormat="1" ht="12" x14ac:dyDescent="0.15">
      <c r="A147" s="90"/>
      <c r="B147" s="86"/>
      <c r="C147" s="90"/>
      <c r="D147" s="86"/>
      <c r="E147" s="90"/>
      <c r="F147" s="90"/>
      <c r="G147" s="90"/>
      <c r="H147" s="63"/>
      <c r="I147" s="90"/>
      <c r="J147" s="63"/>
      <c r="K147" s="41"/>
      <c r="L147" s="41"/>
      <c r="M147" s="41"/>
      <c r="N147" s="41"/>
      <c r="O147" s="41"/>
    </row>
    <row r="148" spans="1:15" s="42" customFormat="1" ht="12" x14ac:dyDescent="0.15">
      <c r="A148" s="91"/>
      <c r="B148" s="86"/>
      <c r="C148" s="91"/>
      <c r="D148" s="86"/>
      <c r="E148" s="91"/>
      <c r="F148" s="91"/>
      <c r="G148" s="91"/>
      <c r="H148" s="63"/>
      <c r="I148" s="91"/>
      <c r="J148" s="63"/>
      <c r="K148" s="41"/>
      <c r="L148" s="41"/>
      <c r="M148" s="41"/>
      <c r="N148" s="41"/>
      <c r="O148" s="41"/>
    </row>
    <row r="149" spans="1:15" s="42" customFormat="1" ht="12" x14ac:dyDescent="0.15">
      <c r="A149" s="266"/>
      <c r="B149" s="86"/>
      <c r="C149" s="266"/>
      <c r="D149" s="86"/>
      <c r="E149" s="266"/>
      <c r="F149" s="266"/>
      <c r="G149" s="266"/>
      <c r="H149" s="63"/>
      <c r="I149" s="266"/>
      <c r="J149" s="63"/>
      <c r="K149" s="41"/>
      <c r="L149" s="41"/>
      <c r="M149" s="41"/>
      <c r="N149" s="41"/>
      <c r="O149" s="41"/>
    </row>
    <row r="150" spans="1:15" s="42" customFormat="1" ht="12" x14ac:dyDescent="0.15">
      <c r="A150" s="266"/>
      <c r="B150" s="86"/>
      <c r="C150" s="266"/>
      <c r="D150" s="86"/>
      <c r="E150" s="266"/>
      <c r="F150" s="266"/>
      <c r="G150" s="266"/>
      <c r="H150" s="63"/>
      <c r="I150" s="266"/>
      <c r="J150" s="63"/>
      <c r="K150" s="41"/>
      <c r="L150" s="41"/>
      <c r="M150" s="41"/>
      <c r="N150" s="41"/>
      <c r="O150" s="41"/>
    </row>
    <row r="151" spans="1:15" s="42" customFormat="1" ht="12" x14ac:dyDescent="0.15">
      <c r="A151" s="266"/>
      <c r="B151" s="86"/>
      <c r="C151" s="266"/>
      <c r="D151" s="86"/>
      <c r="E151" s="266"/>
      <c r="F151" s="266"/>
      <c r="G151" s="266"/>
      <c r="H151" s="63"/>
      <c r="I151" s="266"/>
      <c r="J151" s="63"/>
      <c r="K151" s="41"/>
      <c r="L151" s="41"/>
      <c r="M151" s="41"/>
      <c r="N151" s="41"/>
      <c r="O151" s="41"/>
    </row>
    <row r="152" spans="1:15" s="42" customFormat="1" ht="12" x14ac:dyDescent="0.15">
      <c r="A152" s="266"/>
      <c r="B152" s="41"/>
      <c r="C152" s="266"/>
      <c r="D152" s="41"/>
      <c r="E152" s="266"/>
      <c r="F152" s="266"/>
      <c r="G152" s="266"/>
      <c r="H152" s="41"/>
      <c r="I152" s="266"/>
      <c r="J152" s="41"/>
      <c r="K152" s="41"/>
      <c r="L152" s="41"/>
      <c r="M152" s="41"/>
      <c r="N152" s="41"/>
      <c r="O152" s="41"/>
    </row>
    <row r="153" spans="1:15" s="42" customFormat="1" ht="12" x14ac:dyDescent="0.15">
      <c r="A153" s="90"/>
      <c r="B153" s="41"/>
      <c r="C153" s="90"/>
      <c r="D153" s="41"/>
      <c r="E153" s="90"/>
      <c r="F153" s="90"/>
      <c r="G153" s="90"/>
      <c r="H153" s="41"/>
      <c r="I153" s="90"/>
      <c r="J153" s="41"/>
      <c r="K153" s="41"/>
      <c r="L153" s="41"/>
      <c r="M153" s="41"/>
      <c r="N153" s="41"/>
      <c r="O153" s="41"/>
    </row>
    <row r="154" spans="1:15" ht="12" x14ac:dyDescent="0.15">
      <c r="A154" s="90"/>
      <c r="B154" s="279"/>
      <c r="C154" s="90"/>
      <c r="D154" s="279"/>
      <c r="E154" s="90"/>
      <c r="F154" s="90"/>
      <c r="G154" s="90"/>
      <c r="H154" s="279"/>
      <c r="I154" s="90"/>
      <c r="J154" s="279"/>
      <c r="K154" s="279"/>
      <c r="L154" s="279"/>
      <c r="M154" s="279"/>
      <c r="N154" s="279"/>
      <c r="O154" s="279"/>
    </row>
    <row r="155" spans="1:15" ht="12" x14ac:dyDescent="0.15">
      <c r="A155" s="266"/>
      <c r="B155" s="279"/>
      <c r="C155" s="266"/>
      <c r="D155" s="279"/>
      <c r="E155" s="266"/>
      <c r="F155" s="266"/>
      <c r="G155" s="266"/>
      <c r="H155" s="279"/>
      <c r="I155" s="266"/>
      <c r="J155" s="279"/>
      <c r="K155" s="279"/>
      <c r="L155" s="279"/>
      <c r="M155" s="279"/>
      <c r="N155" s="279"/>
      <c r="O155" s="279"/>
    </row>
    <row r="158" spans="1:15" ht="12" x14ac:dyDescent="0.15">
      <c r="A158" s="56"/>
      <c r="B158" s="56"/>
      <c r="C158" s="57"/>
      <c r="D158" s="57"/>
      <c r="E158" s="58"/>
      <c r="F158" s="59"/>
    </row>
    <row r="159" spans="1:15" ht="12" x14ac:dyDescent="0.15">
      <c r="A159" s="57"/>
      <c r="B159" s="57"/>
      <c r="C159" s="57"/>
      <c r="D159" s="57"/>
      <c r="E159" s="58"/>
      <c r="F159" s="59"/>
    </row>
    <row r="160" spans="1:15" ht="12" x14ac:dyDescent="0.15">
      <c r="A160" s="57"/>
      <c r="B160" s="57"/>
      <c r="C160" s="57"/>
      <c r="D160" s="57"/>
      <c r="E160" s="58"/>
      <c r="F160" s="59"/>
    </row>
    <row r="161" spans="3:6" ht="12" x14ac:dyDescent="0.15">
      <c r="C161" s="57"/>
      <c r="D161" s="57"/>
      <c r="E161" s="58"/>
      <c r="F161" s="59"/>
    </row>
    <row r="162" spans="3:6" ht="12" x14ac:dyDescent="0.15">
      <c r="C162" s="57"/>
      <c r="D162" s="57"/>
      <c r="E162" s="58"/>
      <c r="F162" s="59"/>
    </row>
    <row r="163" spans="3:6" ht="12" x14ac:dyDescent="0.15">
      <c r="C163" s="57"/>
      <c r="D163" s="57"/>
      <c r="E163" s="58"/>
      <c r="F163" s="59"/>
    </row>
    <row r="164" spans="3:6" ht="12" x14ac:dyDescent="0.15">
      <c r="C164" s="57"/>
      <c r="D164" s="57"/>
      <c r="E164" s="58"/>
      <c r="F164" s="59"/>
    </row>
    <row r="165" spans="3:6" ht="12" x14ac:dyDescent="0.15">
      <c r="C165" s="57"/>
      <c r="D165" s="57"/>
      <c r="E165" s="58"/>
      <c r="F165" s="59"/>
    </row>
    <row r="166" spans="3:6" ht="12" x14ac:dyDescent="0.15">
      <c r="C166" s="57"/>
      <c r="D166" s="57"/>
      <c r="E166" s="58"/>
      <c r="F166" s="59"/>
    </row>
    <row r="167" spans="3:6" ht="12" x14ac:dyDescent="0.15">
      <c r="C167" s="57"/>
      <c r="D167" s="57"/>
      <c r="E167" s="58"/>
      <c r="F167" s="59"/>
    </row>
    <row r="168" spans="3:6" ht="12" x14ac:dyDescent="0.15">
      <c r="C168" s="57"/>
      <c r="D168" s="57"/>
      <c r="E168" s="58"/>
      <c r="F168" s="59"/>
    </row>
    <row r="169" spans="3:6" ht="12" x14ac:dyDescent="0.15">
      <c r="C169" s="57"/>
      <c r="D169" s="57"/>
      <c r="E169" s="58"/>
      <c r="F169" s="59"/>
    </row>
    <row r="170" spans="3:6" ht="12" x14ac:dyDescent="0.15">
      <c r="C170" s="57"/>
      <c r="D170" s="57"/>
      <c r="E170" s="58"/>
      <c r="F170" s="59"/>
    </row>
    <row r="171" spans="3:6" ht="12" x14ac:dyDescent="0.15">
      <c r="C171" s="57"/>
      <c r="D171" s="57"/>
      <c r="E171" s="58"/>
      <c r="F171" s="59"/>
    </row>
    <row r="172" spans="3:6" ht="12" x14ac:dyDescent="0.15">
      <c r="C172" s="57"/>
      <c r="D172" s="57"/>
      <c r="E172" s="58"/>
      <c r="F172" s="59"/>
    </row>
    <row r="173" spans="3:6" ht="12" x14ac:dyDescent="0.15">
      <c r="C173" s="57"/>
      <c r="D173" s="57"/>
      <c r="E173" s="58"/>
      <c r="F173" s="59"/>
    </row>
    <row r="174" spans="3:6" ht="12" x14ac:dyDescent="0.15">
      <c r="C174" s="57"/>
      <c r="D174" s="57"/>
      <c r="E174" s="58"/>
      <c r="F174" s="59"/>
    </row>
    <row r="175" spans="3:6" ht="12" x14ac:dyDescent="0.15">
      <c r="C175" s="57"/>
      <c r="D175" s="57"/>
      <c r="E175" s="58"/>
      <c r="F175" s="59"/>
    </row>
    <row r="176" spans="3:6" ht="12" x14ac:dyDescent="0.15">
      <c r="C176" s="57"/>
      <c r="D176" s="57"/>
      <c r="E176" s="58"/>
      <c r="F176" s="59"/>
    </row>
    <row r="177" spans="3:6" ht="12" x14ac:dyDescent="0.15">
      <c r="C177" s="57"/>
      <c r="D177" s="57"/>
      <c r="E177" s="58"/>
      <c r="F177" s="59"/>
    </row>
    <row r="178" spans="3:6" ht="12" x14ac:dyDescent="0.15">
      <c r="C178" s="57"/>
      <c r="D178" s="57"/>
      <c r="E178" s="58"/>
      <c r="F178" s="59"/>
    </row>
    <row r="179" spans="3:6" ht="12" x14ac:dyDescent="0.15">
      <c r="C179" s="57"/>
      <c r="D179" s="57"/>
      <c r="E179" s="58"/>
      <c r="F179" s="59"/>
    </row>
    <row r="180" spans="3:6" ht="12" x14ac:dyDescent="0.15">
      <c r="C180" s="57"/>
      <c r="D180" s="57"/>
      <c r="E180" s="58"/>
      <c r="F180" s="59"/>
    </row>
    <row r="181" spans="3:6" ht="12" x14ac:dyDescent="0.15">
      <c r="C181" s="57"/>
      <c r="D181" s="57"/>
      <c r="E181" s="58"/>
      <c r="F181" s="59"/>
    </row>
    <row r="182" spans="3:6" ht="12" x14ac:dyDescent="0.15">
      <c r="C182" s="57"/>
      <c r="D182" s="57"/>
      <c r="E182" s="58"/>
      <c r="F182" s="59"/>
    </row>
    <row r="183" spans="3:6" ht="12" x14ac:dyDescent="0.15">
      <c r="C183" s="57"/>
      <c r="D183" s="57"/>
      <c r="E183" s="58"/>
      <c r="F183" s="59"/>
    </row>
  </sheetData>
  <mergeCells count="352"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</mergeCells>
  <phoneticPr fontId="3"/>
  <conditionalFormatting sqref="C61:D61 C77:D77 C34:D34 C58:D59 C74:C76 C87:D87 C78:C86 D72:D76 C35:C57 D65:D68">
    <cfRule type="cellIs" dxfId="16" priority="15" stopIfTrue="1" operator="notEqual">
      <formula>Q34</formula>
    </cfRule>
  </conditionalFormatting>
  <conditionalFormatting sqref="C72">
    <cfRule type="cellIs" dxfId="15" priority="14" stopIfTrue="1" operator="notEqual">
      <formula>Q72</formula>
    </cfRule>
  </conditionalFormatting>
  <conditionalFormatting sqref="D35:D44">
    <cfRule type="cellIs" dxfId="14" priority="13" stopIfTrue="1" operator="notEqual">
      <formula>R35</formula>
    </cfRule>
  </conditionalFormatting>
  <conditionalFormatting sqref="D62:D63">
    <cfRule type="cellIs" dxfId="13" priority="12" stopIfTrue="1" operator="notEqual">
      <formula>R62</formula>
    </cfRule>
  </conditionalFormatting>
  <conditionalFormatting sqref="C69:C71">
    <cfRule type="cellIs" dxfId="12" priority="11" stopIfTrue="1" operator="notEqual">
      <formula>Q69</formula>
    </cfRule>
  </conditionalFormatting>
  <conditionalFormatting sqref="D69:D71">
    <cfRule type="cellIs" dxfId="11" priority="10" stopIfTrue="1" operator="notEqual">
      <formula>R69</formula>
    </cfRule>
  </conditionalFormatting>
  <conditionalFormatting sqref="D64">
    <cfRule type="cellIs" dxfId="10" priority="9" stopIfTrue="1" operator="notEqual">
      <formula>R64</formula>
    </cfRule>
  </conditionalFormatting>
  <conditionalFormatting sqref="D77:E86">
    <cfRule type="expression" dxfId="9" priority="20">
      <formula>OR($C77=$T$119,$C77=$T$120)</formula>
    </cfRule>
  </conditionalFormatting>
  <conditionalFormatting sqref="C19:F30">
    <cfRule type="expression" dxfId="8" priority="21">
      <formula>$C19=$T$122</formula>
    </cfRule>
  </conditionalFormatting>
  <dataValidations count="9">
    <dataValidation type="list" allowBlank="1" showInputMessage="1" showErrorMessage="1" sqref="H61:H86" xr:uid="{00000000-0002-0000-0000-000000000000}">
      <formula1>$Q$98:$Q$101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R34:R57 R61:R85" xr:uid="{00000000-0002-0000-0000-000008000000}">
      <formula1>$P$101:$P$102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$P$99:$P$100</formula1>
    </dataValidation>
    <dataValidation type="list" allowBlank="1" showInputMessage="1" sqref="H7:H15 H34:H57 H19:H30" xr:uid="{00000000-0002-0000-0000-00000E000000}">
      <formula1>$Q$98:$Q$101</formula1>
    </dataValidation>
    <dataValidation type="list" allowBlank="1" showInputMessage="1" showErrorMessage="1" sqref="F87" xr:uid="{00000000-0002-0000-0000-00000F000000}">
      <formula1>"　○"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C9" sqref="C9"/>
    </sheetView>
  </sheetViews>
  <sheetFormatPr defaultRowHeight="13.2" x14ac:dyDescent="0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 x14ac:dyDescent="0.2">
      <c r="A1" s="262" t="s">
        <v>264</v>
      </c>
      <c r="B1" s="263" t="s">
        <v>265</v>
      </c>
      <c r="C1" s="263" t="s">
        <v>266</v>
      </c>
      <c r="D1" s="263" t="s">
        <v>267</v>
      </c>
      <c r="E1" s="263" t="s">
        <v>268</v>
      </c>
      <c r="F1" s="263" t="s">
        <v>269</v>
      </c>
    </row>
    <row r="2" spans="1:6" x14ac:dyDescent="0.2">
      <c r="A2" s="262">
        <f>ROW()-1</f>
        <v>1</v>
      </c>
      <c r="B2" s="264">
        <v>43616</v>
      </c>
      <c r="C2" s="262" t="s">
        <v>270</v>
      </c>
      <c r="D2" s="262" t="s">
        <v>274</v>
      </c>
      <c r="E2" s="262" t="s">
        <v>271</v>
      </c>
      <c r="F2" s="262" t="s">
        <v>271</v>
      </c>
    </row>
    <row r="3" spans="1:6" x14ac:dyDescent="0.2">
      <c r="A3" s="262">
        <f t="shared" ref="A3:A23" si="0">ROW()-1</f>
        <v>2</v>
      </c>
      <c r="B3" s="264">
        <v>43616</v>
      </c>
      <c r="C3" s="262" t="s">
        <v>272</v>
      </c>
      <c r="D3" s="262" t="s">
        <v>274</v>
      </c>
      <c r="E3" s="262" t="s">
        <v>271</v>
      </c>
      <c r="F3" s="262" t="s">
        <v>271</v>
      </c>
    </row>
    <row r="4" spans="1:6" x14ac:dyDescent="0.2">
      <c r="A4" s="262">
        <f t="shared" si="0"/>
        <v>3</v>
      </c>
      <c r="B4" s="264">
        <v>43616</v>
      </c>
      <c r="C4" s="262" t="s">
        <v>273</v>
      </c>
      <c r="D4" s="262" t="s">
        <v>274</v>
      </c>
      <c r="E4" s="262" t="s">
        <v>275</v>
      </c>
      <c r="F4" s="262"/>
    </row>
    <row r="5" spans="1:6" x14ac:dyDescent="0.2">
      <c r="A5" s="262">
        <f t="shared" si="0"/>
        <v>4</v>
      </c>
      <c r="B5" s="264">
        <v>43631</v>
      </c>
      <c r="C5" s="262" t="s">
        <v>276</v>
      </c>
      <c r="D5" s="262" t="s">
        <v>274</v>
      </c>
      <c r="E5" s="262" t="s">
        <v>271</v>
      </c>
      <c r="F5" s="262" t="s">
        <v>271</v>
      </c>
    </row>
    <row r="6" spans="1:6" x14ac:dyDescent="0.2">
      <c r="A6" s="262">
        <f t="shared" si="0"/>
        <v>5</v>
      </c>
      <c r="B6" s="264">
        <v>43631</v>
      </c>
      <c r="C6" s="262" t="s">
        <v>277</v>
      </c>
      <c r="D6" s="262" t="s">
        <v>274</v>
      </c>
      <c r="E6" s="262" t="s">
        <v>271</v>
      </c>
      <c r="F6" s="262" t="s">
        <v>271</v>
      </c>
    </row>
    <row r="7" spans="1:6" ht="39.6" x14ac:dyDescent="0.2">
      <c r="A7" s="262">
        <f t="shared" si="0"/>
        <v>6</v>
      </c>
      <c r="B7" s="264">
        <v>43649</v>
      </c>
      <c r="C7" s="269" t="s">
        <v>281</v>
      </c>
      <c r="D7" s="262" t="s">
        <v>280</v>
      </c>
      <c r="E7" s="262" t="s">
        <v>271</v>
      </c>
      <c r="F7" s="262" t="s">
        <v>271</v>
      </c>
    </row>
    <row r="8" spans="1:6" ht="26.4" x14ac:dyDescent="0.2">
      <c r="A8" s="262">
        <f t="shared" si="0"/>
        <v>7</v>
      </c>
      <c r="B8" s="264">
        <v>43651</v>
      </c>
      <c r="C8" s="269" t="s">
        <v>282</v>
      </c>
      <c r="D8" s="262" t="s">
        <v>280</v>
      </c>
      <c r="E8" s="262" t="s">
        <v>271</v>
      </c>
      <c r="F8" s="262" t="s">
        <v>271</v>
      </c>
    </row>
    <row r="9" spans="1:6" ht="52.8" x14ac:dyDescent="0.2">
      <c r="A9" s="262">
        <f t="shared" si="0"/>
        <v>8</v>
      </c>
      <c r="B9" s="264">
        <v>43731</v>
      </c>
      <c r="C9" s="269" t="s">
        <v>285</v>
      </c>
      <c r="D9" s="262" t="s">
        <v>280</v>
      </c>
      <c r="E9" s="262" t="s">
        <v>271</v>
      </c>
      <c r="F9" s="262" t="s">
        <v>271</v>
      </c>
    </row>
    <row r="10" spans="1:6" x14ac:dyDescent="0.2">
      <c r="A10" s="262">
        <f t="shared" si="0"/>
        <v>9</v>
      </c>
      <c r="B10" s="262"/>
      <c r="C10" s="262"/>
      <c r="D10" s="262"/>
      <c r="E10" s="262"/>
      <c r="F10" s="262"/>
    </row>
    <row r="11" spans="1:6" x14ac:dyDescent="0.2">
      <c r="A11" s="262">
        <f t="shared" si="0"/>
        <v>10</v>
      </c>
      <c r="B11" s="262"/>
      <c r="C11" s="262"/>
      <c r="D11" s="262"/>
      <c r="E11" s="262"/>
      <c r="F11" s="262"/>
    </row>
    <row r="12" spans="1:6" x14ac:dyDescent="0.2">
      <c r="A12" s="262">
        <f t="shared" si="0"/>
        <v>11</v>
      </c>
      <c r="B12" s="262"/>
      <c r="C12" s="262"/>
      <c r="D12" s="262"/>
      <c r="E12" s="262"/>
      <c r="F12" s="262"/>
    </row>
    <row r="13" spans="1:6" x14ac:dyDescent="0.2">
      <c r="A13" s="262">
        <f t="shared" si="0"/>
        <v>12</v>
      </c>
      <c r="B13" s="262"/>
      <c r="C13" s="262"/>
      <c r="D13" s="262"/>
      <c r="E13" s="262"/>
      <c r="F13" s="262"/>
    </row>
    <row r="14" spans="1:6" x14ac:dyDescent="0.2">
      <c r="A14" s="262">
        <f t="shared" si="0"/>
        <v>13</v>
      </c>
      <c r="B14" s="262"/>
      <c r="C14" s="262"/>
      <c r="D14" s="262"/>
      <c r="E14" s="262"/>
      <c r="F14" s="262"/>
    </row>
    <row r="15" spans="1:6" x14ac:dyDescent="0.2">
      <c r="A15" s="262">
        <f t="shared" si="0"/>
        <v>14</v>
      </c>
      <c r="B15" s="262"/>
      <c r="C15" s="262"/>
      <c r="D15" s="262"/>
      <c r="E15" s="262"/>
      <c r="F15" s="262"/>
    </row>
    <row r="16" spans="1:6" x14ac:dyDescent="0.2">
      <c r="A16" s="262">
        <f t="shared" si="0"/>
        <v>15</v>
      </c>
      <c r="B16" s="262"/>
      <c r="C16" s="262"/>
      <c r="D16" s="262"/>
      <c r="E16" s="262"/>
      <c r="F16" s="262"/>
    </row>
    <row r="17" spans="1:6" x14ac:dyDescent="0.2">
      <c r="A17" s="262">
        <f t="shared" si="0"/>
        <v>16</v>
      </c>
      <c r="B17" s="262"/>
      <c r="C17" s="262"/>
      <c r="D17" s="262"/>
      <c r="E17" s="262"/>
      <c r="F17" s="262"/>
    </row>
    <row r="18" spans="1:6" x14ac:dyDescent="0.2">
      <c r="A18" s="262">
        <f t="shared" si="0"/>
        <v>17</v>
      </c>
      <c r="B18" s="262"/>
      <c r="C18" s="262"/>
      <c r="D18" s="262"/>
      <c r="E18" s="262"/>
      <c r="F18" s="262"/>
    </row>
    <row r="19" spans="1:6" x14ac:dyDescent="0.2">
      <c r="A19" s="262">
        <f t="shared" si="0"/>
        <v>18</v>
      </c>
      <c r="B19" s="262"/>
      <c r="C19" s="262"/>
      <c r="D19" s="262"/>
      <c r="E19" s="262"/>
      <c r="F19" s="262"/>
    </row>
    <row r="20" spans="1:6" x14ac:dyDescent="0.2">
      <c r="A20" s="262">
        <f t="shared" si="0"/>
        <v>19</v>
      </c>
      <c r="B20" s="262"/>
      <c r="C20" s="262"/>
      <c r="D20" s="262"/>
      <c r="E20" s="262"/>
      <c r="F20" s="262"/>
    </row>
    <row r="21" spans="1:6" x14ac:dyDescent="0.2">
      <c r="A21" s="262">
        <f t="shared" si="0"/>
        <v>20</v>
      </c>
      <c r="B21" s="262"/>
      <c r="C21" s="262"/>
      <c r="D21" s="262"/>
      <c r="E21" s="262"/>
      <c r="F21" s="262"/>
    </row>
    <row r="22" spans="1:6" x14ac:dyDescent="0.2">
      <c r="A22" s="262">
        <f t="shared" si="0"/>
        <v>21</v>
      </c>
      <c r="B22" s="262"/>
      <c r="C22" s="262"/>
      <c r="D22" s="262"/>
      <c r="E22" s="262"/>
      <c r="F22" s="262"/>
    </row>
    <row r="23" spans="1:6" x14ac:dyDescent="0.2">
      <c r="A23" s="262">
        <f t="shared" si="0"/>
        <v>22</v>
      </c>
      <c r="B23" s="262"/>
      <c r="C23" s="262"/>
      <c r="D23" s="262"/>
      <c r="E23" s="262"/>
      <c r="F23" s="262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 x14ac:dyDescent="0.15">
      <c r="A1" s="1" t="s">
        <v>0</v>
      </c>
      <c r="O1" s="60" t="s">
        <v>213</v>
      </c>
    </row>
    <row r="2" spans="1:24" ht="19.5" customHeight="1" thickBot="1" x14ac:dyDescent="0.25">
      <c r="A2" s="2" t="s">
        <v>1</v>
      </c>
      <c r="B2" s="2"/>
      <c r="C2" s="3"/>
      <c r="D2" s="3"/>
      <c r="E2" s="280" t="s">
        <v>63</v>
      </c>
      <c r="F2" s="280"/>
      <c r="G2" s="280"/>
      <c r="H2" s="280"/>
      <c r="I2" s="280"/>
      <c r="J2" s="280"/>
      <c r="K2" s="111"/>
      <c r="L2" s="111"/>
      <c r="M2" s="111"/>
      <c r="N2" s="111"/>
      <c r="O2" s="111"/>
    </row>
    <row r="3" spans="1:24" ht="14.25" customHeight="1" x14ac:dyDescent="0.15">
      <c r="A3" s="4" t="s">
        <v>2</v>
      </c>
      <c r="B3" s="140" t="s">
        <v>244</v>
      </c>
      <c r="C3" s="96" t="s">
        <v>3</v>
      </c>
      <c r="D3" s="537" t="s">
        <v>205</v>
      </c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9"/>
    </row>
    <row r="4" spans="1:24" ht="14.25" customHeight="1" thickBot="1" x14ac:dyDescent="0.2">
      <c r="A4" s="5" t="s">
        <v>201</v>
      </c>
      <c r="B4" s="536" t="s">
        <v>230</v>
      </c>
      <c r="C4" s="536"/>
      <c r="D4" s="288" t="s">
        <v>202</v>
      </c>
      <c r="E4" s="289"/>
      <c r="F4" s="290" t="s">
        <v>218</v>
      </c>
      <c r="G4" s="290"/>
      <c r="H4" s="290"/>
      <c r="I4" s="7" t="s">
        <v>4</v>
      </c>
      <c r="J4" s="6">
        <v>100</v>
      </c>
      <c r="K4" s="288" t="s">
        <v>249</v>
      </c>
      <c r="L4" s="289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 x14ac:dyDescent="0.2">
      <c r="A5" s="292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</row>
    <row r="6" spans="1:24" ht="18" customHeight="1" x14ac:dyDescent="0.15">
      <c r="A6" s="540" t="s">
        <v>5</v>
      </c>
      <c r="B6" s="541"/>
      <c r="C6" s="141" t="s">
        <v>6</v>
      </c>
      <c r="D6" s="542" t="s">
        <v>7</v>
      </c>
      <c r="E6" s="543"/>
      <c r="F6" s="541"/>
      <c r="G6" s="142" t="s">
        <v>8</v>
      </c>
      <c r="H6" s="143" t="s">
        <v>9</v>
      </c>
      <c r="I6" s="144" t="s">
        <v>10</v>
      </c>
      <c r="J6" s="544" t="s">
        <v>11</v>
      </c>
      <c r="K6" s="545"/>
      <c r="L6" s="162" t="s">
        <v>238</v>
      </c>
      <c r="M6" s="546" t="s">
        <v>149</v>
      </c>
      <c r="N6" s="546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 x14ac:dyDescent="0.15">
      <c r="A7" s="529" t="s">
        <v>237</v>
      </c>
      <c r="B7" s="530"/>
      <c r="C7" s="145" t="s">
        <v>233</v>
      </c>
      <c r="D7" s="531"/>
      <c r="E7" s="532"/>
      <c r="F7" s="533"/>
      <c r="G7" s="146">
        <v>10000</v>
      </c>
      <c r="H7" s="147" t="s">
        <v>14</v>
      </c>
      <c r="I7" s="148">
        <v>1250</v>
      </c>
      <c r="J7" s="501">
        <f>ROUNDDOWN(IF(H7="US",G7*I7*$O$18,G7*I7),0)</f>
        <v>12500000</v>
      </c>
      <c r="K7" s="502"/>
      <c r="L7" s="159"/>
      <c r="M7" s="310"/>
      <c r="N7" s="311"/>
      <c r="O7" s="312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 x14ac:dyDescent="0.15">
      <c r="A8" s="529" t="s">
        <v>237</v>
      </c>
      <c r="B8" s="530"/>
      <c r="C8" s="145" t="s">
        <v>233</v>
      </c>
      <c r="D8" s="531"/>
      <c r="E8" s="532"/>
      <c r="F8" s="533"/>
      <c r="G8" s="149"/>
      <c r="H8" s="150" t="s">
        <v>14</v>
      </c>
      <c r="I8" s="151"/>
      <c r="J8" s="501">
        <f t="shared" ref="J8:J15" si="0">ROUNDDOWN(IF(H8="US",G8*I8*$O$18,G8*I8),0)</f>
        <v>0</v>
      </c>
      <c r="K8" s="502"/>
      <c r="L8" s="159"/>
      <c r="M8" s="310"/>
      <c r="N8" s="311"/>
      <c r="O8" s="312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 x14ac:dyDescent="0.2">
      <c r="A9" s="529" t="s">
        <v>237</v>
      </c>
      <c r="B9" s="530"/>
      <c r="C9" s="145" t="s">
        <v>233</v>
      </c>
      <c r="D9" s="531"/>
      <c r="E9" s="532"/>
      <c r="F9" s="533"/>
      <c r="G9" s="149"/>
      <c r="H9" s="150" t="s">
        <v>14</v>
      </c>
      <c r="I9" s="151"/>
      <c r="J9" s="501">
        <f t="shared" si="0"/>
        <v>0</v>
      </c>
      <c r="K9" s="502"/>
      <c r="L9" s="163"/>
      <c r="M9" s="313"/>
      <c r="N9" s="313"/>
      <c r="O9" s="314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 x14ac:dyDescent="0.2">
      <c r="A10" s="529" t="s">
        <v>237</v>
      </c>
      <c r="B10" s="530"/>
      <c r="C10" s="145" t="s">
        <v>234</v>
      </c>
      <c r="D10" s="531"/>
      <c r="E10" s="532"/>
      <c r="F10" s="533"/>
      <c r="G10" s="149"/>
      <c r="H10" s="150" t="s">
        <v>14</v>
      </c>
      <c r="I10" s="151"/>
      <c r="J10" s="501">
        <f t="shared" si="0"/>
        <v>0</v>
      </c>
      <c r="K10" s="502"/>
      <c r="L10" s="163"/>
      <c r="M10" s="313"/>
      <c r="N10" s="313"/>
      <c r="O10" s="314"/>
      <c r="R10" s="14"/>
      <c r="S10" s="15"/>
      <c r="T10" s="15"/>
      <c r="U10" s="15"/>
      <c r="V10" s="15"/>
      <c r="W10" s="15"/>
      <c r="X10" s="15"/>
    </row>
    <row r="11" spans="1:24" ht="14.1" customHeight="1" x14ac:dyDescent="0.2">
      <c r="A11" s="529" t="s">
        <v>237</v>
      </c>
      <c r="B11" s="530"/>
      <c r="C11" s="145" t="s">
        <v>235</v>
      </c>
      <c r="D11" s="531"/>
      <c r="E11" s="532"/>
      <c r="F11" s="533"/>
      <c r="G11" s="149">
        <v>24</v>
      </c>
      <c r="H11" s="150" t="s">
        <v>14</v>
      </c>
      <c r="I11" s="151">
        <v>1200</v>
      </c>
      <c r="J11" s="501">
        <f t="shared" si="0"/>
        <v>28800</v>
      </c>
      <c r="K11" s="502"/>
      <c r="L11" s="163"/>
      <c r="M11" s="313"/>
      <c r="N11" s="313"/>
      <c r="O11" s="314"/>
      <c r="R11" s="14"/>
      <c r="S11" s="15"/>
      <c r="T11" s="15"/>
      <c r="U11" s="15"/>
      <c r="V11" s="15"/>
      <c r="W11" s="15"/>
      <c r="X11" s="15"/>
    </row>
    <row r="12" spans="1:24" ht="14.1" customHeight="1" x14ac:dyDescent="0.2">
      <c r="A12" s="529" t="s">
        <v>237</v>
      </c>
      <c r="B12" s="530"/>
      <c r="C12" s="145" t="s">
        <v>236</v>
      </c>
      <c r="D12" s="531"/>
      <c r="E12" s="532"/>
      <c r="F12" s="533"/>
      <c r="G12" s="149">
        <v>96</v>
      </c>
      <c r="H12" s="150" t="s">
        <v>14</v>
      </c>
      <c r="I12" s="151">
        <v>1200</v>
      </c>
      <c r="J12" s="501">
        <f t="shared" si="0"/>
        <v>115200</v>
      </c>
      <c r="K12" s="502"/>
      <c r="L12" s="163"/>
      <c r="M12" s="313"/>
      <c r="N12" s="313"/>
      <c r="O12" s="314"/>
      <c r="R12" s="14"/>
      <c r="S12" s="15"/>
      <c r="T12" s="15"/>
      <c r="U12" s="15"/>
      <c r="V12" s="15"/>
      <c r="W12" s="15"/>
      <c r="X12" s="15"/>
    </row>
    <row r="13" spans="1:24" ht="14.1" customHeight="1" x14ac:dyDescent="0.2">
      <c r="A13" s="529" t="s">
        <v>237</v>
      </c>
      <c r="B13" s="530"/>
      <c r="C13" s="145"/>
      <c r="D13" s="531"/>
      <c r="E13" s="532"/>
      <c r="F13" s="533"/>
      <c r="G13" s="149"/>
      <c r="H13" s="150" t="s">
        <v>14</v>
      </c>
      <c r="I13" s="151"/>
      <c r="J13" s="501">
        <f t="shared" si="0"/>
        <v>0</v>
      </c>
      <c r="K13" s="502"/>
      <c r="L13" s="163"/>
      <c r="M13" s="313"/>
      <c r="N13" s="313"/>
      <c r="O13" s="314"/>
      <c r="R13" s="14"/>
      <c r="S13" s="15"/>
      <c r="T13" s="15"/>
      <c r="U13" s="15"/>
      <c r="V13" s="15"/>
      <c r="W13" s="15"/>
      <c r="X13" s="15"/>
    </row>
    <row r="14" spans="1:24" ht="14.1" customHeight="1" x14ac:dyDescent="0.2">
      <c r="A14" s="529" t="s">
        <v>237</v>
      </c>
      <c r="B14" s="530"/>
      <c r="C14" s="145"/>
      <c r="D14" s="531"/>
      <c r="E14" s="532"/>
      <c r="F14" s="533"/>
      <c r="G14" s="149"/>
      <c r="H14" s="150" t="s">
        <v>14</v>
      </c>
      <c r="I14" s="151"/>
      <c r="J14" s="501">
        <f t="shared" si="0"/>
        <v>0</v>
      </c>
      <c r="K14" s="502"/>
      <c r="L14" s="163"/>
      <c r="M14" s="313"/>
      <c r="N14" s="313"/>
      <c r="O14" s="314"/>
      <c r="R14" s="14"/>
      <c r="S14" s="15"/>
      <c r="T14" s="15"/>
      <c r="U14" s="15"/>
      <c r="V14" s="15"/>
      <c r="W14" s="15"/>
      <c r="X14" s="15"/>
    </row>
    <row r="15" spans="1:24" ht="14.1" customHeight="1" thickBot="1" x14ac:dyDescent="0.25">
      <c r="A15" s="534" t="s">
        <v>237</v>
      </c>
      <c r="B15" s="535"/>
      <c r="C15" s="152"/>
      <c r="D15" s="531"/>
      <c r="E15" s="532"/>
      <c r="F15" s="533"/>
      <c r="G15" s="153"/>
      <c r="H15" s="154" t="s">
        <v>14</v>
      </c>
      <c r="I15" s="155"/>
      <c r="J15" s="501">
        <f t="shared" si="0"/>
        <v>0</v>
      </c>
      <c r="K15" s="502"/>
      <c r="L15" s="164"/>
      <c r="M15" s="315"/>
      <c r="N15" s="315"/>
      <c r="O15" s="316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 x14ac:dyDescent="0.25">
      <c r="A16" s="325" t="s">
        <v>232</v>
      </c>
      <c r="B16" s="326"/>
      <c r="C16" s="326"/>
      <c r="D16" s="326"/>
      <c r="E16" s="326"/>
      <c r="F16" s="327"/>
      <c r="G16" s="169">
        <f>SUM(G7:G15)</f>
        <v>10120</v>
      </c>
      <c r="H16" s="156"/>
      <c r="I16" s="328">
        <f>SUM(J7:J15)</f>
        <v>12644000</v>
      </c>
      <c r="J16" s="329"/>
      <c r="K16" s="330"/>
      <c r="L16" s="157"/>
      <c r="M16" s="331"/>
      <c r="N16" s="331"/>
      <c r="O16" s="332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 x14ac:dyDescent="0.25">
      <c r="A17" s="333"/>
      <c r="B17" s="334"/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5"/>
      <c r="R17" s="15"/>
      <c r="S17" s="15"/>
      <c r="T17" s="15"/>
      <c r="U17" s="15"/>
      <c r="V17" s="15"/>
      <c r="W17" s="15"/>
      <c r="X17" s="15"/>
    </row>
    <row r="18" spans="1:24" ht="18" customHeight="1" x14ac:dyDescent="0.15">
      <c r="A18" s="522" t="s">
        <v>5</v>
      </c>
      <c r="B18" s="523"/>
      <c r="C18" s="132" t="s">
        <v>6</v>
      </c>
      <c r="D18" s="524" t="s">
        <v>7</v>
      </c>
      <c r="E18" s="525"/>
      <c r="F18" s="523"/>
      <c r="G18" s="133" t="s">
        <v>8</v>
      </c>
      <c r="H18" s="134" t="s">
        <v>9</v>
      </c>
      <c r="I18" s="135" t="s">
        <v>10</v>
      </c>
      <c r="J18" s="526" t="s">
        <v>11</v>
      </c>
      <c r="K18" s="527"/>
      <c r="L18" s="162" t="s">
        <v>238</v>
      </c>
      <c r="M18" s="528" t="s">
        <v>149</v>
      </c>
      <c r="N18" s="528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 x14ac:dyDescent="0.15">
      <c r="A19" s="498" t="s">
        <v>12</v>
      </c>
      <c r="B19" s="499"/>
      <c r="C19" s="9" t="s">
        <v>13</v>
      </c>
      <c r="D19" s="514"/>
      <c r="E19" s="515"/>
      <c r="F19" s="516"/>
      <c r="G19" s="10">
        <v>1</v>
      </c>
      <c r="H19" s="103" t="s">
        <v>14</v>
      </c>
      <c r="I19" s="11">
        <v>85000</v>
      </c>
      <c r="J19" s="501">
        <f>ROUNDDOWN(IF(H19="US",G19*I19*$O$18,G19*I19),0)</f>
        <v>85000</v>
      </c>
      <c r="K19" s="502"/>
      <c r="L19" s="159"/>
      <c r="M19" s="322"/>
      <c r="N19" s="323"/>
      <c r="O19" s="324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 x14ac:dyDescent="0.15">
      <c r="A20" s="498" t="s">
        <v>12</v>
      </c>
      <c r="B20" s="499"/>
      <c r="C20" s="9" t="s">
        <v>15</v>
      </c>
      <c r="D20" s="514"/>
      <c r="E20" s="515"/>
      <c r="F20" s="516"/>
      <c r="G20" s="12"/>
      <c r="H20" s="104" t="s">
        <v>14</v>
      </c>
      <c r="I20" s="13"/>
      <c r="J20" s="501">
        <f t="shared" ref="J20:J31" si="1">ROUNDDOWN(IF(H20="US",G20*I20*$O$18,G20*I20),0)</f>
        <v>0</v>
      </c>
      <c r="K20" s="502"/>
      <c r="L20" s="159"/>
      <c r="M20" s="322"/>
      <c r="N20" s="323"/>
      <c r="O20" s="324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 x14ac:dyDescent="0.2">
      <c r="A21" s="498" t="s">
        <v>12</v>
      </c>
      <c r="B21" s="499"/>
      <c r="C21" s="9" t="s">
        <v>16</v>
      </c>
      <c r="D21" s="514"/>
      <c r="E21" s="515"/>
      <c r="F21" s="516"/>
      <c r="G21" s="12"/>
      <c r="H21" s="104" t="s">
        <v>14</v>
      </c>
      <c r="I21" s="13"/>
      <c r="J21" s="501">
        <f t="shared" si="1"/>
        <v>0</v>
      </c>
      <c r="K21" s="502"/>
      <c r="L21" s="159"/>
      <c r="M21" s="342"/>
      <c r="N21" s="342"/>
      <c r="O21" s="343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 x14ac:dyDescent="0.2">
      <c r="A22" s="498" t="s">
        <v>12</v>
      </c>
      <c r="B22" s="499"/>
      <c r="C22" s="9" t="s">
        <v>17</v>
      </c>
      <c r="D22" s="514"/>
      <c r="E22" s="515"/>
      <c r="F22" s="516"/>
      <c r="G22" s="12"/>
      <c r="H22" s="104" t="s">
        <v>14</v>
      </c>
      <c r="I22" s="13"/>
      <c r="J22" s="501">
        <f t="shared" si="1"/>
        <v>0</v>
      </c>
      <c r="K22" s="502"/>
      <c r="L22" s="159"/>
      <c r="M22" s="342"/>
      <c r="N22" s="342"/>
      <c r="O22" s="343"/>
      <c r="R22" s="14"/>
      <c r="S22" s="15"/>
      <c r="T22" s="15"/>
      <c r="U22" s="15"/>
      <c r="V22" s="15"/>
      <c r="W22" s="15"/>
      <c r="X22" s="15"/>
    </row>
    <row r="23" spans="1:24" ht="14.1" customHeight="1" x14ac:dyDescent="0.2">
      <c r="A23" s="498" t="s">
        <v>12</v>
      </c>
      <c r="B23" s="499"/>
      <c r="C23" s="9" t="s">
        <v>18</v>
      </c>
      <c r="D23" s="514"/>
      <c r="E23" s="515"/>
      <c r="F23" s="516"/>
      <c r="G23" s="12"/>
      <c r="H23" s="104" t="s">
        <v>14</v>
      </c>
      <c r="I23" s="13"/>
      <c r="J23" s="501">
        <f t="shared" si="1"/>
        <v>0</v>
      </c>
      <c r="K23" s="502"/>
      <c r="L23" s="159"/>
      <c r="M23" s="342"/>
      <c r="N23" s="342"/>
      <c r="O23" s="343"/>
      <c r="R23" s="14"/>
      <c r="S23" s="15"/>
      <c r="T23" s="15"/>
      <c r="U23" s="15"/>
      <c r="V23" s="15"/>
      <c r="W23" s="15"/>
      <c r="X23" s="15"/>
    </row>
    <row r="24" spans="1:24" ht="14.1" customHeight="1" x14ac:dyDescent="0.2">
      <c r="A24" s="498" t="s">
        <v>12</v>
      </c>
      <c r="B24" s="499"/>
      <c r="C24" s="9" t="s">
        <v>19</v>
      </c>
      <c r="D24" s="514"/>
      <c r="E24" s="515"/>
      <c r="F24" s="516"/>
      <c r="G24" s="12"/>
      <c r="H24" s="104" t="s">
        <v>14</v>
      </c>
      <c r="I24" s="13"/>
      <c r="J24" s="501">
        <f t="shared" si="1"/>
        <v>0</v>
      </c>
      <c r="K24" s="502"/>
      <c r="L24" s="159"/>
      <c r="M24" s="342"/>
      <c r="N24" s="342"/>
      <c r="O24" s="343"/>
      <c r="R24" s="14"/>
      <c r="S24" s="15"/>
      <c r="T24" s="15"/>
      <c r="U24" s="15"/>
      <c r="V24" s="15"/>
      <c r="W24" s="15"/>
      <c r="X24" s="15"/>
    </row>
    <row r="25" spans="1:24" ht="14.1" customHeight="1" x14ac:dyDescent="0.2">
      <c r="A25" s="498" t="s">
        <v>12</v>
      </c>
      <c r="B25" s="499"/>
      <c r="C25" s="9" t="s">
        <v>20</v>
      </c>
      <c r="D25" s="514"/>
      <c r="E25" s="515"/>
      <c r="F25" s="516"/>
      <c r="G25" s="12"/>
      <c r="H25" s="104" t="s">
        <v>14</v>
      </c>
      <c r="I25" s="13"/>
      <c r="J25" s="501">
        <f t="shared" si="1"/>
        <v>0</v>
      </c>
      <c r="K25" s="502"/>
      <c r="L25" s="159"/>
      <c r="M25" s="342"/>
      <c r="N25" s="342"/>
      <c r="O25" s="343"/>
      <c r="R25" s="14"/>
      <c r="S25" s="15"/>
      <c r="T25" s="15"/>
      <c r="U25" s="15"/>
      <c r="V25" s="15"/>
      <c r="W25" s="15"/>
      <c r="X25" s="15"/>
    </row>
    <row r="26" spans="1:24" ht="14.1" customHeight="1" x14ac:dyDescent="0.2">
      <c r="A26" s="498" t="s">
        <v>12</v>
      </c>
      <c r="B26" s="499"/>
      <c r="C26" s="9"/>
      <c r="D26" s="514"/>
      <c r="E26" s="515"/>
      <c r="F26" s="516"/>
      <c r="G26" s="12"/>
      <c r="H26" s="104" t="s">
        <v>14</v>
      </c>
      <c r="I26" s="13"/>
      <c r="J26" s="501">
        <f t="shared" si="1"/>
        <v>0</v>
      </c>
      <c r="K26" s="502"/>
      <c r="L26" s="159"/>
      <c r="M26" s="342"/>
      <c r="N26" s="342"/>
      <c r="O26" s="343"/>
      <c r="R26" s="14"/>
      <c r="S26" s="15"/>
      <c r="T26" s="15"/>
      <c r="U26" s="15"/>
      <c r="V26" s="15"/>
      <c r="W26" s="15"/>
      <c r="X26" s="15"/>
    </row>
    <row r="27" spans="1:24" ht="14.1" customHeight="1" x14ac:dyDescent="0.2">
      <c r="A27" s="498" t="s">
        <v>12</v>
      </c>
      <c r="B27" s="499"/>
      <c r="C27" s="9"/>
      <c r="D27" s="514"/>
      <c r="E27" s="515"/>
      <c r="F27" s="516"/>
      <c r="G27" s="12"/>
      <c r="H27" s="104" t="s">
        <v>14</v>
      </c>
      <c r="I27" s="13"/>
      <c r="J27" s="501">
        <f t="shared" si="1"/>
        <v>0</v>
      </c>
      <c r="K27" s="502"/>
      <c r="L27" s="159"/>
      <c r="M27" s="342"/>
      <c r="N27" s="342"/>
      <c r="O27" s="343"/>
      <c r="R27" s="14"/>
      <c r="S27" s="15"/>
      <c r="T27" s="15"/>
      <c r="U27" s="15"/>
      <c r="V27" s="15"/>
      <c r="W27" s="15"/>
      <c r="X27" s="15"/>
    </row>
    <row r="28" spans="1:24" ht="14.1" customHeight="1" x14ac:dyDescent="0.2">
      <c r="A28" s="498" t="s">
        <v>12</v>
      </c>
      <c r="B28" s="499"/>
      <c r="C28" s="9"/>
      <c r="D28" s="514"/>
      <c r="E28" s="515"/>
      <c r="F28" s="516"/>
      <c r="G28" s="12"/>
      <c r="H28" s="104" t="s">
        <v>14</v>
      </c>
      <c r="I28" s="13"/>
      <c r="J28" s="501">
        <f t="shared" si="1"/>
        <v>0</v>
      </c>
      <c r="K28" s="502"/>
      <c r="L28" s="159"/>
      <c r="M28" s="342"/>
      <c r="N28" s="342"/>
      <c r="O28" s="343"/>
      <c r="R28" s="14"/>
      <c r="S28" s="15"/>
      <c r="T28" s="15"/>
      <c r="U28" s="15"/>
      <c r="V28" s="15"/>
      <c r="W28" s="15"/>
      <c r="X28" s="15"/>
    </row>
    <row r="29" spans="1:24" ht="14.1" customHeight="1" x14ac:dyDescent="0.2">
      <c r="A29" s="498" t="s">
        <v>12</v>
      </c>
      <c r="B29" s="499"/>
      <c r="C29" s="9"/>
      <c r="D29" s="514"/>
      <c r="E29" s="515"/>
      <c r="F29" s="516"/>
      <c r="G29" s="12"/>
      <c r="H29" s="104" t="s">
        <v>14</v>
      </c>
      <c r="I29" s="13"/>
      <c r="J29" s="501">
        <f t="shared" si="1"/>
        <v>0</v>
      </c>
      <c r="K29" s="502"/>
      <c r="L29" s="159"/>
      <c r="M29" s="342"/>
      <c r="N29" s="342"/>
      <c r="O29" s="343"/>
      <c r="R29" s="14"/>
      <c r="S29" s="15"/>
      <c r="T29" s="15"/>
      <c r="U29" s="15"/>
      <c r="V29" s="15"/>
      <c r="W29" s="15"/>
      <c r="X29" s="15"/>
    </row>
    <row r="30" spans="1:24" ht="14.1" customHeight="1" x14ac:dyDescent="0.2">
      <c r="A30" s="498" t="s">
        <v>12</v>
      </c>
      <c r="B30" s="499"/>
      <c r="C30" s="9"/>
      <c r="D30" s="514"/>
      <c r="E30" s="515"/>
      <c r="F30" s="516"/>
      <c r="G30" s="12"/>
      <c r="H30" s="104" t="s">
        <v>14</v>
      </c>
      <c r="I30" s="13"/>
      <c r="J30" s="501">
        <f t="shared" si="1"/>
        <v>0</v>
      </c>
      <c r="K30" s="502"/>
      <c r="L30" s="159"/>
      <c r="M30" s="342"/>
      <c r="N30" s="342"/>
      <c r="O30" s="343"/>
      <c r="R30" s="14"/>
      <c r="S30" s="15"/>
      <c r="T30" s="15"/>
      <c r="U30" s="15"/>
      <c r="V30" s="15"/>
      <c r="W30" s="15"/>
      <c r="X30" s="15"/>
    </row>
    <row r="31" spans="1:24" ht="14.1" customHeight="1" thickBot="1" x14ac:dyDescent="0.25">
      <c r="A31" s="517" t="s">
        <v>12</v>
      </c>
      <c r="B31" s="518"/>
      <c r="C31" s="100" t="s">
        <v>153</v>
      </c>
      <c r="D31" s="519"/>
      <c r="E31" s="520"/>
      <c r="F31" s="521"/>
      <c r="G31" s="101"/>
      <c r="H31" s="105" t="s">
        <v>14</v>
      </c>
      <c r="I31" s="97"/>
      <c r="J31" s="501">
        <f t="shared" si="1"/>
        <v>0</v>
      </c>
      <c r="K31" s="502"/>
      <c r="L31" s="161"/>
      <c r="M31" s="362"/>
      <c r="N31" s="362"/>
      <c r="O31" s="363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 x14ac:dyDescent="0.25">
      <c r="A32" s="344" t="s">
        <v>21</v>
      </c>
      <c r="B32" s="345"/>
      <c r="C32" s="345"/>
      <c r="D32" s="345"/>
      <c r="E32" s="345"/>
      <c r="F32" s="346"/>
      <c r="G32" s="168">
        <f>SUM(G19:G31)</f>
        <v>1</v>
      </c>
      <c r="H32" s="102"/>
      <c r="I32" s="347">
        <f>SUM(J19:J31)</f>
        <v>85000</v>
      </c>
      <c r="J32" s="348"/>
      <c r="K32" s="349"/>
      <c r="L32" s="98"/>
      <c r="M32" s="350"/>
      <c r="N32" s="350"/>
      <c r="O32" s="351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 x14ac:dyDescent="0.25">
      <c r="A33" s="333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5"/>
      <c r="R33" s="15"/>
      <c r="S33" s="15"/>
      <c r="T33" s="15"/>
      <c r="U33" s="15"/>
      <c r="V33" s="15"/>
      <c r="W33" s="15"/>
      <c r="X33" s="15"/>
    </row>
    <row r="34" spans="1:24" ht="20.25" customHeight="1" x14ac:dyDescent="0.15">
      <c r="A34" s="509" t="s">
        <v>22</v>
      </c>
      <c r="B34" s="510"/>
      <c r="C34" s="136" t="s">
        <v>23</v>
      </c>
      <c r="D34" s="511" t="s">
        <v>24</v>
      </c>
      <c r="E34" s="510"/>
      <c r="F34" s="136" t="s">
        <v>25</v>
      </c>
      <c r="G34" s="136" t="s">
        <v>26</v>
      </c>
      <c r="H34" s="136" t="s">
        <v>9</v>
      </c>
      <c r="I34" s="136" t="s">
        <v>27</v>
      </c>
      <c r="J34" s="511" t="s">
        <v>28</v>
      </c>
      <c r="K34" s="510"/>
      <c r="L34" s="160" t="s">
        <v>238</v>
      </c>
      <c r="M34" s="512" t="s">
        <v>65</v>
      </c>
      <c r="N34" s="513"/>
      <c r="O34" s="137">
        <f>$O$18</f>
        <v>114</v>
      </c>
      <c r="Q34" s="79" t="s">
        <v>200</v>
      </c>
    </row>
    <row r="35" spans="1:24" ht="14.1" customHeight="1" x14ac:dyDescent="0.2">
      <c r="A35" s="498" t="s">
        <v>33</v>
      </c>
      <c r="B35" s="499"/>
      <c r="C35" s="16" t="s">
        <v>34</v>
      </c>
      <c r="D35" s="500"/>
      <c r="E35" s="499"/>
      <c r="F35" s="17"/>
      <c r="G35" s="12">
        <v>1</v>
      </c>
      <c r="H35" s="104"/>
      <c r="I35" s="13">
        <v>80000</v>
      </c>
      <c r="J35" s="501">
        <f>ROUNDDOWN(IF(H35="US",G35*I35*$O$18,G35*I35),0)</f>
        <v>80000</v>
      </c>
      <c r="K35" s="502"/>
      <c r="L35" s="159"/>
      <c r="M35" s="369"/>
      <c r="N35" s="369"/>
      <c r="O35" s="370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 x14ac:dyDescent="0.2">
      <c r="A36" s="498" t="s">
        <v>33</v>
      </c>
      <c r="B36" s="499"/>
      <c r="C36" s="16" t="s">
        <v>35</v>
      </c>
      <c r="D36" s="500"/>
      <c r="E36" s="499"/>
      <c r="F36" s="17"/>
      <c r="G36" s="12"/>
      <c r="H36" s="104"/>
      <c r="I36" s="13"/>
      <c r="J36" s="501">
        <f t="shared" ref="J36:J59" si="3">ROUNDDOWN(IF(H36="US",G36*I36*$O$18,G36*I36),0)</f>
        <v>0</v>
      </c>
      <c r="K36" s="502"/>
      <c r="L36" s="159"/>
      <c r="M36" s="369"/>
      <c r="N36" s="369"/>
      <c r="O36" s="370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 x14ac:dyDescent="0.2">
      <c r="A37" s="498" t="s">
        <v>33</v>
      </c>
      <c r="B37" s="499"/>
      <c r="C37" s="16" t="s">
        <v>35</v>
      </c>
      <c r="D37" s="500"/>
      <c r="E37" s="499"/>
      <c r="F37" s="17"/>
      <c r="G37" s="12"/>
      <c r="H37" s="104"/>
      <c r="I37" s="13"/>
      <c r="J37" s="501">
        <f t="shared" si="3"/>
        <v>0</v>
      </c>
      <c r="K37" s="502"/>
      <c r="L37" s="159"/>
      <c r="M37" s="369"/>
      <c r="N37" s="369"/>
      <c r="O37" s="370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 x14ac:dyDescent="0.2">
      <c r="A38" s="498" t="s">
        <v>33</v>
      </c>
      <c r="B38" s="499"/>
      <c r="C38" s="16" t="s">
        <v>35</v>
      </c>
      <c r="D38" s="500"/>
      <c r="E38" s="499"/>
      <c r="F38" s="17"/>
      <c r="G38" s="12"/>
      <c r="H38" s="104"/>
      <c r="I38" s="13"/>
      <c r="J38" s="501">
        <f t="shared" si="3"/>
        <v>0</v>
      </c>
      <c r="K38" s="502"/>
      <c r="L38" s="159"/>
      <c r="M38" s="369"/>
      <c r="N38" s="369"/>
      <c r="O38" s="370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 x14ac:dyDescent="0.2">
      <c r="A39" s="498"/>
      <c r="B39" s="499"/>
      <c r="C39" s="16"/>
      <c r="D39" s="500"/>
      <c r="E39" s="499"/>
      <c r="F39" s="17"/>
      <c r="G39" s="12"/>
      <c r="H39" s="104"/>
      <c r="I39" s="13"/>
      <c r="J39" s="501">
        <f t="shared" si="3"/>
        <v>0</v>
      </c>
      <c r="K39" s="502"/>
      <c r="L39" s="159"/>
      <c r="M39" s="369"/>
      <c r="N39" s="369"/>
      <c r="O39" s="370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 x14ac:dyDescent="0.2">
      <c r="A40" s="498" t="s">
        <v>29</v>
      </c>
      <c r="B40" s="499"/>
      <c r="C40" s="16" t="s">
        <v>30</v>
      </c>
      <c r="D40" s="500"/>
      <c r="E40" s="499"/>
      <c r="F40" s="17" t="s">
        <v>147</v>
      </c>
      <c r="G40" s="12">
        <v>1</v>
      </c>
      <c r="H40" s="104" t="s">
        <v>14</v>
      </c>
      <c r="I40" s="13">
        <v>200000</v>
      </c>
      <c r="J40" s="501">
        <f t="shared" si="3"/>
        <v>200000</v>
      </c>
      <c r="K40" s="502"/>
      <c r="L40" s="159"/>
      <c r="M40" s="369"/>
      <c r="N40" s="369"/>
      <c r="O40" s="370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 x14ac:dyDescent="0.2">
      <c r="A41" s="498" t="s">
        <v>29</v>
      </c>
      <c r="B41" s="499"/>
      <c r="C41" s="16" t="s">
        <v>30</v>
      </c>
      <c r="D41" s="500"/>
      <c r="E41" s="499"/>
      <c r="F41" s="17"/>
      <c r="G41" s="12"/>
      <c r="H41" s="104"/>
      <c r="I41" s="13"/>
      <c r="J41" s="501">
        <f t="shared" si="3"/>
        <v>0</v>
      </c>
      <c r="K41" s="502"/>
      <c r="L41" s="159"/>
      <c r="M41" s="369"/>
      <c r="N41" s="369"/>
      <c r="O41" s="370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 x14ac:dyDescent="0.2">
      <c r="A42" s="498" t="s">
        <v>29</v>
      </c>
      <c r="B42" s="499"/>
      <c r="C42" s="16" t="s">
        <v>30</v>
      </c>
      <c r="D42" s="500"/>
      <c r="E42" s="499"/>
      <c r="F42" s="17"/>
      <c r="G42" s="12"/>
      <c r="H42" s="104"/>
      <c r="I42" s="13"/>
      <c r="J42" s="501">
        <f t="shared" si="3"/>
        <v>0</v>
      </c>
      <c r="K42" s="502"/>
      <c r="L42" s="159"/>
      <c r="M42" s="369"/>
      <c r="N42" s="369"/>
      <c r="O42" s="370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 x14ac:dyDescent="0.2">
      <c r="A43" s="498" t="s">
        <v>29</v>
      </c>
      <c r="B43" s="499"/>
      <c r="C43" s="16" t="s">
        <v>31</v>
      </c>
      <c r="D43" s="500"/>
      <c r="E43" s="499"/>
      <c r="F43" s="17"/>
      <c r="G43" s="12"/>
      <c r="H43" s="104"/>
      <c r="I43" s="13"/>
      <c r="J43" s="501">
        <f t="shared" si="3"/>
        <v>0</v>
      </c>
      <c r="K43" s="502"/>
      <c r="L43" s="159"/>
      <c r="M43" s="371"/>
      <c r="N43" s="372"/>
      <c r="O43" s="373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 x14ac:dyDescent="0.2">
      <c r="A44" s="498" t="s">
        <v>29</v>
      </c>
      <c r="B44" s="499"/>
      <c r="C44" s="16" t="s">
        <v>32</v>
      </c>
      <c r="D44" s="500"/>
      <c r="E44" s="499"/>
      <c r="F44" s="17"/>
      <c r="G44" s="12"/>
      <c r="H44" s="104"/>
      <c r="I44" s="13"/>
      <c r="J44" s="501">
        <f t="shared" si="3"/>
        <v>0</v>
      </c>
      <c r="K44" s="502"/>
      <c r="L44" s="159"/>
      <c r="M44" s="369"/>
      <c r="N44" s="369"/>
      <c r="O44" s="370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 x14ac:dyDescent="0.2">
      <c r="A45" s="498"/>
      <c r="B45" s="499"/>
      <c r="C45" s="16"/>
      <c r="D45" s="500"/>
      <c r="E45" s="499"/>
      <c r="F45" s="17"/>
      <c r="G45" s="12"/>
      <c r="H45" s="104"/>
      <c r="I45" s="13"/>
      <c r="J45" s="501">
        <f t="shared" si="3"/>
        <v>0</v>
      </c>
      <c r="K45" s="502"/>
      <c r="L45" s="159"/>
      <c r="M45" s="369"/>
      <c r="N45" s="369"/>
      <c r="O45" s="370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 x14ac:dyDescent="0.2">
      <c r="A46" s="498" t="s">
        <v>36</v>
      </c>
      <c r="B46" s="499"/>
      <c r="C46" s="16" t="s">
        <v>37</v>
      </c>
      <c r="D46" s="500" t="s">
        <v>57</v>
      </c>
      <c r="E46" s="499"/>
      <c r="F46" s="17" t="s">
        <v>147</v>
      </c>
      <c r="G46" s="12">
        <v>1</v>
      </c>
      <c r="H46" s="104" t="s">
        <v>148</v>
      </c>
      <c r="I46" s="13">
        <v>10000</v>
      </c>
      <c r="J46" s="501">
        <f t="shared" si="3"/>
        <v>1140000</v>
      </c>
      <c r="K46" s="502"/>
      <c r="L46" s="159"/>
      <c r="M46" s="371"/>
      <c r="N46" s="372"/>
      <c r="O46" s="373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 x14ac:dyDescent="0.2">
      <c r="A47" s="498" t="s">
        <v>36</v>
      </c>
      <c r="B47" s="499"/>
      <c r="C47" s="16" t="s">
        <v>37</v>
      </c>
      <c r="D47" s="500" t="s">
        <v>57</v>
      </c>
      <c r="E47" s="499"/>
      <c r="F47" s="17" t="s">
        <v>147</v>
      </c>
      <c r="G47" s="12">
        <v>1</v>
      </c>
      <c r="H47" s="104" t="s">
        <v>148</v>
      </c>
      <c r="I47" s="13">
        <v>8700</v>
      </c>
      <c r="J47" s="501">
        <f t="shared" si="3"/>
        <v>991800</v>
      </c>
      <c r="K47" s="502"/>
      <c r="L47" s="159"/>
      <c r="M47" s="371"/>
      <c r="N47" s="372"/>
      <c r="O47" s="373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 x14ac:dyDescent="0.2">
      <c r="A48" s="498" t="s">
        <v>36</v>
      </c>
      <c r="B48" s="499"/>
      <c r="C48" s="16" t="s">
        <v>37</v>
      </c>
      <c r="D48" s="500" t="s">
        <v>57</v>
      </c>
      <c r="E48" s="499"/>
      <c r="F48" s="17" t="s">
        <v>147</v>
      </c>
      <c r="G48" s="12">
        <v>1</v>
      </c>
      <c r="H48" s="104" t="s">
        <v>148</v>
      </c>
      <c r="I48" s="13">
        <v>8700</v>
      </c>
      <c r="J48" s="501">
        <f t="shared" si="3"/>
        <v>991800</v>
      </c>
      <c r="K48" s="502"/>
      <c r="L48" s="159"/>
      <c r="M48" s="371"/>
      <c r="N48" s="372"/>
      <c r="O48" s="373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 x14ac:dyDescent="0.2">
      <c r="A49" s="498" t="s">
        <v>36</v>
      </c>
      <c r="B49" s="499"/>
      <c r="C49" s="16" t="s">
        <v>37</v>
      </c>
      <c r="D49" s="500"/>
      <c r="E49" s="499"/>
      <c r="F49" s="17"/>
      <c r="G49" s="12"/>
      <c r="H49" s="104"/>
      <c r="I49" s="13"/>
      <c r="J49" s="501">
        <f t="shared" si="3"/>
        <v>0</v>
      </c>
      <c r="K49" s="502"/>
      <c r="L49" s="159"/>
      <c r="M49" s="371"/>
      <c r="N49" s="372"/>
      <c r="O49" s="373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 x14ac:dyDescent="0.2">
      <c r="A50" s="498" t="s">
        <v>36</v>
      </c>
      <c r="B50" s="499"/>
      <c r="C50" s="16" t="s">
        <v>38</v>
      </c>
      <c r="D50" s="500" t="s">
        <v>57</v>
      </c>
      <c r="E50" s="499"/>
      <c r="F50" s="17" t="s">
        <v>147</v>
      </c>
      <c r="G50" s="12">
        <v>1</v>
      </c>
      <c r="H50" s="104" t="s">
        <v>148</v>
      </c>
      <c r="I50" s="13">
        <v>350</v>
      </c>
      <c r="J50" s="501">
        <f t="shared" si="3"/>
        <v>39900</v>
      </c>
      <c r="K50" s="502"/>
      <c r="L50" s="159"/>
      <c r="M50" s="371"/>
      <c r="N50" s="372"/>
      <c r="O50" s="373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 x14ac:dyDescent="0.2">
      <c r="A51" s="498" t="s">
        <v>36</v>
      </c>
      <c r="B51" s="499"/>
      <c r="C51" s="16" t="s">
        <v>38</v>
      </c>
      <c r="D51" s="500"/>
      <c r="E51" s="499"/>
      <c r="F51" s="17"/>
      <c r="G51" s="12"/>
      <c r="H51" s="104"/>
      <c r="I51" s="13"/>
      <c r="J51" s="501">
        <f t="shared" si="3"/>
        <v>0</v>
      </c>
      <c r="K51" s="502"/>
      <c r="L51" s="159"/>
      <c r="M51" s="371"/>
      <c r="N51" s="372"/>
      <c r="O51" s="373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 x14ac:dyDescent="0.2">
      <c r="A52" s="498" t="s">
        <v>36</v>
      </c>
      <c r="B52" s="499"/>
      <c r="C52" s="16" t="s">
        <v>39</v>
      </c>
      <c r="D52" s="500"/>
      <c r="E52" s="499"/>
      <c r="F52" s="17"/>
      <c r="G52" s="12"/>
      <c r="H52" s="104"/>
      <c r="I52" s="13"/>
      <c r="J52" s="501">
        <f t="shared" si="3"/>
        <v>0</v>
      </c>
      <c r="K52" s="502"/>
      <c r="L52" s="159"/>
      <c r="M52" s="369"/>
      <c r="N52" s="369"/>
      <c r="O52" s="370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 x14ac:dyDescent="0.2">
      <c r="A53" s="498" t="s">
        <v>36</v>
      </c>
      <c r="B53" s="499"/>
      <c r="C53" s="16" t="s">
        <v>39</v>
      </c>
      <c r="D53" s="500"/>
      <c r="E53" s="499"/>
      <c r="F53" s="17"/>
      <c r="G53" s="12"/>
      <c r="H53" s="104"/>
      <c r="I53" s="13"/>
      <c r="J53" s="501">
        <f t="shared" si="3"/>
        <v>0</v>
      </c>
      <c r="K53" s="502"/>
      <c r="L53" s="159"/>
      <c r="M53" s="369"/>
      <c r="N53" s="369"/>
      <c r="O53" s="370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 x14ac:dyDescent="0.2">
      <c r="A54" s="498" t="s">
        <v>36</v>
      </c>
      <c r="B54" s="499"/>
      <c r="C54" s="16" t="s">
        <v>39</v>
      </c>
      <c r="D54" s="500"/>
      <c r="E54" s="499"/>
      <c r="F54" s="17"/>
      <c r="G54" s="12"/>
      <c r="H54" s="104"/>
      <c r="I54" s="13"/>
      <c r="J54" s="501">
        <f t="shared" si="3"/>
        <v>0</v>
      </c>
      <c r="K54" s="502"/>
      <c r="L54" s="159"/>
      <c r="M54" s="369"/>
      <c r="N54" s="369"/>
      <c r="O54" s="370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 x14ac:dyDescent="0.2">
      <c r="A55" s="498"/>
      <c r="B55" s="499"/>
      <c r="C55" s="16"/>
      <c r="D55" s="500"/>
      <c r="E55" s="499"/>
      <c r="F55" s="17"/>
      <c r="G55" s="12"/>
      <c r="H55" s="104"/>
      <c r="I55" s="13"/>
      <c r="J55" s="501">
        <f t="shared" si="3"/>
        <v>0</v>
      </c>
      <c r="K55" s="502"/>
      <c r="L55" s="159"/>
      <c r="M55" s="369"/>
      <c r="N55" s="369"/>
      <c r="O55" s="370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 x14ac:dyDescent="0.2">
      <c r="A56" s="498"/>
      <c r="B56" s="499"/>
      <c r="C56" s="16"/>
      <c r="D56" s="500"/>
      <c r="E56" s="499"/>
      <c r="F56" s="17"/>
      <c r="G56" s="12"/>
      <c r="H56" s="104"/>
      <c r="I56" s="13"/>
      <c r="J56" s="501">
        <f t="shared" si="3"/>
        <v>0</v>
      </c>
      <c r="K56" s="502"/>
      <c r="L56" s="159"/>
      <c r="M56" s="369"/>
      <c r="N56" s="369"/>
      <c r="O56" s="370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 x14ac:dyDescent="0.2">
      <c r="A57" s="498"/>
      <c r="B57" s="499"/>
      <c r="C57" s="16"/>
      <c r="D57" s="500"/>
      <c r="E57" s="499"/>
      <c r="F57" s="17"/>
      <c r="G57" s="12"/>
      <c r="H57" s="104"/>
      <c r="I57" s="13"/>
      <c r="J57" s="501">
        <f t="shared" si="3"/>
        <v>0</v>
      </c>
      <c r="K57" s="502"/>
      <c r="L57" s="159"/>
      <c r="M57" s="369"/>
      <c r="N57" s="369"/>
      <c r="O57" s="370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 x14ac:dyDescent="0.2">
      <c r="A58" s="498"/>
      <c r="B58" s="499"/>
      <c r="C58" s="16"/>
      <c r="D58" s="500"/>
      <c r="E58" s="499"/>
      <c r="F58" s="17"/>
      <c r="G58" s="12"/>
      <c r="H58" s="104"/>
      <c r="I58" s="13"/>
      <c r="J58" s="501">
        <f t="shared" si="3"/>
        <v>0</v>
      </c>
      <c r="K58" s="502"/>
      <c r="L58" s="159"/>
      <c r="M58" s="369"/>
      <c r="N58" s="369"/>
      <c r="O58" s="370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 x14ac:dyDescent="0.25">
      <c r="A59" s="498"/>
      <c r="B59" s="499"/>
      <c r="C59" s="18"/>
      <c r="D59" s="500"/>
      <c r="E59" s="499"/>
      <c r="F59" s="19"/>
      <c r="G59" s="20"/>
      <c r="H59" s="106"/>
      <c r="I59" s="97"/>
      <c r="J59" s="501">
        <f t="shared" si="3"/>
        <v>0</v>
      </c>
      <c r="K59" s="502"/>
      <c r="L59" s="161"/>
      <c r="M59" s="374"/>
      <c r="N59" s="374"/>
      <c r="O59" s="375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 x14ac:dyDescent="0.25">
      <c r="A60" s="376" t="s">
        <v>40</v>
      </c>
      <c r="B60" s="377"/>
      <c r="C60" s="377"/>
      <c r="D60" s="377"/>
      <c r="E60" s="377"/>
      <c r="F60" s="378"/>
      <c r="G60" s="22"/>
      <c r="H60" s="23"/>
      <c r="I60" s="347">
        <f>SUM(J35:J59)</f>
        <v>3443500</v>
      </c>
      <c r="J60" s="348"/>
      <c r="K60" s="349"/>
      <c r="L60" s="99"/>
      <c r="M60" s="379">
        <f>SUMIF(F35:F59,"",J35:J59)</f>
        <v>80000</v>
      </c>
      <c r="N60" s="380"/>
      <c r="O60" s="381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 x14ac:dyDescent="0.25">
      <c r="A61" s="382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383"/>
      <c r="O61" s="384"/>
      <c r="Q61" s="77"/>
      <c r="R61" s="21"/>
      <c r="S61" s="15"/>
      <c r="T61" s="15"/>
      <c r="U61" s="15"/>
      <c r="V61" s="15"/>
      <c r="W61" s="15"/>
      <c r="X61" s="15"/>
    </row>
    <row r="62" spans="1:24" ht="19.5" customHeight="1" x14ac:dyDescent="0.2">
      <c r="A62" s="509" t="s">
        <v>22</v>
      </c>
      <c r="B62" s="510"/>
      <c r="C62" s="136" t="s">
        <v>23</v>
      </c>
      <c r="D62" s="511" t="s">
        <v>24</v>
      </c>
      <c r="E62" s="510"/>
      <c r="F62" s="138" t="s">
        <v>25</v>
      </c>
      <c r="G62" s="138" t="s">
        <v>26</v>
      </c>
      <c r="H62" s="138" t="s">
        <v>9</v>
      </c>
      <c r="I62" s="138" t="s">
        <v>27</v>
      </c>
      <c r="J62" s="511" t="s">
        <v>28</v>
      </c>
      <c r="K62" s="510"/>
      <c r="L62" s="160" t="s">
        <v>238</v>
      </c>
      <c r="M62" s="511" t="s">
        <v>65</v>
      </c>
      <c r="N62" s="510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 x14ac:dyDescent="0.2">
      <c r="A63" s="498" t="s">
        <v>41</v>
      </c>
      <c r="B63" s="499"/>
      <c r="C63" s="16" t="s">
        <v>42</v>
      </c>
      <c r="D63" s="500"/>
      <c r="E63" s="499"/>
      <c r="F63" s="17"/>
      <c r="G63" s="24">
        <f>IF(A63&lt;&gt;0,$M$4)</f>
        <v>10000</v>
      </c>
      <c r="H63" s="104" t="s">
        <v>148</v>
      </c>
      <c r="I63" s="13">
        <v>5.8376999999999999</v>
      </c>
      <c r="J63" s="501">
        <f>ROUNDDOWN(IF(H63="US",G63*I63*$O$18,G63*I63),0)</f>
        <v>6654978</v>
      </c>
      <c r="K63" s="502"/>
      <c r="L63" s="159"/>
      <c r="M63" s="342"/>
      <c r="N63" s="342"/>
      <c r="O63" s="343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 x14ac:dyDescent="0.15">
      <c r="A64" s="498" t="s">
        <v>41</v>
      </c>
      <c r="B64" s="499"/>
      <c r="C64" s="16" t="s">
        <v>243</v>
      </c>
      <c r="D64" s="500"/>
      <c r="E64" s="499"/>
      <c r="F64" s="17"/>
      <c r="G64" s="24">
        <v>24</v>
      </c>
      <c r="H64" s="104" t="s">
        <v>148</v>
      </c>
      <c r="I64" s="13">
        <v>5.83</v>
      </c>
      <c r="J64" s="501">
        <f t="shared" ref="J64:J80" si="5">ROUNDDOWN(IF(H64="US",G64*I64*$O$18,G64*I64),0)</f>
        <v>15950</v>
      </c>
      <c r="K64" s="502"/>
      <c r="L64" s="159"/>
      <c r="M64" s="342"/>
      <c r="N64" s="342"/>
      <c r="O64" s="343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 x14ac:dyDescent="0.15">
      <c r="A65" s="498" t="s">
        <v>41</v>
      </c>
      <c r="B65" s="499"/>
      <c r="C65" s="16" t="s">
        <v>155</v>
      </c>
      <c r="D65" s="500"/>
      <c r="E65" s="499"/>
      <c r="F65" s="17"/>
      <c r="G65" s="24">
        <v>96</v>
      </c>
      <c r="H65" s="104" t="s">
        <v>148</v>
      </c>
      <c r="I65" s="13">
        <v>5.83</v>
      </c>
      <c r="J65" s="501">
        <f t="shared" si="5"/>
        <v>63803</v>
      </c>
      <c r="K65" s="502"/>
      <c r="L65" s="159"/>
      <c r="M65" s="385"/>
      <c r="N65" s="386"/>
      <c r="O65" s="387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 x14ac:dyDescent="0.15">
      <c r="A66" s="498"/>
      <c r="B66" s="499"/>
      <c r="C66" s="16"/>
      <c r="D66" s="500"/>
      <c r="E66" s="499"/>
      <c r="F66" s="17"/>
      <c r="G66" s="24">
        <f>IF(A66&lt;&gt;0,($J$4*#REF!),)</f>
        <v>0</v>
      </c>
      <c r="H66" s="104"/>
      <c r="I66" s="13"/>
      <c r="J66" s="501">
        <f t="shared" si="5"/>
        <v>0</v>
      </c>
      <c r="K66" s="502"/>
      <c r="L66" s="159"/>
      <c r="M66" s="342"/>
      <c r="N66" s="342"/>
      <c r="O66" s="343"/>
      <c r="P66" s="1">
        <f t="shared" si="4"/>
        <v>0</v>
      </c>
      <c r="Q66" s="76"/>
    </row>
    <row r="67" spans="1:18" ht="14.1" customHeight="1" x14ac:dyDescent="0.15">
      <c r="A67" s="498"/>
      <c r="B67" s="499"/>
      <c r="C67" s="16"/>
      <c r="D67" s="500"/>
      <c r="E67" s="499"/>
      <c r="F67" s="17"/>
      <c r="G67" s="24">
        <f>IF(A67&lt;&gt;0,($J$4*#REF!),)</f>
        <v>0</v>
      </c>
      <c r="H67" s="104"/>
      <c r="I67" s="13"/>
      <c r="J67" s="501">
        <f>ROUNDDOWN(IF(H67="US",G67*I67*$O$18,G67*I67),0)</f>
        <v>0</v>
      </c>
      <c r="K67" s="502"/>
      <c r="L67" s="159"/>
      <c r="M67" s="342"/>
      <c r="N67" s="342"/>
      <c r="O67" s="343"/>
      <c r="P67" s="1">
        <f t="shared" si="4"/>
        <v>0</v>
      </c>
      <c r="Q67" s="76"/>
    </row>
    <row r="68" spans="1:18" ht="14.1" customHeight="1" x14ac:dyDescent="0.15">
      <c r="A68" s="498"/>
      <c r="B68" s="499"/>
      <c r="C68" s="16"/>
      <c r="D68" s="500"/>
      <c r="E68" s="499"/>
      <c r="F68" s="17"/>
      <c r="G68" s="24">
        <f>IF(A68&lt;&gt;0,($J$4*#REF!),)</f>
        <v>0</v>
      </c>
      <c r="H68" s="104"/>
      <c r="I68" s="13"/>
      <c r="J68" s="501">
        <f>ROUNDDOWN(IF(H68="US",G68*I68*$O$18,G68*I68),0)</f>
        <v>0</v>
      </c>
      <c r="K68" s="502"/>
      <c r="L68" s="159"/>
      <c r="M68" s="342"/>
      <c r="N68" s="342"/>
      <c r="O68" s="343"/>
      <c r="P68" s="1">
        <f t="shared" si="4"/>
        <v>0</v>
      </c>
      <c r="Q68" s="76"/>
    </row>
    <row r="69" spans="1:18" ht="14.1" customHeight="1" x14ac:dyDescent="0.15">
      <c r="A69" s="498"/>
      <c r="B69" s="499"/>
      <c r="C69" s="16"/>
      <c r="D69" s="500"/>
      <c r="E69" s="499"/>
      <c r="F69" s="17"/>
      <c r="G69" s="24">
        <f>IF(A69&lt;&gt;0,($J$4*#REF!),)</f>
        <v>0</v>
      </c>
      <c r="H69" s="104"/>
      <c r="I69" s="13"/>
      <c r="J69" s="501">
        <f>ROUNDDOWN(IF(H69="US",G69*I69*$O$18,G69*I69),0)</f>
        <v>0</v>
      </c>
      <c r="K69" s="502"/>
      <c r="L69" s="159"/>
      <c r="M69" s="342"/>
      <c r="N69" s="342"/>
      <c r="O69" s="343"/>
      <c r="P69" s="1">
        <f t="shared" si="4"/>
        <v>0</v>
      </c>
      <c r="Q69" s="76"/>
    </row>
    <row r="70" spans="1:18" ht="14.1" customHeight="1" x14ac:dyDescent="0.15">
      <c r="A70" s="498"/>
      <c r="B70" s="499"/>
      <c r="C70" s="16"/>
      <c r="D70" s="500"/>
      <c r="E70" s="499"/>
      <c r="F70" s="17"/>
      <c r="G70" s="24">
        <f>IF(A70&lt;&gt;0,($J$4*#REF!),)</f>
        <v>0</v>
      </c>
      <c r="H70" s="104"/>
      <c r="I70" s="13"/>
      <c r="J70" s="501">
        <f t="shared" si="5"/>
        <v>0</v>
      </c>
      <c r="K70" s="502"/>
      <c r="L70" s="159"/>
      <c r="M70" s="342"/>
      <c r="N70" s="342"/>
      <c r="O70" s="343"/>
      <c r="P70" s="1">
        <f t="shared" si="4"/>
        <v>0</v>
      </c>
      <c r="Q70" s="76"/>
    </row>
    <row r="71" spans="1:18" ht="14.1" customHeight="1" x14ac:dyDescent="0.15">
      <c r="A71" s="498"/>
      <c r="B71" s="499"/>
      <c r="C71" s="16"/>
      <c r="D71" s="500"/>
      <c r="E71" s="499"/>
      <c r="F71" s="17"/>
      <c r="G71" s="24">
        <f>IF(A71&lt;&gt;0,($J$4*#REF!),)</f>
        <v>0</v>
      </c>
      <c r="H71" s="104"/>
      <c r="I71" s="13"/>
      <c r="J71" s="501">
        <f t="shared" si="5"/>
        <v>0</v>
      </c>
      <c r="K71" s="502"/>
      <c r="L71" s="159"/>
      <c r="M71" s="342"/>
      <c r="N71" s="342"/>
      <c r="O71" s="343"/>
      <c r="P71" s="1">
        <f t="shared" si="4"/>
        <v>0</v>
      </c>
      <c r="Q71" s="76"/>
    </row>
    <row r="72" spans="1:18" ht="14.1" customHeight="1" x14ac:dyDescent="0.15">
      <c r="A72" s="498"/>
      <c r="B72" s="499"/>
      <c r="C72" s="16"/>
      <c r="D72" s="500"/>
      <c r="E72" s="499"/>
      <c r="F72" s="17"/>
      <c r="G72" s="24">
        <f>IF(A72&lt;&gt;0,($J$4*#REF!),)</f>
        <v>0</v>
      </c>
      <c r="H72" s="104"/>
      <c r="I72" s="13"/>
      <c r="J72" s="501">
        <f t="shared" si="5"/>
        <v>0</v>
      </c>
      <c r="K72" s="502"/>
      <c r="L72" s="159"/>
      <c r="M72" s="342"/>
      <c r="N72" s="342"/>
      <c r="O72" s="343"/>
      <c r="P72" s="1">
        <f t="shared" si="4"/>
        <v>0</v>
      </c>
      <c r="Q72" s="76"/>
    </row>
    <row r="73" spans="1:18" ht="14.1" customHeight="1" x14ac:dyDescent="0.15">
      <c r="A73" s="498"/>
      <c r="B73" s="499"/>
      <c r="C73" s="16"/>
      <c r="D73" s="500"/>
      <c r="E73" s="499"/>
      <c r="F73" s="17"/>
      <c r="G73" s="24">
        <f>IF(A73&lt;&gt;0,($J$4*#REF!),)</f>
        <v>0</v>
      </c>
      <c r="H73" s="104"/>
      <c r="I73" s="13"/>
      <c r="J73" s="501">
        <f>ROUNDDOWN(IF(H73="US",G73*I73*$O$18,G73*I73),0)</f>
        <v>0</v>
      </c>
      <c r="K73" s="502"/>
      <c r="L73" s="159"/>
      <c r="M73" s="342"/>
      <c r="N73" s="342"/>
      <c r="O73" s="343"/>
      <c r="P73" s="1">
        <f t="shared" si="4"/>
        <v>0</v>
      </c>
      <c r="Q73" s="76"/>
    </row>
    <row r="74" spans="1:18" ht="14.1" customHeight="1" x14ac:dyDescent="0.15">
      <c r="A74" s="498"/>
      <c r="B74" s="499"/>
      <c r="C74" s="16"/>
      <c r="D74" s="500"/>
      <c r="E74" s="499"/>
      <c r="F74" s="17"/>
      <c r="G74" s="24">
        <f>IF(A74&lt;&gt;0,($J$4*#REF!),)</f>
        <v>0</v>
      </c>
      <c r="H74" s="104"/>
      <c r="I74" s="13"/>
      <c r="J74" s="501">
        <f>ROUNDDOWN(IF(H74="US",G74*I74*$O$18,G74*I74),0)</f>
        <v>0</v>
      </c>
      <c r="K74" s="502"/>
      <c r="L74" s="159"/>
      <c r="M74" s="342"/>
      <c r="N74" s="342"/>
      <c r="O74" s="343"/>
      <c r="P74" s="1">
        <f t="shared" si="4"/>
        <v>0</v>
      </c>
      <c r="Q74" s="76"/>
    </row>
    <row r="75" spans="1:18" ht="14.1" customHeight="1" x14ac:dyDescent="0.15">
      <c r="A75" s="498"/>
      <c r="B75" s="499"/>
      <c r="C75" s="16"/>
      <c r="D75" s="500"/>
      <c r="E75" s="499"/>
      <c r="F75" s="17"/>
      <c r="G75" s="24">
        <f>IF(A75&lt;&gt;0,($J$4*#REF!),)</f>
        <v>0</v>
      </c>
      <c r="H75" s="104"/>
      <c r="I75" s="13"/>
      <c r="J75" s="501">
        <f>ROUNDDOWN(IF(H75="US",G75*I75*$O$18,G75*I75),0)</f>
        <v>0</v>
      </c>
      <c r="K75" s="502"/>
      <c r="L75" s="159"/>
      <c r="M75" s="342"/>
      <c r="N75" s="342"/>
      <c r="O75" s="343"/>
      <c r="P75" s="1">
        <f t="shared" si="4"/>
        <v>0</v>
      </c>
      <c r="Q75" s="76"/>
    </row>
    <row r="76" spans="1:18" ht="14.1" customHeight="1" x14ac:dyDescent="0.15">
      <c r="A76" s="498"/>
      <c r="B76" s="499"/>
      <c r="C76" s="16"/>
      <c r="D76" s="500"/>
      <c r="E76" s="499"/>
      <c r="F76" s="17"/>
      <c r="G76" s="24">
        <f>IF(A76&lt;&gt;0,($J$4*#REF!),)</f>
        <v>0</v>
      </c>
      <c r="H76" s="104"/>
      <c r="I76" s="13"/>
      <c r="J76" s="501">
        <f t="shared" si="5"/>
        <v>0</v>
      </c>
      <c r="K76" s="502"/>
      <c r="L76" s="159"/>
      <c r="M76" s="342"/>
      <c r="N76" s="342"/>
      <c r="O76" s="343"/>
      <c r="P76" s="1">
        <f t="shared" si="4"/>
        <v>0</v>
      </c>
      <c r="Q76" s="76"/>
    </row>
    <row r="77" spans="1:18" ht="14.1" customHeight="1" x14ac:dyDescent="0.15">
      <c r="A77" s="498"/>
      <c r="B77" s="499"/>
      <c r="C77" s="16"/>
      <c r="D77" s="500"/>
      <c r="E77" s="499"/>
      <c r="F77" s="17"/>
      <c r="G77" s="24">
        <f>IF(A77&lt;&gt;0,($J$4*#REF!),)</f>
        <v>0</v>
      </c>
      <c r="H77" s="104"/>
      <c r="I77" s="13"/>
      <c r="J77" s="501">
        <f t="shared" si="5"/>
        <v>0</v>
      </c>
      <c r="K77" s="502"/>
      <c r="L77" s="159"/>
      <c r="M77" s="342"/>
      <c r="N77" s="342"/>
      <c r="O77" s="343"/>
      <c r="P77" s="1">
        <f t="shared" si="4"/>
        <v>0</v>
      </c>
      <c r="Q77" s="76"/>
    </row>
    <row r="78" spans="1:18" ht="14.1" customHeight="1" x14ac:dyDescent="0.15">
      <c r="A78" s="498"/>
      <c r="B78" s="499"/>
      <c r="C78" s="16"/>
      <c r="D78" s="500"/>
      <c r="E78" s="499"/>
      <c r="F78" s="17"/>
      <c r="G78" s="24">
        <f>IF(A78&lt;&gt;0,($J$4*#REF!),)</f>
        <v>0</v>
      </c>
      <c r="H78" s="104"/>
      <c r="I78" s="13"/>
      <c r="J78" s="501">
        <f t="shared" si="5"/>
        <v>0</v>
      </c>
      <c r="K78" s="502"/>
      <c r="L78" s="159"/>
      <c r="M78" s="342"/>
      <c r="N78" s="342"/>
      <c r="O78" s="343"/>
      <c r="P78" s="1">
        <f t="shared" si="4"/>
        <v>0</v>
      </c>
      <c r="Q78" s="76"/>
    </row>
    <row r="79" spans="1:18" ht="14.1" customHeight="1" x14ac:dyDescent="0.15">
      <c r="A79" s="498"/>
      <c r="B79" s="499"/>
      <c r="C79" s="16"/>
      <c r="D79" s="500"/>
      <c r="E79" s="499"/>
      <c r="F79" s="17"/>
      <c r="G79" s="24">
        <f>IF(A79&lt;&gt;0,($J$4*#REF!),)</f>
        <v>0</v>
      </c>
      <c r="H79" s="104"/>
      <c r="I79" s="13"/>
      <c r="J79" s="501">
        <f t="shared" si="5"/>
        <v>0</v>
      </c>
      <c r="K79" s="502"/>
      <c r="L79" s="159"/>
      <c r="M79" s="385"/>
      <c r="N79" s="386"/>
      <c r="O79" s="387"/>
      <c r="P79" s="1">
        <f t="shared" si="4"/>
        <v>0</v>
      </c>
      <c r="Q79" s="76"/>
    </row>
    <row r="80" spans="1:18" ht="14.1" customHeight="1" x14ac:dyDescent="0.15">
      <c r="A80" s="498"/>
      <c r="B80" s="499"/>
      <c r="C80" s="16"/>
      <c r="D80" s="500"/>
      <c r="E80" s="499"/>
      <c r="F80" s="17"/>
      <c r="G80" s="24">
        <f>IF(A80&lt;&gt;0,($J$4*#REF!),)</f>
        <v>0</v>
      </c>
      <c r="H80" s="104"/>
      <c r="I80" s="13"/>
      <c r="J80" s="501">
        <f t="shared" si="5"/>
        <v>0</v>
      </c>
      <c r="K80" s="502"/>
      <c r="L80" s="159"/>
      <c r="M80" s="342"/>
      <c r="N80" s="342"/>
      <c r="O80" s="343"/>
      <c r="P80" s="1">
        <f t="shared" si="4"/>
        <v>0</v>
      </c>
      <c r="Q80" s="76"/>
    </row>
    <row r="81" spans="1:17" ht="14.1" customHeight="1" x14ac:dyDescent="0.15">
      <c r="A81" s="503" t="s">
        <v>50</v>
      </c>
      <c r="B81" s="504"/>
      <c r="C81" s="80" t="s">
        <v>158</v>
      </c>
      <c r="D81" s="505"/>
      <c r="E81" s="506"/>
      <c r="F81" s="81"/>
      <c r="G81" s="82">
        <v>1</v>
      </c>
      <c r="H81" s="107" t="s">
        <v>14</v>
      </c>
      <c r="I81" s="83">
        <v>150000</v>
      </c>
      <c r="J81" s="507">
        <f>ROUNDDOWN(IF(H81="US",G81*I81*$O$18,G81*I81),0)</f>
        <v>150000</v>
      </c>
      <c r="K81" s="508"/>
      <c r="L81" s="122"/>
      <c r="M81" s="342" t="s">
        <v>210</v>
      </c>
      <c r="N81" s="342"/>
      <c r="O81" s="343"/>
      <c r="P81" s="1" t="str">
        <f t="shared" si="4"/>
        <v>3:運賃(FEDEX、BLPなど)</v>
      </c>
      <c r="Q81" s="76"/>
    </row>
    <row r="82" spans="1:17" ht="14.1" customHeight="1" x14ac:dyDescent="0.15">
      <c r="A82" s="503" t="s">
        <v>50</v>
      </c>
      <c r="B82" s="504"/>
      <c r="C82" s="80" t="s">
        <v>159</v>
      </c>
      <c r="D82" s="500"/>
      <c r="E82" s="499"/>
      <c r="F82" s="17"/>
      <c r="G82" s="24">
        <f>IF(A82&lt;&gt;0,$M$4)</f>
        <v>10000</v>
      </c>
      <c r="H82" s="104" t="s">
        <v>14</v>
      </c>
      <c r="I82" s="13">
        <v>20</v>
      </c>
      <c r="J82" s="501">
        <f>ROUNDDOWN(IF(H82="US",G82*I82*$O$18,G82*I82),0)</f>
        <v>200000</v>
      </c>
      <c r="K82" s="502"/>
      <c r="L82" s="122"/>
      <c r="M82" s="342" t="s">
        <v>211</v>
      </c>
      <c r="N82" s="342"/>
      <c r="O82" s="343"/>
      <c r="P82" s="1" t="str">
        <f t="shared" si="4"/>
        <v>4:検査費</v>
      </c>
      <c r="Q82" s="76"/>
    </row>
    <row r="83" spans="1:17" ht="14.1" customHeight="1" x14ac:dyDescent="0.15">
      <c r="A83" s="480" t="s">
        <v>43</v>
      </c>
      <c r="B83" s="481"/>
      <c r="C83" s="25" t="s">
        <v>44</v>
      </c>
      <c r="D83" s="482"/>
      <c r="E83" s="483"/>
      <c r="F83" s="109"/>
      <c r="G83" s="110">
        <f>IF(A83&lt;&gt;0,$M$4)</f>
        <v>10000</v>
      </c>
      <c r="H83" s="108" t="s">
        <v>14</v>
      </c>
      <c r="I83" s="13"/>
      <c r="J83" s="484">
        <f>ROUNDDOWN(IF(I83&lt;&gt;0,IF(G83&lt;&gt;0,IF(H83="US",G83*I83*$O$18,G83*I83),E83*$M$4*$O$4),E83*$M$4*$O$4),0)</f>
        <v>0</v>
      </c>
      <c r="K83" s="485"/>
      <c r="L83" s="122"/>
      <c r="M83" s="342" t="s">
        <v>212</v>
      </c>
      <c r="N83" s="342"/>
      <c r="O83" s="343"/>
      <c r="P83" s="1" t="str">
        <f t="shared" si="4"/>
        <v>1:証紙</v>
      </c>
      <c r="Q83" s="76"/>
    </row>
    <row r="84" spans="1:17" ht="14.1" customHeight="1" x14ac:dyDescent="0.15">
      <c r="A84" s="486" t="s">
        <v>45</v>
      </c>
      <c r="B84" s="487"/>
      <c r="C84" s="170" t="s">
        <v>204</v>
      </c>
      <c r="D84" s="488">
        <v>0.03</v>
      </c>
      <c r="E84" s="489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490">
        <f>ROUNDDOWN(IF(D84&lt;&gt;0,IF(H84="US","エラー",I84*G84),),0)</f>
        <v>305346</v>
      </c>
      <c r="K84" s="491"/>
      <c r="L84" s="123"/>
      <c r="M84" s="385" t="s">
        <v>207</v>
      </c>
      <c r="N84" s="386"/>
      <c r="O84" s="387"/>
      <c r="P84" s="1" t="str">
        <f t="shared" si="4"/>
        <v>2:輸入費用</v>
      </c>
      <c r="Q84" s="76"/>
    </row>
    <row r="85" spans="1:17" ht="14.1" customHeight="1" thickBot="1" x14ac:dyDescent="0.2">
      <c r="A85" s="486" t="s">
        <v>45</v>
      </c>
      <c r="B85" s="487"/>
      <c r="C85" s="170" t="s">
        <v>152</v>
      </c>
      <c r="D85" s="488"/>
      <c r="E85" s="489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490">
        <f>ROUNDDOWN(IF(E85&lt;&gt;0,IF(H85="US","エラー",I85*G85),),0)</f>
        <v>0</v>
      </c>
      <c r="K85" s="491"/>
      <c r="L85" s="123"/>
      <c r="M85" s="385" t="s">
        <v>208</v>
      </c>
      <c r="N85" s="386"/>
      <c r="O85" s="387"/>
      <c r="P85" s="1" t="str">
        <f t="shared" si="4"/>
        <v>3:関税</v>
      </c>
      <c r="Q85" s="78"/>
    </row>
    <row r="86" spans="1:17" ht="14.1" customHeight="1" thickBot="1" x14ac:dyDescent="0.2">
      <c r="A86" s="492"/>
      <c r="B86" s="493"/>
      <c r="C86" s="171"/>
      <c r="D86" s="476"/>
      <c r="E86" s="477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78">
        <f>ROUNDDOWN(IF(E86&lt;&gt;0,IF(H86="US","エラー",I86*G86),),0)</f>
        <v>0</v>
      </c>
      <c r="K86" s="479"/>
      <c r="L86" s="124"/>
      <c r="M86" s="418"/>
      <c r="N86" s="419"/>
      <c r="O86" s="420"/>
      <c r="P86" s="1">
        <f t="shared" si="4"/>
        <v>0</v>
      </c>
    </row>
    <row r="87" spans="1:17" ht="6" customHeight="1" thickBot="1" x14ac:dyDescent="0.2">
      <c r="A87" s="26"/>
      <c r="G87" s="27"/>
      <c r="H87" s="27"/>
      <c r="I87" s="28"/>
      <c r="J87" s="29"/>
      <c r="K87" s="29"/>
      <c r="L87" s="29"/>
      <c r="M87" s="400"/>
      <c r="N87" s="400"/>
      <c r="O87" s="401"/>
    </row>
    <row r="88" spans="1:17" ht="16.5" customHeight="1" x14ac:dyDescent="0.2">
      <c r="A88" s="402" t="s">
        <v>240</v>
      </c>
      <c r="B88" s="403"/>
      <c r="C88" s="128">
        <f>I16</f>
        <v>12644000</v>
      </c>
      <c r="D88" s="129"/>
      <c r="E88" s="404" t="s">
        <v>239</v>
      </c>
      <c r="F88" s="405"/>
      <c r="G88" s="403"/>
      <c r="H88" s="494">
        <f>I32</f>
        <v>85000</v>
      </c>
      <c r="I88" s="495"/>
      <c r="J88" s="130"/>
      <c r="K88" s="408" t="s">
        <v>241</v>
      </c>
      <c r="L88" s="409"/>
      <c r="M88" s="496">
        <f>C88+H88</f>
        <v>12729000</v>
      </c>
      <c r="N88" s="497"/>
      <c r="O88" s="131"/>
    </row>
    <row r="89" spans="1:17" ht="16.5" customHeight="1" x14ac:dyDescent="0.2">
      <c r="A89" s="431" t="s">
        <v>246</v>
      </c>
      <c r="B89" s="432"/>
      <c r="C89" s="125">
        <f>C88-J94</f>
        <v>1890423</v>
      </c>
      <c r="D89" s="158">
        <f>C89/C88</f>
        <v>0.14951146788990827</v>
      </c>
      <c r="E89" s="433" t="s">
        <v>247</v>
      </c>
      <c r="F89" s="434"/>
      <c r="G89" s="435"/>
      <c r="H89" s="460">
        <f>H88-M60</f>
        <v>5000</v>
      </c>
      <c r="I89" s="461"/>
      <c r="J89" s="158">
        <f>H89/H88</f>
        <v>5.8823529411764705E-2</v>
      </c>
      <c r="K89" s="433" t="s">
        <v>250</v>
      </c>
      <c r="L89" s="435"/>
      <c r="M89" s="462">
        <f>C89+H89</f>
        <v>1895423</v>
      </c>
      <c r="N89" s="463"/>
      <c r="O89" s="126">
        <f>M89/M88</f>
        <v>0.14890588420142981</v>
      </c>
    </row>
    <row r="90" spans="1:17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440" t="s">
        <v>242</v>
      </c>
      <c r="K90" s="441"/>
      <c r="L90" s="442"/>
      <c r="M90" s="474">
        <f>ROUNDDOWN((M88*O90),0)</f>
        <v>773923</v>
      </c>
      <c r="N90" s="475"/>
      <c r="O90" s="183">
        <v>6.08E-2</v>
      </c>
    </row>
    <row r="91" spans="1:17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421" t="s">
        <v>248</v>
      </c>
      <c r="K91" s="422"/>
      <c r="L91" s="423"/>
      <c r="M91" s="472">
        <f>M89-M90</f>
        <v>1121500</v>
      </c>
      <c r="N91" s="473"/>
      <c r="O91" s="127">
        <f>M91/M88</f>
        <v>8.8105899913583155E-2</v>
      </c>
    </row>
    <row r="92" spans="1:17" ht="16.5" customHeight="1" x14ac:dyDescent="0.15">
      <c r="A92" s="426" t="s">
        <v>46</v>
      </c>
      <c r="B92" s="427"/>
      <c r="C92" s="428" t="s">
        <v>253</v>
      </c>
      <c r="D92" s="428"/>
      <c r="E92" s="428"/>
      <c r="F92" s="428"/>
      <c r="G92" s="30">
        <f>$M$4</f>
        <v>10000</v>
      </c>
      <c r="H92" s="31"/>
      <c r="I92" s="32">
        <f>IF(G92&gt;0,J92/G92,)</f>
        <v>739.0077</v>
      </c>
      <c r="J92" s="429">
        <f>SUMIF(F63:F86,"",J63:J86)</f>
        <v>7390077</v>
      </c>
      <c r="K92" s="429"/>
      <c r="L92" s="32"/>
      <c r="M92" s="430"/>
      <c r="N92" s="430"/>
      <c r="O92" s="118"/>
    </row>
    <row r="93" spans="1:17" ht="16.5" customHeight="1" x14ac:dyDescent="0.15">
      <c r="A93" s="447" t="s">
        <v>47</v>
      </c>
      <c r="B93" s="448"/>
      <c r="C93" s="449" t="s">
        <v>254</v>
      </c>
      <c r="D93" s="449"/>
      <c r="E93" s="449"/>
      <c r="F93" s="449"/>
      <c r="G93" s="33">
        <f>$M$4</f>
        <v>10000</v>
      </c>
      <c r="H93" s="34"/>
      <c r="I93" s="117">
        <f>IF(G93&gt;0,J93/G93,)</f>
        <v>336.35</v>
      </c>
      <c r="J93" s="450">
        <f>SUMIF(F35:F86,"○",J35:J86)</f>
        <v>3363500</v>
      </c>
      <c r="K93" s="451"/>
      <c r="L93" s="92"/>
      <c r="M93" s="452"/>
      <c r="N93" s="453"/>
      <c r="O93" s="35"/>
    </row>
    <row r="94" spans="1:17" ht="16.5" customHeight="1" thickBot="1" x14ac:dyDescent="0.2">
      <c r="A94" s="464" t="s">
        <v>251</v>
      </c>
      <c r="B94" s="465"/>
      <c r="C94" s="466" t="s">
        <v>252</v>
      </c>
      <c r="D94" s="466"/>
      <c r="E94" s="466"/>
      <c r="F94" s="466"/>
      <c r="G94" s="112">
        <f>$M$4</f>
        <v>10000</v>
      </c>
      <c r="H94" s="113"/>
      <c r="I94" s="114">
        <f>IF(G94&gt;0,J94/G94,)</f>
        <v>1075.3577</v>
      </c>
      <c r="J94" s="467">
        <f>SUM(J92:J93)</f>
        <v>10753577</v>
      </c>
      <c r="K94" s="468"/>
      <c r="L94" s="469" t="s">
        <v>245</v>
      </c>
      <c r="M94" s="470"/>
      <c r="N94" s="467">
        <f>M60</f>
        <v>80000</v>
      </c>
      <c r="O94" s="471"/>
    </row>
    <row r="95" spans="1:17" ht="16.5" customHeight="1" x14ac:dyDescent="0.15">
      <c r="A95" s="445" t="s">
        <v>48</v>
      </c>
      <c r="B95" s="445"/>
      <c r="C95" s="445"/>
      <c r="D95" s="445"/>
      <c r="E95" s="445"/>
      <c r="F95" s="445"/>
      <c r="G95" s="445"/>
      <c r="H95" s="37"/>
      <c r="I95" s="446" t="s">
        <v>66</v>
      </c>
      <c r="J95" s="446"/>
      <c r="K95" s="446"/>
      <c r="L95" s="446"/>
      <c r="M95" s="446"/>
      <c r="N95" s="446"/>
      <c r="O95" s="446"/>
    </row>
    <row r="96" spans="1:17" ht="9" customHeight="1" x14ac:dyDescent="0.15">
      <c r="A96" s="400" t="s">
        <v>67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</row>
    <row r="98" spans="1:16" s="42" customFormat="1" ht="54" x14ac:dyDescent="0.1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 x14ac:dyDescent="0.15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 x14ac:dyDescent="0.15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 x14ac:dyDescent="0.15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 x14ac:dyDescent="0.15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 x14ac:dyDescent="0.15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 x14ac:dyDescent="0.15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 x14ac:dyDescent="0.15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 x14ac:dyDescent="0.15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 x14ac:dyDescent="0.15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 x14ac:dyDescent="0.15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 x14ac:dyDescent="0.15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 x14ac:dyDescent="0.15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 x14ac:dyDescent="0.15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 x14ac:dyDescent="0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 x14ac:dyDescent="0.15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 x14ac:dyDescent="0.15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 x14ac:dyDescent="0.15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 x14ac:dyDescent="0.15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 x14ac:dyDescent="0.15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 x14ac:dyDescent="0.15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 x14ac:dyDescent="0.15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 x14ac:dyDescent="0.15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 x14ac:dyDescent="0.15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 x14ac:dyDescent="0.15">
      <c r="A138" s="42" t="s">
        <v>60</v>
      </c>
    </row>
    <row r="139" spans="1:14" s="42" customFormat="1" ht="13.2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 x14ac:dyDescent="0.15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 x14ac:dyDescent="0.15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 x14ac:dyDescent="0.15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 x14ac:dyDescent="0.15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 x14ac:dyDescent="0.15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 x14ac:dyDescent="0.15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 x14ac:dyDescent="0.15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 x14ac:dyDescent="0.15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 x14ac:dyDescent="0.15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 x14ac:dyDescent="0.15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 x14ac:dyDescent="0.15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 x14ac:dyDescent="0.15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 x14ac:dyDescent="0.15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 x14ac:dyDescent="0.15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 x14ac:dyDescent="0.15"/>
    <row r="155" spans="1:10" s="42" customFormat="1" x14ac:dyDescent="0.15"/>
    <row r="160" spans="1:10" ht="12" x14ac:dyDescent="0.15">
      <c r="A160" s="56">
        <f ca="1">TODAY()</f>
        <v>43755</v>
      </c>
      <c r="B160" s="56"/>
      <c r="C160" s="57">
        <f ca="1">YEAR(A160)</f>
        <v>2019</v>
      </c>
      <c r="D160" s="57"/>
      <c r="E160" s="58">
        <f ca="1">MONTH(A160)</f>
        <v>10</v>
      </c>
      <c r="F160" s="59" t="str">
        <f t="shared" ref="F160:F185" ca="1" si="6">CONCATENATE(C160,"/",E160)</f>
        <v>2019/10</v>
      </c>
    </row>
    <row r="161" spans="1:6" ht="12" x14ac:dyDescent="0.15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11</v>
      </c>
      <c r="F161" s="59" t="str">
        <f t="shared" ca="1" si="6"/>
        <v>2019/11</v>
      </c>
    </row>
    <row r="162" spans="1:6" ht="12" x14ac:dyDescent="0.15">
      <c r="A162" s="57"/>
      <c r="B162" s="57"/>
      <c r="C162" s="57">
        <f t="shared" ca="1" si="7"/>
        <v>2019</v>
      </c>
      <c r="D162" s="57"/>
      <c r="E162" s="58">
        <f t="shared" ca="1" si="8"/>
        <v>12</v>
      </c>
      <c r="F162" s="59" t="str">
        <f t="shared" ca="1" si="6"/>
        <v>2019/12</v>
      </c>
    </row>
    <row r="163" spans="1:6" ht="12" x14ac:dyDescent="0.15">
      <c r="C163" s="57">
        <f t="shared" ca="1" si="7"/>
        <v>2020</v>
      </c>
      <c r="D163" s="57"/>
      <c r="E163" s="58">
        <f t="shared" ca="1" si="8"/>
        <v>1</v>
      </c>
      <c r="F163" s="59" t="str">
        <f t="shared" ca="1" si="6"/>
        <v>2020/1</v>
      </c>
    </row>
    <row r="164" spans="1:6" ht="12" x14ac:dyDescent="0.15">
      <c r="C164" s="57">
        <f t="shared" ca="1" si="7"/>
        <v>2020</v>
      </c>
      <c r="D164" s="57"/>
      <c r="E164" s="58">
        <f t="shared" ca="1" si="8"/>
        <v>2</v>
      </c>
      <c r="F164" s="59" t="str">
        <f t="shared" ca="1" si="6"/>
        <v>2020/2</v>
      </c>
    </row>
    <row r="165" spans="1:6" ht="12" x14ac:dyDescent="0.15">
      <c r="C165" s="57">
        <f t="shared" ca="1" si="7"/>
        <v>2020</v>
      </c>
      <c r="D165" s="57"/>
      <c r="E165" s="58">
        <f t="shared" ca="1" si="8"/>
        <v>3</v>
      </c>
      <c r="F165" s="59" t="str">
        <f t="shared" ca="1" si="6"/>
        <v>2020/3</v>
      </c>
    </row>
    <row r="166" spans="1:6" ht="12" x14ac:dyDescent="0.15">
      <c r="C166" s="57">
        <f t="shared" ca="1" si="7"/>
        <v>2020</v>
      </c>
      <c r="D166" s="57"/>
      <c r="E166" s="58">
        <f t="shared" ca="1" si="8"/>
        <v>4</v>
      </c>
      <c r="F166" s="59" t="str">
        <f t="shared" ca="1" si="6"/>
        <v>2020/4</v>
      </c>
    </row>
    <row r="167" spans="1:6" ht="12" x14ac:dyDescent="0.15">
      <c r="C167" s="57">
        <f t="shared" ca="1" si="7"/>
        <v>2020</v>
      </c>
      <c r="D167" s="57"/>
      <c r="E167" s="58">
        <f t="shared" ca="1" si="8"/>
        <v>5</v>
      </c>
      <c r="F167" s="59" t="str">
        <f t="shared" ca="1" si="6"/>
        <v>2020/5</v>
      </c>
    </row>
    <row r="168" spans="1:6" ht="12" x14ac:dyDescent="0.15">
      <c r="C168" s="57">
        <f t="shared" ca="1" si="7"/>
        <v>2020</v>
      </c>
      <c r="D168" s="57"/>
      <c r="E168" s="58">
        <f t="shared" ca="1" si="8"/>
        <v>6</v>
      </c>
      <c r="F168" s="59" t="str">
        <f t="shared" ca="1" si="6"/>
        <v>2020/6</v>
      </c>
    </row>
    <row r="169" spans="1:6" ht="12" x14ac:dyDescent="0.15">
      <c r="C169" s="57">
        <f t="shared" ca="1" si="7"/>
        <v>2020</v>
      </c>
      <c r="D169" s="57"/>
      <c r="E169" s="58">
        <f t="shared" ca="1" si="8"/>
        <v>7</v>
      </c>
      <c r="F169" s="59" t="str">
        <f t="shared" ca="1" si="6"/>
        <v>2020/7</v>
      </c>
    </row>
    <row r="170" spans="1:6" ht="12" x14ac:dyDescent="0.15">
      <c r="C170" s="57">
        <f t="shared" ca="1" si="7"/>
        <v>2020</v>
      </c>
      <c r="D170" s="57"/>
      <c r="E170" s="58">
        <f t="shared" ca="1" si="8"/>
        <v>8</v>
      </c>
      <c r="F170" s="59" t="str">
        <f t="shared" ca="1" si="6"/>
        <v>2020/8</v>
      </c>
    </row>
    <row r="171" spans="1:6" ht="12" x14ac:dyDescent="0.15">
      <c r="C171" s="57">
        <f t="shared" ca="1" si="7"/>
        <v>2020</v>
      </c>
      <c r="D171" s="57"/>
      <c r="E171" s="58">
        <f t="shared" ca="1" si="8"/>
        <v>9</v>
      </c>
      <c r="F171" s="59" t="str">
        <f t="shared" ca="1" si="6"/>
        <v>2020/9</v>
      </c>
    </row>
    <row r="172" spans="1:6" ht="12" x14ac:dyDescent="0.15">
      <c r="C172" s="57">
        <f t="shared" ca="1" si="7"/>
        <v>2020</v>
      </c>
      <c r="D172" s="57"/>
      <c r="E172" s="58">
        <f t="shared" ca="1" si="8"/>
        <v>10</v>
      </c>
      <c r="F172" s="59" t="str">
        <f t="shared" ca="1" si="6"/>
        <v>2020/10</v>
      </c>
    </row>
    <row r="173" spans="1:6" ht="12" x14ac:dyDescent="0.15">
      <c r="C173" s="57">
        <f t="shared" ca="1" si="7"/>
        <v>2020</v>
      </c>
      <c r="D173" s="57"/>
      <c r="E173" s="58">
        <f t="shared" ca="1" si="8"/>
        <v>11</v>
      </c>
      <c r="F173" s="59" t="str">
        <f t="shared" ca="1" si="6"/>
        <v>2020/11</v>
      </c>
    </row>
    <row r="174" spans="1:6" ht="12" x14ac:dyDescent="0.15">
      <c r="C174" s="57">
        <f t="shared" ca="1" si="7"/>
        <v>2020</v>
      </c>
      <c r="D174" s="57"/>
      <c r="E174" s="58">
        <f t="shared" ca="1" si="8"/>
        <v>12</v>
      </c>
      <c r="F174" s="59" t="str">
        <f t="shared" ca="1" si="6"/>
        <v>2020/12</v>
      </c>
    </row>
    <row r="175" spans="1:6" ht="12" x14ac:dyDescent="0.15">
      <c r="C175" s="57">
        <f t="shared" ca="1" si="7"/>
        <v>2021</v>
      </c>
      <c r="D175" s="57"/>
      <c r="E175" s="58">
        <f t="shared" ca="1" si="8"/>
        <v>1</v>
      </c>
      <c r="F175" s="59" t="str">
        <f t="shared" ca="1" si="6"/>
        <v>2021/1</v>
      </c>
    </row>
    <row r="176" spans="1:6" ht="12" x14ac:dyDescent="0.15">
      <c r="C176" s="57">
        <f t="shared" ca="1" si="7"/>
        <v>2021</v>
      </c>
      <c r="D176" s="57"/>
      <c r="E176" s="58">
        <f t="shared" ca="1" si="8"/>
        <v>2</v>
      </c>
      <c r="F176" s="59" t="str">
        <f t="shared" ca="1" si="6"/>
        <v>2021/2</v>
      </c>
    </row>
    <row r="177" spans="1:17" ht="12" x14ac:dyDescent="0.15">
      <c r="C177" s="57">
        <f t="shared" ca="1" si="7"/>
        <v>2021</v>
      </c>
      <c r="D177" s="57"/>
      <c r="E177" s="58">
        <f t="shared" ca="1" si="8"/>
        <v>3</v>
      </c>
      <c r="F177" s="59" t="str">
        <f t="shared" ca="1" si="6"/>
        <v>2021/3</v>
      </c>
    </row>
    <row r="178" spans="1:17" ht="12" x14ac:dyDescent="0.15">
      <c r="C178" s="57">
        <f t="shared" ca="1" si="7"/>
        <v>2021</v>
      </c>
      <c r="D178" s="57"/>
      <c r="E178" s="58">
        <f t="shared" ca="1" si="8"/>
        <v>4</v>
      </c>
      <c r="F178" s="59" t="str">
        <f t="shared" ca="1" si="6"/>
        <v>2021/4</v>
      </c>
    </row>
    <row r="179" spans="1:17" ht="12" x14ac:dyDescent="0.15">
      <c r="C179" s="57">
        <f t="shared" ca="1" si="7"/>
        <v>2021</v>
      </c>
      <c r="D179" s="57"/>
      <c r="E179" s="58">
        <f t="shared" ca="1" si="8"/>
        <v>5</v>
      </c>
      <c r="F179" s="59" t="str">
        <f t="shared" ca="1" si="6"/>
        <v>2021/5</v>
      </c>
    </row>
    <row r="180" spans="1:17" ht="12" x14ac:dyDescent="0.15">
      <c r="C180" s="57">
        <f t="shared" ca="1" si="7"/>
        <v>2021</v>
      </c>
      <c r="D180" s="57"/>
      <c r="E180" s="58">
        <f t="shared" ca="1" si="8"/>
        <v>6</v>
      </c>
      <c r="F180" s="59" t="str">
        <f t="shared" ca="1" si="6"/>
        <v>2021/6</v>
      </c>
    </row>
    <row r="181" spans="1:17" ht="12" x14ac:dyDescent="0.15">
      <c r="C181" s="57">
        <f t="shared" ca="1" si="7"/>
        <v>2021</v>
      </c>
      <c r="D181" s="57"/>
      <c r="E181" s="58">
        <f t="shared" ca="1" si="8"/>
        <v>7</v>
      </c>
      <c r="F181" s="59" t="str">
        <f t="shared" ca="1" si="6"/>
        <v>2021/7</v>
      </c>
    </row>
    <row r="182" spans="1:17" ht="12" x14ac:dyDescent="0.15">
      <c r="C182" s="57">
        <f t="shared" ca="1" si="7"/>
        <v>2021</v>
      </c>
      <c r="D182" s="57"/>
      <c r="E182" s="58">
        <f t="shared" ca="1" si="8"/>
        <v>8</v>
      </c>
      <c r="F182" s="59" t="str">
        <f t="shared" ca="1" si="6"/>
        <v>2021/8</v>
      </c>
    </row>
    <row r="183" spans="1:17" ht="12" x14ac:dyDescent="0.15">
      <c r="C183" s="57">
        <f t="shared" ca="1" si="7"/>
        <v>2021</v>
      </c>
      <c r="D183" s="57"/>
      <c r="E183" s="58">
        <f t="shared" ca="1" si="8"/>
        <v>9</v>
      </c>
      <c r="F183" s="59" t="str">
        <f t="shared" ca="1" si="6"/>
        <v>2021/9</v>
      </c>
    </row>
    <row r="184" spans="1:17" ht="12" x14ac:dyDescent="0.15">
      <c r="C184" s="57">
        <f t="shared" ca="1" si="7"/>
        <v>2021</v>
      </c>
      <c r="D184" s="57"/>
      <c r="E184" s="58">
        <f t="shared" ca="1" si="8"/>
        <v>10</v>
      </c>
      <c r="F184" s="59" t="str">
        <f t="shared" ca="1" si="6"/>
        <v>2021/10</v>
      </c>
    </row>
    <row r="185" spans="1:17" ht="12" x14ac:dyDescent="0.15">
      <c r="C185" s="57">
        <f t="shared" ca="1" si="7"/>
        <v>2021</v>
      </c>
      <c r="D185" s="57"/>
      <c r="E185" s="58">
        <f t="shared" ca="1" si="8"/>
        <v>11</v>
      </c>
      <c r="F185" s="59" t="str">
        <f t="shared" ca="1" si="6"/>
        <v>2021/11</v>
      </c>
    </row>
    <row r="187" spans="1:17" ht="13.2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 x14ac:dyDescent="0.15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 x14ac:dyDescent="0.15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 x14ac:dyDescent="0.15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 x14ac:dyDescent="0.2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141</vt:i4>
      </vt:variant>
    </vt:vector>
  </HeadingPairs>
  <TitlesOfParts>
    <vt:vector size="144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ﾊﾟﾀｰﾝ1'!hdn_list_payoff_blank</vt:lpstr>
      <vt:lpstr>'ver.4.0.1 ﾊﾟﾀｰﾝ1'!hdn_main_product</vt:lpstr>
      <vt:lpstr>'ver.4.0.1 ﾊﾟﾀｰﾝ1'!hdn_payoff_circle</vt:lpstr>
      <vt:lpstr>'ver.4.0.1 ﾊﾟﾀｰﾝ1'!hdn_product_sales</vt:lpstr>
      <vt:lpstr>'ver.4.0.1 ﾊﾟﾀｰﾝ1'!hdn_tariff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2019-10-17T08:51:37Z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