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13_ncr:1_{030E1B97-E73E-401C-BB7D-E8286C44C320}"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'ver.43.1.3'!$A$34</definedName>
    <definedName name="cartonquantity" localSheetId="0">'ver.43.1.3'!$N$4</definedName>
    <definedName name="cartonquantity_header" localSheetId="0">'ver.43.1.3'!$L$4</definedName>
    <definedName name="company_max_count">'ver.43.1.3'!$B$38</definedName>
    <definedName name="cost_not_depreciation" localSheetId="0">'ver.43.1.3'!$O$33</definedName>
    <definedName name="cost_not_depreciation_header" localSheetId="0">'ver.43.1.3'!$M$33</definedName>
    <definedName name="depreciation_cost" localSheetId="0">'ver.43.1.3'!$K$32</definedName>
    <definedName name="depreciation_cost_header" localSheetId="0">'ver.43.1.3'!$A$32</definedName>
    <definedName name="depreciation_quantity" localSheetId="0">'ver.43.1.3'!$G$32</definedName>
    <definedName name="depreciation_unit_cost" localSheetId="0">'ver.43.1.3'!$I$32</definedName>
    <definedName name="dept_max_count">'ver.43.1.3'!$B$37</definedName>
    <definedName name="developusercode" localSheetId="0">'ver.43.1.3'!$J$4</definedName>
    <definedName name="developusercode_header" localSheetId="0">'ver.43.1.3'!$H$4</definedName>
    <definedName name="fixedcost_profit" localSheetId="0">'ver.43.1.3'!$H$28</definedName>
    <definedName name="fixedcost_profit_header" localSheetId="0">'ver.43.1.3'!$E$28</definedName>
    <definedName name="fixedcost_profit_rate" localSheetId="0">'ver.43.1.3'!$K$28</definedName>
    <definedName name="fixedcost_totalprice" localSheetId="0">'ver.43.1.3'!$H$27</definedName>
    <definedName name="fixedcost_totalprice_header" localSheetId="0">'ver.43.1.3'!$E$27</definedName>
    <definedName name="hdn_list_payoff_blank" localSheetId="0">'ver.43.1.3'!$D$38</definedName>
    <definedName name="hdn_payoff_circle" localSheetId="0">'ver.43.1.3'!$D$39</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'ver.43.1.3'!$N$29</definedName>
    <definedName name="indirect_cost_header" localSheetId="0">'ver.43.1.3'!$K$29</definedName>
    <definedName name="insert_date" localSheetId="0">'ver.43.1.3'!$B$2</definedName>
    <definedName name="insert_date_header" localSheetId="0">'ver.43.1.3'!$A$2</definedName>
    <definedName name="JPYEN_display" localSheetId="0">'ver.43.1.3'!$A$118</definedName>
    <definedName name="level2_max_count">'ver.43.1.3'!$B$36</definedName>
    <definedName name="list_end" localSheetId="0">'ver.43.1.3'!$A$26</definedName>
    <definedName name="manufacturing_quantity" localSheetId="0">'ver.43.1.3'!$G$33</definedName>
    <definedName name="manufacturing_unit_cost" localSheetId="0">'ver.43.1.3'!$I$33</definedName>
    <definedName name="manufacturingcost" localSheetId="0">'ver.43.1.3'!$K$33</definedName>
    <definedName name="manufacturingcost_header" localSheetId="0">'ver.43.1.3'!$A$33</definedName>
    <definedName name="member_quantity" localSheetId="0">'ver.43.1.3'!$G$31</definedName>
    <definedName name="member_unit_cost" localSheetId="0">'ver.43.1.3'!$I$31</definedName>
    <definedName name="membercost" localSheetId="0">'ver.43.1.3'!$K$31</definedName>
    <definedName name="membercost_header" localSheetId="0">'ver.43.1.3'!$A$31</definedName>
    <definedName name="num_of_monetary">'ver.43.1.3'!$B$40</definedName>
    <definedName name="operating_profit" localSheetId="0">'ver.43.1.3'!$N$30</definedName>
    <definedName name="operating_profit_header" localSheetId="0">'ver.43.1.3'!$K$30</definedName>
    <definedName name="operating_profit_rate" localSheetId="0">'ver.43.1.3'!$P$30</definedName>
    <definedName name="order_e_company_check">'ver.43.1.3'!$R$21</definedName>
    <definedName name="order_e_conversionrate" localSheetId="0">'ver.43.1.3'!$J$21</definedName>
    <definedName name="order_e_customercompanycode" localSheetId="0">'ver.43.1.3'!$D$21</definedName>
    <definedName name="order_e_deliverydate" localSheetId="0">'ver.43.1.3'!$M$21</definedName>
    <definedName name="order_e_item_check" localSheetId="0">'ver.43.1.3'!$Q$21</definedName>
    <definedName name="order_e_monetaryunitcode" localSheetId="0">'ver.43.1.3'!$H$21</definedName>
    <definedName name="order_e_note" localSheetId="0">'ver.43.1.3'!$N$21</definedName>
    <definedName name="order_e_payofftargetflag" localSheetId="0">'ver.43.1.3'!$F$21</definedName>
    <definedName name="order_e_productprice" localSheetId="0">'ver.43.1.3'!$I$21</definedName>
    <definedName name="order_e_productquantity" localSheetId="0">'ver.43.1.3'!$G$21</definedName>
    <definedName name="order_e_rate_code" localSheetId="0">'ver.43.1.3'!$S$21</definedName>
    <definedName name="order_e_stockitemcode" localSheetId="0">'ver.43.1.3'!$C$21</definedName>
    <definedName name="order_e_stocksubjectcode" localSheetId="0">'ver.43.1.3'!$A$21</definedName>
    <definedName name="order_e_subtotalprice" localSheetId="0">'ver.43.1.3'!$K$21</definedName>
    <definedName name="order_f_company_check">'ver.43.1.3'!$R$16</definedName>
    <definedName name="order_f_conversionrate" localSheetId="0">'ver.43.1.3'!$J$16</definedName>
    <definedName name="order_f_cost_not_depreciation" localSheetId="0">'ver.43.1.3'!$N$19</definedName>
    <definedName name="order_f_customercompanycode" localSheetId="0">'ver.43.1.3'!$D$16</definedName>
    <definedName name="order_f_deliverydate" localSheetId="0">'ver.43.1.3'!$M$16</definedName>
    <definedName name="order_f_fixedcost" localSheetId="0">'ver.43.1.3'!$I$19</definedName>
    <definedName name="order_f_fixedcost_header" localSheetId="0">'ver.43.1.3'!$A$19</definedName>
    <definedName name="order_f_item_check" localSheetId="0">'ver.43.1.3'!$Q$16</definedName>
    <definedName name="order_f_monetaryunitcode" localSheetId="0">'ver.43.1.3'!$H$16</definedName>
    <definedName name="order_f_note" localSheetId="0">'ver.43.1.3'!$N$16</definedName>
    <definedName name="order_f_payofftargetflag" localSheetId="0">'ver.43.1.3'!$F$16</definedName>
    <definedName name="order_f_productprice" localSheetId="0">'ver.43.1.3'!$I$16</definedName>
    <definedName name="order_f_productquantity" localSheetId="0">'ver.43.1.3'!$G$16</definedName>
    <definedName name="order_f_rate_code" localSheetId="0">'ver.43.1.3'!$S$16</definedName>
    <definedName name="order_f_stockitemcode" localSheetId="0">'ver.43.1.3'!$C$16</definedName>
    <definedName name="order_f_stocksubjectcode" localSheetId="0">'ver.43.1.3'!$A$16</definedName>
    <definedName name="order_f_subtotalprice" localSheetId="0">'ver.43.1.3'!$K$16</definedName>
    <definedName name="_xlnm.Print_Area" localSheetId="0">'ver.43.1.3'!$A$1:$P$34</definedName>
    <definedName name="_xlnm.Print_Titles" localSheetId="0">'ver.43.1.3'!$2:$4</definedName>
    <definedName name="product_profit" localSheetId="0">'ver.43.1.3'!$C$28</definedName>
    <definedName name="product_profit_header" localSheetId="0">'ver.43.1.3'!$A$28</definedName>
    <definedName name="product_profit_rate" localSheetId="0">'ver.43.1.3'!$D$28</definedName>
    <definedName name="product_totalprice" localSheetId="0">'ver.43.1.3'!$C$27</definedName>
    <definedName name="product_totalprice_header" localSheetId="0">'ver.43.1.3'!$A$27</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'ver.43.1.3'!$N$28</definedName>
    <definedName name="profit_header" localSheetId="0">'ver.43.1.3'!$L$28</definedName>
    <definedName name="profit_rate" localSheetId="0">'ver.43.1.3'!$P$28</definedName>
    <definedName name="pulldown_column_count">'ver.43.1.3'!$B$42</definedName>
    <definedName name="pulldown_company">'ver.43.1.3'!$B$76</definedName>
    <definedName name="pulldown_dept_member">'ver.43.1.3'!$C$118</definedName>
    <definedName name="pulldown_key_area">'ver.43.1.3'!$B$43</definedName>
    <definedName name="pulldown_level1">'ver.43.1.3'!$B$44</definedName>
    <definedName name="pulldown_level2">'ver.43.1.3'!$B$45</definedName>
    <definedName name="pulldown_mrkt_dev">'ver.43.1.3'!$D$118</definedName>
    <definedName name="pulldown_mrkt_member">'ver.43.1.3'!$D$119</definedName>
    <definedName name="receive_f_class_check" localSheetId="0">'ver.43.1.3'!$Q$11</definedName>
    <definedName name="receive_f_company_check">'ver.43.1.3'!$R$11</definedName>
    <definedName name="receive_f_conversionrate" localSheetId="0">'ver.43.1.3'!$J$11</definedName>
    <definedName name="receive_f_customercompanycode" localSheetId="0">'ver.43.1.3'!$D$11</definedName>
    <definedName name="receive_f_deliverydate" localSheetId="0">'ver.43.1.3'!$M$11</definedName>
    <definedName name="receive_f_monetaryunitcode" localSheetId="0">'ver.43.1.3'!$H$11</definedName>
    <definedName name="receive_f_note" localSheetId="0">'ver.43.1.3'!$N$11</definedName>
    <definedName name="receive_f_productprice" localSheetId="0">'ver.43.1.3'!$I$11</definedName>
    <definedName name="receive_f_productquantity" localSheetId="0">'ver.43.1.3'!$G$11</definedName>
    <definedName name="receive_f_rate_code" localSheetId="0">'ver.43.1.3'!$S$11</definedName>
    <definedName name="receive_f_salesclasscode" localSheetId="0">'ver.43.1.3'!$C$11</definedName>
    <definedName name="receive_f_salesdivisioncode" localSheetId="0">'ver.43.1.3'!$A$11</definedName>
    <definedName name="receive_f_subtotalprice" localSheetId="0">'ver.43.1.3'!$K$11</definedName>
    <definedName name="receive_f_totalprice" localSheetId="0">'ver.43.1.3'!$I$14</definedName>
    <definedName name="receive_f_totalprice_header" localSheetId="0">'ver.43.1.3'!$A$14</definedName>
    <definedName name="receive_f_totalquantity" localSheetId="0">'ver.43.1.3'!$G$14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'ver.43.1.3'!$A$43</definedName>
    <definedName name="receive_p_salesdivisioncode" localSheetId="0">'ver.43.1.3'!$A$6</definedName>
    <definedName name="receive_p_subtotalprice" localSheetId="0">'ver.43.1.3'!$K$6</definedName>
    <definedName name="receive_p_totalprice" localSheetId="0">'ver.43.1.3'!$I$9</definedName>
    <definedName name="receive_p_totalprice_header" localSheetId="0">'ver.43.1.3'!$A$9</definedName>
    <definedName name="receive_p_totalquantity" localSheetId="0">'ver.43.1.3'!$G$9</definedName>
    <definedName name="retailprice" localSheetId="0">'ver.43.1.3'!$P$3</definedName>
    <definedName name="retailprice_header" localSheetId="0">'ver.43.1.3'!$O$3</definedName>
    <definedName name="salesamount" localSheetId="0">'ver.43.1.3'!$N$27</definedName>
    <definedName name="salesamount_header" localSheetId="0">'ver.43.1.3'!$L$27</definedName>
    <definedName name="standard_rate" localSheetId="0">'ver.43.1.3'!$P$29</definedName>
    <definedName name="tariff_total" localSheetId="0">'ver.43.1.3'!$B$39</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25" i="6" l="1"/>
  <c r="S24" i="6"/>
  <c r="S23" i="6"/>
  <c r="S22" i="6"/>
  <c r="S18" i="6"/>
  <c r="S17" i="6"/>
  <c r="S13" i="6"/>
  <c r="S12" i="6"/>
  <c r="S8" i="6"/>
  <c r="S7" i="6"/>
  <c r="U7" i="6"/>
  <c r="V13" i="6"/>
  <c r="U24" i="6"/>
  <c r="V8" i="6"/>
  <c r="U18" i="6"/>
  <c r="U23" i="6"/>
  <c r="U25" i="6"/>
  <c r="B42" i="6"/>
  <c r="V24" i="6"/>
  <c r="U8" i="6"/>
  <c r="V22" i="6"/>
  <c r="U12" i="6"/>
  <c r="V12" i="6"/>
  <c r="U22" i="6"/>
  <c r="V18" i="6"/>
  <c r="V7" i="6"/>
  <c r="U17" i="6"/>
  <c r="U13" i="6"/>
  <c r="V25" i="6"/>
  <c r="V17" i="6"/>
  <c r="V23" i="6"/>
  <c r="P4" i="6" l="1"/>
  <c r="K7" i="6" l="1"/>
  <c r="K25" i="6" l="1"/>
  <c r="K24" i="6"/>
  <c r="K23" i="6" l="1"/>
  <c r="K22" i="6"/>
  <c r="K18" i="6"/>
  <c r="K17" i="6"/>
  <c r="K13" i="6"/>
  <c r="K12" i="6"/>
  <c r="K8" i="6"/>
  <c r="A42" i="7"/>
  <c r="A41" i="7"/>
  <c r="A40" i="7"/>
  <c r="A39" i="7"/>
  <c r="A38" i="7"/>
  <c r="A37" i="7"/>
  <c r="A36" i="7"/>
  <c r="A32" i="7" l="1"/>
  <c r="B37" i="6" l="1"/>
  <c r="A31" i="7"/>
  <c r="A33" i="7" l="1"/>
  <c r="N39" i="6"/>
  <c r="B38" i="6"/>
  <c r="B36"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3" i="6" l="1"/>
  <c r="K32" i="6"/>
  <c r="H27" i="6"/>
  <c r="H28" i="6" s="1"/>
  <c r="K28" i="6" s="1"/>
  <c r="I9" i="6"/>
  <c r="C27" i="6" s="1"/>
  <c r="G32" i="6"/>
  <c r="G31" i="6"/>
  <c r="O33" i="6"/>
  <c r="B39" i="6" l="1"/>
  <c r="I32" i="6"/>
  <c r="N27" i="6"/>
  <c r="N29" i="6" l="1"/>
  <c r="K31" i="6" l="1"/>
  <c r="K33" i="6" s="1"/>
  <c r="C28" i="6" l="1"/>
  <c r="D28" i="6" s="1"/>
  <c r="I33" i="6"/>
  <c r="I31" i="6"/>
  <c r="N28" i="6" l="1"/>
  <c r="P28" i="6" s="1"/>
  <c r="N30" i="6" l="1"/>
  <c r="P30" i="6" s="1"/>
</calcChain>
</file>

<file path=xl/sharedStrings.xml><?xml version="1.0" encoding="utf-8"?>
<sst xmlns="http://schemas.openxmlformats.org/spreadsheetml/2006/main" count="215" uniqueCount="145">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</sst>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quot;¥&quot;\-#,##0"/>
    <numFmt numFmtId="7" formatCode="&quot;¥&quot;#,##0.00;&quot;¥&quot;\-#,##0.00"/>
    <numFmt numFmtId="8" formatCode="&quot;¥&quot;#,##0.00;[Red]&quot;¥&quot;\-#,##0.00"/>
    <numFmt numFmtId="176" formatCode="#,##0_ ;[Red]\-#,##0\ "/>
    <numFmt numFmtId="177" formatCode="#,##0_ "/>
    <numFmt numFmtId="178" formatCode="#,##0.0000"/>
    <numFmt numFmtId="181" formatCode="#,##0_);[Red]\(#,##0\)"/>
    <numFmt numFmtId="182" formatCode="yyyy/m/d;@"/>
  </numFmts>
  <fonts count="1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6">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0"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7"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0" fillId="0" borderId="95" xfId="0" applyNumberFormat="1" applyFont="1" applyBorder="1" applyAlignment="1" applyProtection="1">
      <alignment horizontal="right"/>
      <protection locked="0"/>
    </xf>
    <xf numFmtId="182" fontId="10"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7" fontId="7" fillId="9" borderId="75" xfId="0" applyNumberFormat="1" applyFont="1" applyFill="1" applyBorder="1" applyAlignment="1" applyProtection="1">
      <alignment horizontal="center"/>
    </xf>
    <xf numFmtId="7" fontId="7" fillId="9" borderId="76"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14" fillId="0" borderId="15" xfId="0" applyFont="1" applyBorder="1" applyAlignment="1" applyProtection="1">
      <alignment vertical="top" textRotation="255" wrapText="1"/>
      <protection hidden="1"/>
    </xf>
    <xf numFmtId="0" fontId="14" fillId="0" borderId="24"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4" fillId="0" borderId="15" xfId="0" applyFont="1" applyBorder="1" applyAlignment="1" applyProtection="1">
      <alignment horizontal="center" vertical="top" textRotation="255" wrapText="1"/>
      <protection hidden="1"/>
    </xf>
    <xf numFmtId="0" fontId="14" fillId="0" borderId="24"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4" fillId="12" borderId="55" xfId="0" applyFont="1" applyFill="1" applyBorder="1" applyProtection="1">
      <protection locked="0"/>
    </xf>
    <xf numFmtId="0" fontId="4" fillId="12" borderId="20"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4" fillId="12" borderId="51" xfId="0" applyFont="1" applyFill="1" applyBorder="1" applyProtection="1">
      <protection locked="0"/>
    </xf>
    <xf numFmtId="0" fontId="4" fillId="12" borderId="17" xfId="0" applyFont="1" applyFill="1" applyBorder="1" applyProtection="1">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pageSetUpPr fitToPage="1"/>
  </sheetPr>
  <dimension ref="A1:Z135"/>
  <sheetViews>
    <sheetView showZeros="0" tabSelected="1" showOutlineSymbols="0" view="pageBreakPreview" topLeftCell="A7" zoomScale="85" zoomScaleNormal="100" zoomScaleSheetLayoutView="85" workbookViewId="0">
      <selection activeCell="AC20" sqref="AC20"/>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16384" width="9" style="1"/>
  </cols>
  <sheetData>
    <row r="1" spans="1:26" ht="10.5" customHeight="1">
      <c r="P1" s="24" t="s">
        <v>136</v>
      </c>
    </row>
    <row r="2" spans="1:26" ht="19.5" customHeight="1" thickBot="1">
      <c r="A2" s="2" t="s">
        <v>0</v>
      </c>
      <c r="B2" s="359"/>
      <c r="C2" s="359"/>
      <c r="D2" s="3"/>
      <c r="E2" s="344" t="s">
        <v>25</v>
      </c>
      <c r="F2" s="344"/>
      <c r="G2" s="344"/>
      <c r="H2" s="344"/>
      <c r="I2" s="344"/>
      <c r="J2" s="344"/>
      <c r="K2" s="344"/>
      <c r="L2" s="35"/>
      <c r="M2" s="35"/>
      <c r="N2" s="35"/>
      <c r="O2" s="35"/>
      <c r="P2" s="35"/>
    </row>
    <row r="3" spans="1:26" ht="28.65" customHeight="1">
      <c r="A3" s="76" t="s">
        <v>1</v>
      </c>
      <c r="B3" s="77"/>
      <c r="C3" s="78" t="s">
        <v>2</v>
      </c>
      <c r="D3" s="345"/>
      <c r="E3" s="346"/>
      <c r="F3" s="346"/>
      <c r="G3" s="346"/>
      <c r="H3" s="347"/>
      <c r="I3" s="78" t="s">
        <v>54</v>
      </c>
      <c r="J3" s="345"/>
      <c r="K3" s="346"/>
      <c r="L3" s="346"/>
      <c r="M3" s="346"/>
      <c r="N3" s="347"/>
      <c r="O3" s="79" t="s">
        <v>26</v>
      </c>
      <c r="P3" s="89"/>
    </row>
    <row r="4" spans="1:26" ht="14.25" customHeight="1" thickBot="1">
      <c r="A4" s="4" t="s">
        <v>35</v>
      </c>
      <c r="B4" s="348"/>
      <c r="C4" s="349"/>
      <c r="D4" s="75" t="s">
        <v>50</v>
      </c>
      <c r="E4" s="350"/>
      <c r="F4" s="351"/>
      <c r="G4" s="352"/>
      <c r="H4" s="353" t="s">
        <v>36</v>
      </c>
      <c r="I4" s="354"/>
      <c r="J4" s="355"/>
      <c r="K4" s="355"/>
      <c r="L4" s="353" t="s">
        <v>3</v>
      </c>
      <c r="M4" s="354"/>
      <c r="N4" s="68"/>
      <c r="O4" s="75" t="s">
        <v>77</v>
      </c>
      <c r="P4" s="197">
        <f>SUMIF(C7:C8,"1:本荷",G7:G8)</f>
        <v>0</v>
      </c>
      <c r="Q4" s="145" t="s">
        <v>121</v>
      </c>
      <c r="U4" s="145" t="s">
        <v>112</v>
      </c>
      <c r="V4" s="145"/>
      <c r="W4" s="145"/>
      <c r="X4" s="145" t="s">
        <v>116</v>
      </c>
      <c r="Y4" s="145"/>
      <c r="Z4" s="145" t="s">
        <v>115</v>
      </c>
    </row>
    <row r="5" spans="1:26" ht="6.75" customHeight="1" thickBot="1">
      <c r="A5" s="356"/>
      <c r="B5" s="357"/>
      <c r="C5" s="357"/>
      <c r="D5" s="357"/>
      <c r="E5" s="357"/>
      <c r="F5" s="357"/>
      <c r="G5" s="357"/>
      <c r="H5" s="357"/>
      <c r="I5" s="357"/>
      <c r="J5" s="357"/>
      <c r="K5" s="357"/>
      <c r="L5" s="357"/>
      <c r="M5" s="357"/>
      <c r="N5" s="357"/>
      <c r="O5" s="357"/>
      <c r="P5" s="358"/>
    </row>
    <row r="6" spans="1:26" ht="18" customHeight="1">
      <c r="A6" s="360" t="s">
        <v>4</v>
      </c>
      <c r="B6" s="361"/>
      <c r="C6" s="56" t="s">
        <v>5</v>
      </c>
      <c r="D6" s="362" t="s">
        <v>6</v>
      </c>
      <c r="E6" s="363"/>
      <c r="F6" s="361"/>
      <c r="G6" s="57" t="s">
        <v>7</v>
      </c>
      <c r="H6" s="58" t="s">
        <v>8</v>
      </c>
      <c r="I6" s="59" t="s">
        <v>9</v>
      </c>
      <c r="J6" s="70" t="s">
        <v>53</v>
      </c>
      <c r="K6" s="364" t="s">
        <v>10</v>
      </c>
      <c r="L6" s="365"/>
      <c r="M6" s="60" t="s">
        <v>38</v>
      </c>
      <c r="N6" s="341" t="s">
        <v>51</v>
      </c>
      <c r="O6" s="342"/>
      <c r="P6" s="343"/>
      <c r="Q6" s="145" t="s">
        <v>79</v>
      </c>
      <c r="R6" s="145" t="s">
        <v>82</v>
      </c>
      <c r="S6" s="145" t="s">
        <v>98</v>
      </c>
      <c r="T6" s="151" t="s">
        <v>87</v>
      </c>
      <c r="U6" s="145" t="s">
        <v>113</v>
      </c>
      <c r="V6" s="145" t="s">
        <v>114</v>
      </c>
      <c r="W6" s="145" t="s">
        <v>117</v>
      </c>
      <c r="X6" s="145" t="s">
        <v>110</v>
      </c>
      <c r="Y6" s="145" t="s">
        <v>117</v>
      </c>
      <c r="Z6" s="145" t="s">
        <v>117</v>
      </c>
    </row>
    <row r="7" spans="1:26" ht="14.1" customHeight="1">
      <c r="A7" s="366"/>
      <c r="B7" s="367"/>
      <c r="C7" s="40"/>
      <c r="D7" s="368"/>
      <c r="E7" s="369"/>
      <c r="F7" s="370"/>
      <c r="G7" s="36"/>
      <c r="H7" s="42" t="s">
        <v>144</v>
      </c>
      <c r="I7" s="37"/>
      <c r="J7" s="71"/>
      <c r="K7" s="321">
        <f>IFERROR(ROUNDDOWN(G7*ROUNDDOWN(I7,4)*J7,2),"")</f>
        <v>0</v>
      </c>
      <c r="L7" s="322"/>
      <c r="M7" s="95"/>
      <c r="N7" s="371"/>
      <c r="O7" s="372"/>
      <c r="P7" s="373"/>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366"/>
      <c r="B8" s="367"/>
      <c r="C8" s="41"/>
      <c r="D8" s="368"/>
      <c r="E8" s="369"/>
      <c r="F8" s="370"/>
      <c r="G8" s="38"/>
      <c r="H8" s="43" t="s">
        <v>11</v>
      </c>
      <c r="I8" s="39"/>
      <c r="J8" s="72"/>
      <c r="K8" s="321">
        <f t="shared" ref="K8" si="8">IFERROR(ROUNDDOWN(G8*ROUNDDOWN(I8,4)*J8,2),"")</f>
        <v>0</v>
      </c>
      <c r="L8" s="322"/>
      <c r="M8" s="96"/>
      <c r="N8" s="374"/>
      <c r="O8" s="374"/>
      <c r="P8" s="375"/>
      <c r="Q8" s="1" t="str">
        <f t="shared" ca="1" si="0"/>
        <v/>
      </c>
      <c r="R8" s="1" t="str">
        <f t="shared" ca="1" si="1"/>
        <v/>
      </c>
      <c r="S8" s="1">
        <f t="shared" ca="1" si="2"/>
        <v>1</v>
      </c>
      <c r="T8" s="1">
        <v>1</v>
      </c>
      <c r="U8" s="1">
        <f t="shared" ca="1" si="3"/>
        <v>0</v>
      </c>
      <c r="V8" s="1">
        <f t="shared" ca="1" si="4"/>
        <v>0</v>
      </c>
      <c r="W8" s="1">
        <f t="shared" ref="W8" ca="1" si="9">(V8-U8)+1</f>
        <v>1</v>
      </c>
      <c r="X8" s="1">
        <f t="shared" ca="1" si="5"/>
        <v>0</v>
      </c>
      <c r="Y8" s="1">
        <f t="shared" ca="1" si="6"/>
        <v>1</v>
      </c>
      <c r="Z8" s="1">
        <f t="shared" ca="1" si="7"/>
        <v>1</v>
      </c>
    </row>
    <row r="9" spans="1:26" ht="14.1" customHeight="1" thickBot="1">
      <c r="A9" s="327" t="s">
        <v>37</v>
      </c>
      <c r="B9" s="328"/>
      <c r="C9" s="328"/>
      <c r="D9" s="328"/>
      <c r="E9" s="328"/>
      <c r="F9" s="329"/>
      <c r="G9" s="97">
        <f>SUM(G7:G8)</f>
        <v>0</v>
      </c>
      <c r="H9" s="98"/>
      <c r="I9" s="330">
        <f>SUM(K7:K8)</f>
        <v>0</v>
      </c>
      <c r="J9" s="331"/>
      <c r="K9" s="331"/>
      <c r="L9" s="332"/>
      <c r="M9" s="65"/>
      <c r="N9" s="333"/>
      <c r="O9" s="333"/>
      <c r="P9" s="334"/>
      <c r="Q9" s="1">
        <f>IF(C9&lt;&gt;0,IF(A9=$G$44,VLOOKUP(C9,$G$46:$G$54,1,TRUE),IF(A9=$H$44,VLOOKUP(C9,$H$46:$H$56,1,TRUE),IF(A9=$I$44,VLOOKUP(C9,$I$46:$I$54,1,TRUE),))),)</f>
        <v>0</v>
      </c>
    </row>
    <row r="10" spans="1:26" ht="6" customHeight="1" thickBot="1">
      <c r="A10" s="313"/>
      <c r="B10" s="314"/>
      <c r="C10" s="314"/>
      <c r="D10" s="314"/>
      <c r="E10" s="314"/>
      <c r="F10" s="314"/>
      <c r="G10" s="314"/>
      <c r="H10" s="314"/>
      <c r="I10" s="314"/>
      <c r="J10" s="314"/>
      <c r="K10" s="314"/>
      <c r="L10" s="314"/>
      <c r="M10" s="314"/>
      <c r="N10" s="314"/>
      <c r="O10" s="314"/>
      <c r="P10" s="315"/>
    </row>
    <row r="11" spans="1:26" ht="18" customHeight="1">
      <c r="A11" s="335" t="s">
        <v>4</v>
      </c>
      <c r="B11" s="336"/>
      <c r="C11" s="61" t="s">
        <v>5</v>
      </c>
      <c r="D11" s="337" t="s">
        <v>6</v>
      </c>
      <c r="E11" s="338"/>
      <c r="F11" s="336"/>
      <c r="G11" s="62" t="s">
        <v>7</v>
      </c>
      <c r="H11" s="63" t="s">
        <v>8</v>
      </c>
      <c r="I11" s="64" t="s">
        <v>9</v>
      </c>
      <c r="J11" s="70" t="s">
        <v>53</v>
      </c>
      <c r="K11" s="339" t="s">
        <v>10</v>
      </c>
      <c r="L11" s="340"/>
      <c r="M11" s="60" t="s">
        <v>38</v>
      </c>
      <c r="N11" s="341" t="s">
        <v>51</v>
      </c>
      <c r="O11" s="342"/>
      <c r="P11" s="343"/>
    </row>
    <row r="12" spans="1:26" ht="14.1" customHeight="1">
      <c r="A12" s="325"/>
      <c r="B12" s="326"/>
      <c r="C12" s="44"/>
      <c r="D12" s="318"/>
      <c r="E12" s="319"/>
      <c r="F12" s="320"/>
      <c r="G12" s="5"/>
      <c r="H12" s="45" t="s">
        <v>11</v>
      </c>
      <c r="I12" s="6"/>
      <c r="J12" s="71"/>
      <c r="K12" s="321">
        <f t="shared" ref="K12:K13" si="10">IFERROR(ROUNDDOWN(G12*ROUNDDOWN(I12,4)*J12,2),"")</f>
        <v>0</v>
      </c>
      <c r="L12" s="322"/>
      <c r="M12" s="95"/>
      <c r="N12" s="257"/>
      <c r="O12" s="258"/>
      <c r="P12" s="259"/>
      <c r="Q12" s="1" t="str">
        <f t="shared" ref="Q12:Q13" ca="1" si="11">IFERROR(VLOOKUP(C12,OFFSET(pulldown_level2,0,U12+X12,Y12,1),1,FALSE),"")</f>
        <v/>
      </c>
      <c r="R12" s="1" t="str">
        <f t="shared" ref="R12:R13" ca="1" si="12">IFERROR(VLOOKUP(D12,OFFSET(pulldown_company,0,U12+X12,Z12,1),1,FALSE),"")</f>
        <v/>
      </c>
      <c r="S12" s="1">
        <f t="shared" ref="S12:S13" ca="1" si="13">IFERROR(VLOOKUP(H12,OFFSET(JPYEN_display,0,0,num_of_monetary,2),2,FALSE),1)</f>
        <v>1</v>
      </c>
      <c r="T12" s="1">
        <v>2</v>
      </c>
      <c r="U12" s="1">
        <f t="shared" ref="U12:U13" ca="1" si="14">IFERROR(MATCH(T12,INDIRECT(CONCATENATE(ROW(pulldown_key_area),":",ROW(pulldown_key_area))),0)-COLUMN(pulldown_key_area),0)</f>
        <v>0</v>
      </c>
      <c r="V12" s="1">
        <f t="shared" ref="V12:V13" ca="1" si="15">IFERROR(MATCH(T12,INDIRECT(CONCATENATE(ROW(pulldown_key_area),":",ROW(pulldown_key_area))),1)-COLUMN(pulldown_key_area),0)</f>
        <v>0</v>
      </c>
      <c r="W12" s="1">
        <f t="shared" ref="W12" ca="1" si="16">(V12-U12)+1</f>
        <v>1</v>
      </c>
      <c r="X12" s="1">
        <f t="shared" ref="X12:X13" ca="1" si="17">IFERROR(MATCH(A12,OFFSET(pulldown_level1,0,U12,1,W12),0)-1,0)</f>
        <v>0</v>
      </c>
      <c r="Y12" s="1">
        <f t="shared" ref="Y12:Y13" ca="1" si="18">IF(X12=0,1,COUNTA(OFFSET(pulldown_level2,0,U12+X12,level2_max_count,1))+1)</f>
        <v>1</v>
      </c>
      <c r="Z12" s="1">
        <f t="shared" ref="Z12:Z13" ca="1" si="19">IF(X12=0,1,COUNTA(OFFSET(pulldown_company,0,U12+X12,company_max_count,1))+1)</f>
        <v>1</v>
      </c>
    </row>
    <row r="13" spans="1:26" ht="14.1" customHeight="1" thickBot="1">
      <c r="A13" s="316"/>
      <c r="B13" s="317"/>
      <c r="C13" s="91"/>
      <c r="D13" s="318"/>
      <c r="E13" s="319"/>
      <c r="F13" s="320"/>
      <c r="G13" s="34"/>
      <c r="H13" s="46" t="s">
        <v>11</v>
      </c>
      <c r="I13" s="33"/>
      <c r="J13" s="74"/>
      <c r="K13" s="321">
        <f t="shared" si="10"/>
        <v>0</v>
      </c>
      <c r="L13" s="322"/>
      <c r="M13" s="95"/>
      <c r="N13" s="323"/>
      <c r="O13" s="323"/>
      <c r="P13" s="324"/>
      <c r="Q13" s="1" t="str">
        <f t="shared" ca="1" si="11"/>
        <v/>
      </c>
      <c r="R13" s="1" t="str">
        <f t="shared" ca="1" si="12"/>
        <v/>
      </c>
      <c r="S13" s="1">
        <f t="shared" ca="1" si="13"/>
        <v>1</v>
      </c>
      <c r="T13" s="1">
        <v>2</v>
      </c>
      <c r="U13" s="1">
        <f t="shared" ca="1" si="14"/>
        <v>0</v>
      </c>
      <c r="V13" s="1">
        <f t="shared" ca="1" si="15"/>
        <v>0</v>
      </c>
      <c r="W13" s="1">
        <f t="shared" ref="W13" ca="1" si="20">(V13-U13)+1</f>
        <v>1</v>
      </c>
      <c r="X13" s="1">
        <f t="shared" ca="1" si="17"/>
        <v>0</v>
      </c>
      <c r="Y13" s="1">
        <f t="shared" ca="1" si="18"/>
        <v>1</v>
      </c>
      <c r="Z13" s="1">
        <f t="shared" ca="1" si="19"/>
        <v>1</v>
      </c>
    </row>
    <row r="14" spans="1:26" ht="14.1" customHeight="1" thickBot="1">
      <c r="A14" s="305" t="s">
        <v>12</v>
      </c>
      <c r="B14" s="306"/>
      <c r="C14" s="306"/>
      <c r="D14" s="306"/>
      <c r="E14" s="306"/>
      <c r="F14" s="307"/>
      <c r="G14" s="99">
        <f>SUM(G12:G13)</f>
        <v>0</v>
      </c>
      <c r="H14" s="100"/>
      <c r="I14" s="308">
        <f>SUM(K12:K13)</f>
        <v>0</v>
      </c>
      <c r="J14" s="309"/>
      <c r="K14" s="309"/>
      <c r="L14" s="310"/>
      <c r="M14" s="66"/>
      <c r="N14" s="311"/>
      <c r="O14" s="311"/>
      <c r="P14" s="312"/>
      <c r="Q14" s="1">
        <f>IF(C14&lt;&gt;0,IF(A14=$G$44,VLOOKUP(C14,$G$46:$G$54,1,TRUE),IF(A14=$H$44,VLOOKUP(C14,$H$46:$H$56,1,TRUE),IF(A14=$I$44,VLOOKUP(C14,$I$46:$I$54,1,TRUE),))),)</f>
        <v>0</v>
      </c>
    </row>
    <row r="15" spans="1:26" ht="6" customHeight="1" thickBot="1">
      <c r="A15" s="313"/>
      <c r="B15" s="314"/>
      <c r="C15" s="314"/>
      <c r="D15" s="314"/>
      <c r="E15" s="314"/>
      <c r="F15" s="314"/>
      <c r="G15" s="314"/>
      <c r="H15" s="314"/>
      <c r="I15" s="314"/>
      <c r="J15" s="314"/>
      <c r="K15" s="314"/>
      <c r="L15" s="314"/>
      <c r="M15" s="314"/>
      <c r="N15" s="314"/>
      <c r="O15" s="314"/>
      <c r="P15" s="315"/>
    </row>
    <row r="16" spans="1:26" ht="20.25" customHeight="1">
      <c r="A16" s="298" t="s">
        <v>13</v>
      </c>
      <c r="B16" s="299"/>
      <c r="C16" s="53" t="s">
        <v>14</v>
      </c>
      <c r="D16" s="300" t="s">
        <v>15</v>
      </c>
      <c r="E16" s="299"/>
      <c r="F16" s="53" t="s">
        <v>16</v>
      </c>
      <c r="G16" s="53" t="s">
        <v>17</v>
      </c>
      <c r="H16" s="53" t="s">
        <v>8</v>
      </c>
      <c r="I16" s="53" t="s">
        <v>18</v>
      </c>
      <c r="J16" s="69" t="s">
        <v>53</v>
      </c>
      <c r="K16" s="300" t="s">
        <v>19</v>
      </c>
      <c r="L16" s="299"/>
      <c r="M16" s="54" t="s">
        <v>38</v>
      </c>
      <c r="N16" s="300" t="s">
        <v>52</v>
      </c>
      <c r="O16" s="301"/>
      <c r="P16" s="302"/>
    </row>
    <row r="17" spans="1:26" ht="14.1" customHeight="1">
      <c r="A17" s="279"/>
      <c r="B17" s="280"/>
      <c r="C17" s="47"/>
      <c r="D17" s="281"/>
      <c r="E17" s="280"/>
      <c r="F17" s="48"/>
      <c r="G17" s="7"/>
      <c r="H17" s="51" t="s">
        <v>11</v>
      </c>
      <c r="I17" s="8"/>
      <c r="J17" s="73"/>
      <c r="K17" s="282">
        <f t="shared" ref="K17:K18" si="21">IFERROR(ROUNDDOWN(G17*ROUNDDOWN(I17,4)*J17,2),"")</f>
        <v>0</v>
      </c>
      <c r="L17" s="283"/>
      <c r="M17" s="95"/>
      <c r="N17" s="284"/>
      <c r="O17" s="284"/>
      <c r="P17" s="285"/>
      <c r="Q17" s="1" t="str">
        <f t="shared" ref="Q17:Q18" ca="1" si="22">IFERROR(VLOOKUP(C17,OFFSET(pulldown_level2,0,U17+X17,Y17,1),1,FALSE),"")</f>
        <v/>
      </c>
      <c r="R17" s="1" t="str">
        <f t="shared" ref="R17:R18" ca="1" si="23">IFERROR(VLOOKUP(D17,OFFSET(pulldown_company,0,U17+X17,Z17,1),1,FALSE),"")</f>
        <v/>
      </c>
      <c r="S17" s="1">
        <f t="shared" ref="S17:S18" ca="1" si="24">IFERROR(VLOOKUP(H17,OFFSET(JPYEN_display,0,0,num_of_monetary,2),2,FALSE),1)</f>
        <v>1</v>
      </c>
      <c r="T17" s="1">
        <v>3</v>
      </c>
      <c r="U17" s="1">
        <f t="shared" ref="U17:U18" ca="1" si="25">IFERROR(MATCH(T17,INDIRECT(CONCATENATE(ROW(pulldown_key_area),":",ROW(pulldown_key_area))),0)-COLUMN(pulldown_key_area),0)</f>
        <v>0</v>
      </c>
      <c r="V17" s="1">
        <f t="shared" ref="V17:V18" ca="1" si="26">IFERROR(MATCH(T17,INDIRECT(CONCATENATE(ROW(pulldown_key_area),":",ROW(pulldown_key_area))),1)-COLUMN(pulldown_key_area),0)</f>
        <v>0</v>
      </c>
      <c r="W17" s="1">
        <f t="shared" ref="W17:W18" ca="1" si="27">(V17-U17)+1</f>
        <v>1</v>
      </c>
      <c r="X17" s="1">
        <f t="shared" ref="X17:X18" ca="1" si="28">IFERROR(MATCH(A17,OFFSET(pulldown_level1,0,U17,1,W17),0)-1,0)</f>
        <v>0</v>
      </c>
      <c r="Y17" s="1">
        <f t="shared" ref="Y17:Y18" ca="1" si="29">IF(X17=0,1,COUNTA(OFFSET(pulldown_level2,0,U17+X17,level2_max_count,1))+1)</f>
        <v>1</v>
      </c>
      <c r="Z17" s="1">
        <f t="shared" ref="Z17:Z18" ca="1" si="30">IF(X17=0,1,COUNTA(OFFSET(pulldown_company,0,U17+X17,company_max_count,1))+1)</f>
        <v>1</v>
      </c>
    </row>
    <row r="18" spans="1:26" ht="15" customHeight="1" thickBot="1">
      <c r="A18" s="279"/>
      <c r="B18" s="280"/>
      <c r="C18" s="49"/>
      <c r="D18" s="281"/>
      <c r="E18" s="280"/>
      <c r="F18" s="50"/>
      <c r="G18" s="10"/>
      <c r="H18" s="52" t="s">
        <v>32</v>
      </c>
      <c r="I18" s="33"/>
      <c r="J18" s="74"/>
      <c r="K18" s="282">
        <f t="shared" si="21"/>
        <v>0</v>
      </c>
      <c r="L18" s="283"/>
      <c r="M18" s="101"/>
      <c r="N18" s="303"/>
      <c r="O18" s="303"/>
      <c r="P18" s="304"/>
      <c r="Q18" s="1" t="str">
        <f t="shared" ca="1" si="22"/>
        <v/>
      </c>
      <c r="R18" s="1" t="str">
        <f t="shared" ca="1" si="23"/>
        <v/>
      </c>
      <c r="S18" s="1">
        <f t="shared" ca="1" si="24"/>
        <v>2</v>
      </c>
      <c r="T18" s="1">
        <v>3</v>
      </c>
      <c r="U18" s="1">
        <f t="shared" ca="1" si="25"/>
        <v>0</v>
      </c>
      <c r="V18" s="1">
        <f t="shared" ca="1" si="26"/>
        <v>0</v>
      </c>
      <c r="W18" s="1">
        <f t="shared" ca="1" si="27"/>
        <v>1</v>
      </c>
      <c r="X18" s="1">
        <f t="shared" ca="1" si="28"/>
        <v>0</v>
      </c>
      <c r="Y18" s="1">
        <f t="shared" ca="1" si="29"/>
        <v>1</v>
      </c>
      <c r="Z18" s="1">
        <f t="shared" ca="1" si="30"/>
        <v>1</v>
      </c>
    </row>
    <row r="19" spans="1:26" ht="15" customHeight="1" thickBot="1">
      <c r="A19" s="286" t="s">
        <v>20</v>
      </c>
      <c r="B19" s="287"/>
      <c r="C19" s="287"/>
      <c r="D19" s="287"/>
      <c r="E19" s="287"/>
      <c r="F19" s="288"/>
      <c r="G19" s="11"/>
      <c r="H19" s="12"/>
      <c r="I19" s="289">
        <f>SUM(K17:K18)</f>
        <v>0</v>
      </c>
      <c r="J19" s="290"/>
      <c r="K19" s="290"/>
      <c r="L19" s="291"/>
      <c r="M19" s="67"/>
      <c r="N19" s="292">
        <f>SUMIF(F17:F18,"&lt;&gt;"&amp;hdn_payoff_circle,K17:K18)</f>
        <v>0</v>
      </c>
      <c r="O19" s="293"/>
      <c r="P19" s="294"/>
    </row>
    <row r="20" spans="1:26" ht="8.25" customHeight="1" thickBot="1">
      <c r="A20" s="295"/>
      <c r="B20" s="296"/>
      <c r="C20" s="296"/>
      <c r="D20" s="296"/>
      <c r="E20" s="296"/>
      <c r="F20" s="296"/>
      <c r="G20" s="296"/>
      <c r="H20" s="296"/>
      <c r="I20" s="296"/>
      <c r="J20" s="296"/>
      <c r="K20" s="296"/>
      <c r="L20" s="296"/>
      <c r="M20" s="296"/>
      <c r="N20" s="296"/>
      <c r="O20" s="296"/>
      <c r="P20" s="297"/>
    </row>
    <row r="21" spans="1:26" ht="19.5" customHeight="1">
      <c r="A21" s="298" t="s">
        <v>13</v>
      </c>
      <c r="B21" s="299"/>
      <c r="C21" s="53" t="s">
        <v>14</v>
      </c>
      <c r="D21" s="300" t="s">
        <v>15</v>
      </c>
      <c r="E21" s="299"/>
      <c r="F21" s="55"/>
      <c r="G21" s="55" t="s">
        <v>17</v>
      </c>
      <c r="H21" s="55" t="s">
        <v>8</v>
      </c>
      <c r="I21" s="55" t="s">
        <v>18</v>
      </c>
      <c r="J21" s="55" t="s">
        <v>53</v>
      </c>
      <c r="K21" s="300" t="s">
        <v>19</v>
      </c>
      <c r="L21" s="299"/>
      <c r="M21" s="54" t="s">
        <v>38</v>
      </c>
      <c r="N21" s="300" t="s">
        <v>52</v>
      </c>
      <c r="O21" s="301"/>
      <c r="P21" s="302"/>
      <c r="S21" s="9"/>
    </row>
    <row r="22" spans="1:26" ht="14.1" customHeight="1">
      <c r="A22" s="279"/>
      <c r="B22" s="280"/>
      <c r="C22" s="47"/>
      <c r="D22" s="281"/>
      <c r="E22" s="280"/>
      <c r="F22" s="48"/>
      <c r="G22" s="113"/>
      <c r="H22" s="51" t="s">
        <v>32</v>
      </c>
      <c r="I22" s="111"/>
      <c r="J22" s="112"/>
      <c r="K22" s="282">
        <f t="shared" ref="K22:K23" si="31">IFERROR(ROUNDDOWN(G22*ROUNDDOWN(I22,4)*J22,2),"")</f>
        <v>0</v>
      </c>
      <c r="L22" s="283"/>
      <c r="M22" s="95"/>
      <c r="N22" s="284"/>
      <c r="O22" s="284"/>
      <c r="P22" s="285"/>
      <c r="Q22" s="1" t="str">
        <f t="shared" ref="Q22:Q25" ca="1" si="32">IFERROR(VLOOKUP(C22,OFFSET(pulldown_level2,0,U22+X22,Y22,1),1,FALSE),"")</f>
        <v/>
      </c>
      <c r="R22" s="1" t="str">
        <f t="shared" ref="R22:R25" ca="1" si="33">IFERROR(VLOOKUP(D22,OFFSET(pulldown_company,0,U22+X22,Z22,1),1,FALSE),"")</f>
        <v/>
      </c>
      <c r="S22" s="1">
        <f t="shared" ref="S22" ca="1" si="34">IFERROR(VLOOKUP(H22,OFFSET(JPYEN_display,0,0,num_of_monetary,2),2,FALSE),1)</f>
        <v>2</v>
      </c>
      <c r="T22" s="1">
        <v>4</v>
      </c>
      <c r="U22" s="1">
        <f t="shared" ref="U22" ca="1" si="35">IFERROR(MATCH(T22,INDIRECT(CONCATENATE(ROW(pulldown_key_area),":",ROW(pulldown_key_area))),0)-COLUMN(pulldown_key_area),0)</f>
        <v>0</v>
      </c>
      <c r="V22" s="1">
        <f t="shared" ref="V22" ca="1" si="36">IFERROR(MATCH(T22,INDIRECT(CONCATENATE(ROW(pulldown_key_area),":",ROW(pulldown_key_area))),1)-COLUMN(pulldown_key_area),0)</f>
        <v>0</v>
      </c>
      <c r="W22" s="1">
        <f t="shared" ref="W22:W25" ca="1" si="37">(V22-U22)+1</f>
        <v>1</v>
      </c>
      <c r="X22" s="1">
        <f t="shared" ref="X22:X25" ca="1" si="38">IFERROR(MATCH(A22,OFFSET(pulldown_level1,0,U22,1,W22),0)-1,0)</f>
        <v>0</v>
      </c>
      <c r="Y22" s="1">
        <f t="shared" ref="Y22:Y25" ca="1" si="39">IF(X22=0,1,COUNTA(OFFSET(pulldown_level2,0,U22+X22,level2_max_count,1))+1)</f>
        <v>1</v>
      </c>
      <c r="Z22" s="1">
        <f t="shared" ref="Z22" ca="1" si="40">IF(X22=0,1,COUNTA(OFFSET(pulldown_company,0,U22+X22,company_max_count,1))+1)</f>
        <v>1</v>
      </c>
    </row>
    <row r="23" spans="1:26" ht="14.1" customHeight="1" thickBot="1">
      <c r="A23" s="244"/>
      <c r="B23" s="245"/>
      <c r="C23" s="119"/>
      <c r="D23" s="246"/>
      <c r="E23" s="245"/>
      <c r="F23" s="120"/>
      <c r="G23" s="121"/>
      <c r="H23" s="122" t="s">
        <v>11</v>
      </c>
      <c r="I23" s="123"/>
      <c r="J23" s="124"/>
      <c r="K23" s="247">
        <f t="shared" si="31"/>
        <v>0</v>
      </c>
      <c r="L23" s="248"/>
      <c r="M23" s="195"/>
      <c r="N23" s="249"/>
      <c r="O23" s="249"/>
      <c r="P23" s="250"/>
      <c r="Q23" s="1" t="str">
        <f t="shared" ca="1" si="32"/>
        <v/>
      </c>
      <c r="R23" s="1" t="str">
        <f t="shared" ca="1" si="33"/>
        <v/>
      </c>
      <c r="S23" s="1">
        <f t="shared" ref="S23:S25" ca="1" si="41">IFERROR(VLOOKUP(H23,OFFSET(JPYEN_display,0,0,num_of_monetary,2),2,FALSE),1)</f>
        <v>1</v>
      </c>
      <c r="T23" s="1">
        <v>4</v>
      </c>
      <c r="U23" s="1">
        <f t="shared" ref="U23:U25" ca="1" si="42">IFERROR(MATCH(T23,INDIRECT(CONCATENATE(ROW(pulldown_key_area),":",ROW(pulldown_key_area))),0)-COLUMN(pulldown_key_area),0)</f>
        <v>0</v>
      </c>
      <c r="V23" s="1">
        <f t="shared" ref="V23:V25" ca="1" si="43">IFERROR(MATCH(T23,INDIRECT(CONCATENATE(ROW(pulldown_key_area),":",ROW(pulldown_key_area))),1)-COLUMN(pulldown_key_area),0)</f>
        <v>0</v>
      </c>
      <c r="W23" s="1">
        <f t="shared" ca="1" si="37"/>
        <v>1</v>
      </c>
      <c r="X23" s="1">
        <f t="shared" ca="1" si="38"/>
        <v>0</v>
      </c>
      <c r="Y23" s="1">
        <f t="shared" ca="1" si="39"/>
        <v>1</v>
      </c>
      <c r="Z23" s="1">
        <f t="shared" ref="Z23:Z25" ca="1" si="44">IF(X23=0,1,COUNTA(OFFSET(pulldown_company,0,U23+X23,company_max_count,1))+1)</f>
        <v>1</v>
      </c>
    </row>
    <row r="24" spans="1:26" ht="14.1" customHeight="1" thickTop="1">
      <c r="A24" s="251"/>
      <c r="B24" s="252"/>
      <c r="C24" s="114"/>
      <c r="D24" s="253"/>
      <c r="E24" s="254"/>
      <c r="F24" s="201"/>
      <c r="G24" s="115"/>
      <c r="H24" s="116" t="s">
        <v>28</v>
      </c>
      <c r="I24" s="117"/>
      <c r="J24" s="118"/>
      <c r="K24" s="255">
        <f t="shared" ref="K24:K25" si="45">IFERROR(ROUNDDOWN(G24*IF(AND(LEFT(A24,4)="401:",LEFT(C24,2)="1:",F24&lt;&gt;""),IF(D24&lt;&gt;0&amp;G24&lt;&gt;0&amp;retailprice&lt;&gt;0,ROUNDDOWN(F24*retailprice,4),""),IF(AND(LEFT(A24,5)="1224:",LEFT(C24,2)="3:",F24&lt;&gt;""),ROUNDDOWN(F24*tariff_total,4),ROUNDDOWN(I24,4)))*J24,2),"")</f>
        <v>0</v>
      </c>
      <c r="L24" s="256"/>
      <c r="M24" s="196"/>
      <c r="N24" s="257"/>
      <c r="O24" s="258"/>
      <c r="P24" s="259"/>
      <c r="Q24" s="1" t="str">
        <f t="shared" ca="1" si="32"/>
        <v/>
      </c>
      <c r="R24" s="1" t="str">
        <f t="shared" ca="1" si="33"/>
        <v/>
      </c>
      <c r="S24" s="1">
        <f t="shared" ca="1" si="41"/>
        <v>1</v>
      </c>
      <c r="T24" s="1">
        <v>5</v>
      </c>
      <c r="U24" s="1">
        <f t="shared" ca="1" si="42"/>
        <v>15</v>
      </c>
      <c r="V24" s="1">
        <f t="shared" ca="1" si="43"/>
        <v>15</v>
      </c>
      <c r="W24" s="1">
        <f t="shared" ca="1" si="37"/>
        <v>1</v>
      </c>
      <c r="X24" s="1">
        <f t="shared" ca="1" si="38"/>
        <v>0</v>
      </c>
      <c r="Y24" s="1">
        <f t="shared" ca="1" si="39"/>
        <v>1</v>
      </c>
      <c r="Z24" s="1">
        <f t="shared" ca="1" si="44"/>
        <v>1</v>
      </c>
    </row>
    <row r="25" spans="1:26" ht="14.1" customHeight="1" thickBot="1">
      <c r="A25" s="268"/>
      <c r="B25" s="269"/>
      <c r="C25" s="194"/>
      <c r="D25" s="270"/>
      <c r="E25" s="271"/>
      <c r="F25" s="202"/>
      <c r="G25" s="90"/>
      <c r="H25" s="84" t="s">
        <v>11</v>
      </c>
      <c r="I25" s="88"/>
      <c r="J25" s="102"/>
      <c r="K25" s="272">
        <f t="shared" si="45"/>
        <v>0</v>
      </c>
      <c r="L25" s="273"/>
      <c r="M25" s="103"/>
      <c r="N25" s="274"/>
      <c r="O25" s="275"/>
      <c r="P25" s="276"/>
      <c r="Q25" s="1" t="str">
        <f t="shared" ca="1" si="32"/>
        <v/>
      </c>
      <c r="R25" s="1" t="str">
        <f t="shared" ca="1" si="33"/>
        <v/>
      </c>
      <c r="S25" s="1">
        <f t="shared" ca="1" si="41"/>
        <v>1</v>
      </c>
      <c r="T25" s="1">
        <v>5</v>
      </c>
      <c r="U25" s="1">
        <f t="shared" ca="1" si="42"/>
        <v>15</v>
      </c>
      <c r="V25" s="1">
        <f t="shared" ca="1" si="43"/>
        <v>15</v>
      </c>
      <c r="W25" s="1">
        <f t="shared" ca="1" si="37"/>
        <v>1</v>
      </c>
      <c r="X25" s="1">
        <f t="shared" ca="1" si="38"/>
        <v>0</v>
      </c>
      <c r="Y25" s="1">
        <f t="shared" ca="1" si="39"/>
        <v>1</v>
      </c>
      <c r="Z25" s="1">
        <f t="shared" ca="1" si="44"/>
        <v>1</v>
      </c>
    </row>
    <row r="26" spans="1:26" ht="6" customHeight="1" thickBot="1">
      <c r="A26" s="80"/>
      <c r="B26" s="81"/>
      <c r="C26" s="81"/>
      <c r="D26" s="81"/>
      <c r="E26" s="81"/>
      <c r="F26" s="81"/>
      <c r="G26" s="82"/>
      <c r="H26" s="82"/>
      <c r="I26" s="83"/>
      <c r="J26" s="83"/>
      <c r="K26" s="83"/>
      <c r="L26" s="83"/>
      <c r="M26" s="13"/>
      <c r="N26" s="230"/>
      <c r="O26" s="230"/>
      <c r="P26" s="277"/>
    </row>
    <row r="27" spans="1:26" ht="16.5" customHeight="1">
      <c r="A27" s="278" t="s">
        <v>40</v>
      </c>
      <c r="B27" s="262"/>
      <c r="C27" s="166">
        <f>I9</f>
        <v>0</v>
      </c>
      <c r="D27" s="163"/>
      <c r="E27" s="260" t="s">
        <v>39</v>
      </c>
      <c r="F27" s="261"/>
      <c r="G27" s="262"/>
      <c r="H27" s="263">
        <f>I14</f>
        <v>0</v>
      </c>
      <c r="I27" s="264"/>
      <c r="J27" s="167"/>
      <c r="K27" s="104"/>
      <c r="L27" s="265" t="s">
        <v>41</v>
      </c>
      <c r="M27" s="266"/>
      <c r="N27" s="267">
        <f>C27+H27</f>
        <v>0</v>
      </c>
      <c r="O27" s="264"/>
      <c r="P27" s="164"/>
    </row>
    <row r="28" spans="1:26" ht="16.5" customHeight="1">
      <c r="A28" s="212" t="s">
        <v>56</v>
      </c>
      <c r="B28" s="213"/>
      <c r="C28" s="168">
        <f>C27-K33</f>
        <v>0</v>
      </c>
      <c r="D28" s="169">
        <f>IF(C27=0,0,C28/C27)</f>
        <v>0</v>
      </c>
      <c r="E28" s="214" t="s">
        <v>57</v>
      </c>
      <c r="F28" s="215"/>
      <c r="G28" s="216"/>
      <c r="H28" s="217">
        <f>H27-N19</f>
        <v>0</v>
      </c>
      <c r="I28" s="218"/>
      <c r="J28" s="170"/>
      <c r="K28" s="169">
        <f>IF(H27=0,0,H28/H27)</f>
        <v>0</v>
      </c>
      <c r="L28" s="214" t="s">
        <v>45</v>
      </c>
      <c r="M28" s="216"/>
      <c r="N28" s="219">
        <f>C28+H28</f>
        <v>0</v>
      </c>
      <c r="O28" s="218"/>
      <c r="P28" s="171">
        <f>IF(N27=0,0,N28/N27)</f>
        <v>0</v>
      </c>
    </row>
    <row r="29" spans="1:26" ht="16.5" customHeight="1">
      <c r="A29" s="105"/>
      <c r="B29" s="106"/>
      <c r="C29" s="107"/>
      <c r="D29" s="107"/>
      <c r="E29" s="107"/>
      <c r="F29" s="107"/>
      <c r="G29" s="165"/>
      <c r="H29" s="172"/>
      <c r="I29" s="172"/>
      <c r="J29" s="173"/>
      <c r="K29" s="220" t="s">
        <v>42</v>
      </c>
      <c r="L29" s="221"/>
      <c r="M29" s="222"/>
      <c r="N29" s="223">
        <f>ROUNDDOWN((N27*P29),0)</f>
        <v>0</v>
      </c>
      <c r="O29" s="224"/>
      <c r="P29" s="174">
        <v>6.08E-2</v>
      </c>
    </row>
    <row r="30" spans="1:26" ht="16.5" customHeight="1" thickBot="1">
      <c r="A30" s="108"/>
      <c r="B30" s="109"/>
      <c r="C30" s="110"/>
      <c r="D30" s="110"/>
      <c r="E30" s="110"/>
      <c r="F30" s="110"/>
      <c r="G30" s="175"/>
      <c r="H30" s="175"/>
      <c r="I30" s="176"/>
      <c r="J30" s="177"/>
      <c r="K30" s="203" t="s">
        <v>44</v>
      </c>
      <c r="L30" s="204"/>
      <c r="M30" s="205"/>
      <c r="N30" s="206">
        <f>N28-N29</f>
        <v>0</v>
      </c>
      <c r="O30" s="207"/>
      <c r="P30" s="178">
        <f>IF(N27=0,0,N30/N27)</f>
        <v>0</v>
      </c>
    </row>
    <row r="31" spans="1:26" ht="16.5" customHeight="1">
      <c r="A31" s="208" t="s">
        <v>21</v>
      </c>
      <c r="B31" s="209"/>
      <c r="C31" s="210" t="s">
        <v>48</v>
      </c>
      <c r="D31" s="210"/>
      <c r="E31" s="210"/>
      <c r="F31" s="210"/>
      <c r="G31" s="179">
        <f>$P$4</f>
        <v>0</v>
      </c>
      <c r="H31" s="180"/>
      <c r="I31" s="181">
        <f>IF(G31&gt;0,K31/G31,)</f>
        <v>0</v>
      </c>
      <c r="J31" s="181"/>
      <c r="K31" s="211">
        <f>SUMIF(F22:F25,"&lt;&gt;"&amp;hdn_payoff_circle,K22:K25)</f>
        <v>0</v>
      </c>
      <c r="L31" s="211"/>
      <c r="M31" s="182"/>
      <c r="N31" s="210"/>
      <c r="O31" s="210"/>
      <c r="P31" s="183"/>
    </row>
    <row r="32" spans="1:26" ht="16.5" customHeight="1">
      <c r="A32" s="231" t="s">
        <v>22</v>
      </c>
      <c r="B32" s="232"/>
      <c r="C32" s="233" t="s">
        <v>49</v>
      </c>
      <c r="D32" s="233"/>
      <c r="E32" s="233"/>
      <c r="F32" s="233"/>
      <c r="G32" s="184">
        <f>$P$4</f>
        <v>0</v>
      </c>
      <c r="H32" s="185"/>
      <c r="I32" s="186">
        <f>IF(G32&gt;0,K32/G32,)</f>
        <v>0</v>
      </c>
      <c r="J32" s="187"/>
      <c r="K32" s="223">
        <f>SUMIF(F17:F25,hdn_payoff_circle,K17:K25)</f>
        <v>0</v>
      </c>
      <c r="L32" s="224"/>
      <c r="M32" s="188"/>
      <c r="N32" s="234"/>
      <c r="O32" s="235"/>
      <c r="P32" s="189"/>
    </row>
    <row r="33" spans="1:25" ht="16.5" customHeight="1" thickBot="1">
      <c r="A33" s="236" t="s">
        <v>46</v>
      </c>
      <c r="B33" s="237"/>
      <c r="C33" s="238" t="s">
        <v>47</v>
      </c>
      <c r="D33" s="238"/>
      <c r="E33" s="238"/>
      <c r="F33" s="238"/>
      <c r="G33" s="190">
        <f>$P$4</f>
        <v>0</v>
      </c>
      <c r="H33" s="191"/>
      <c r="I33" s="192">
        <f>IF(G33&gt;0,K33/G33,)</f>
        <v>0</v>
      </c>
      <c r="J33" s="193"/>
      <c r="K33" s="206">
        <f>SUM(K31:K32)</f>
        <v>0</v>
      </c>
      <c r="L33" s="207"/>
      <c r="M33" s="203" t="s">
        <v>43</v>
      </c>
      <c r="N33" s="205"/>
      <c r="O33" s="239">
        <f>N19</f>
        <v>0</v>
      </c>
      <c r="P33" s="240"/>
    </row>
    <row r="34" spans="1:25" ht="16.5" customHeight="1">
      <c r="A34" s="228"/>
      <c r="B34" s="228"/>
      <c r="C34" s="228"/>
      <c r="D34" s="228"/>
      <c r="E34" s="228"/>
      <c r="F34" s="228"/>
      <c r="G34" s="228"/>
      <c r="H34" s="85"/>
      <c r="I34" s="229" t="s">
        <v>80</v>
      </c>
      <c r="J34" s="229"/>
      <c r="K34" s="229"/>
      <c r="L34" s="229"/>
      <c r="M34" s="229"/>
      <c r="N34" s="229"/>
      <c r="O34" s="229"/>
      <c r="P34" s="229"/>
    </row>
    <row r="35" spans="1:25" ht="9" hidden="1" customHeight="1">
      <c r="A35" s="230" t="s">
        <v>27</v>
      </c>
      <c r="B35" s="230"/>
      <c r="C35" s="230"/>
      <c r="D35" s="230"/>
      <c r="E35" s="230"/>
      <c r="F35" s="230"/>
      <c r="G35" s="230"/>
      <c r="H35" s="230"/>
      <c r="I35" s="230"/>
      <c r="J35" s="230"/>
      <c r="K35" s="230"/>
      <c r="L35" s="230"/>
      <c r="M35" s="230"/>
      <c r="N35" s="230"/>
      <c r="O35" s="230"/>
      <c r="P35" s="230"/>
      <c r="Q35" s="125"/>
      <c r="R35" s="125"/>
      <c r="S35" s="125"/>
      <c r="T35" s="125"/>
      <c r="U35" s="125"/>
      <c r="V35" s="125"/>
      <c r="W35" s="125"/>
      <c r="X35" s="125"/>
      <c r="Y35" s="125"/>
    </row>
    <row r="36" spans="1:25" ht="32.4" hidden="1">
      <c r="A36" s="94"/>
      <c r="B36" s="198">
        <f>ROW(pulldown_company)-ROW(pulldown_level2)</f>
        <v>31</v>
      </c>
      <c r="C36" s="162" t="s">
        <v>128</v>
      </c>
      <c r="D36" s="143" t="s">
        <v>101</v>
      </c>
      <c r="F36" s="94"/>
      <c r="G36" s="94"/>
      <c r="H36" s="94"/>
      <c r="I36" s="94"/>
      <c r="J36" s="94"/>
      <c r="K36" s="94"/>
      <c r="L36" s="94"/>
      <c r="M36" s="94"/>
      <c r="N36" s="94"/>
      <c r="O36" s="94"/>
      <c r="P36" s="94"/>
      <c r="Q36" s="125"/>
      <c r="R36" s="125"/>
      <c r="S36" s="125"/>
      <c r="T36" s="125"/>
      <c r="U36" s="125"/>
      <c r="V36" s="125"/>
      <c r="W36" s="125"/>
      <c r="X36" s="125"/>
      <c r="Y36" s="125"/>
    </row>
    <row r="37" spans="1:25" ht="13.95" hidden="1" customHeight="1">
      <c r="A37" s="154"/>
      <c r="B37" s="198">
        <f>COUNTIF(118:118,"*:*")</f>
        <v>0</v>
      </c>
      <c r="C37" s="156" t="s">
        <v>118</v>
      </c>
      <c r="D37" s="17"/>
      <c r="F37" s="154"/>
      <c r="G37" s="154"/>
      <c r="H37" s="154"/>
      <c r="I37" s="154"/>
      <c r="J37" s="154"/>
      <c r="K37" s="154"/>
      <c r="L37" s="154"/>
      <c r="M37" s="154"/>
      <c r="N37" s="154"/>
      <c r="O37" s="154"/>
      <c r="P37" s="154"/>
      <c r="Q37" s="154"/>
      <c r="R37" s="154"/>
      <c r="S37" s="154"/>
      <c r="T37" s="154"/>
      <c r="U37" s="154"/>
      <c r="V37" s="154"/>
      <c r="W37" s="154"/>
      <c r="X37" s="154"/>
      <c r="Y37" s="154"/>
    </row>
    <row r="38" spans="1:25" ht="21.6" hidden="1">
      <c r="A38" s="94"/>
      <c r="B38" s="198">
        <f>ROW(pulldown_dept_member)-ROW(pulldown_company)-1</f>
        <v>41</v>
      </c>
      <c r="C38" s="162" t="s">
        <v>129</v>
      </c>
      <c r="D38" s="17"/>
      <c r="F38" s="94"/>
      <c r="G38" s="125"/>
      <c r="H38" s="125"/>
      <c r="I38" s="125"/>
      <c r="J38" s="125"/>
      <c r="K38" s="125"/>
      <c r="L38" s="125"/>
      <c r="M38" s="125"/>
      <c r="N38" s="125"/>
      <c r="O38" s="125"/>
      <c r="P38" s="125"/>
      <c r="Q38" s="125"/>
      <c r="R38" s="125"/>
      <c r="S38" s="125"/>
      <c r="T38" s="125"/>
      <c r="U38" s="125"/>
      <c r="V38" s="125"/>
      <c r="W38" s="125"/>
      <c r="X38" s="125"/>
      <c r="Y38" s="125"/>
    </row>
    <row r="39" spans="1:25" ht="13.95" hidden="1" customHeight="1">
      <c r="A39" s="94"/>
      <c r="B39" s="199">
        <f>SUM(K22:L23)+order_f_fixedcost</f>
        <v>0</v>
      </c>
      <c r="C39" s="144" t="s">
        <v>78</v>
      </c>
      <c r="D39" s="140" t="s">
        <v>30</v>
      </c>
      <c r="E39" s="94"/>
      <c r="F39" s="94"/>
      <c r="G39" s="94"/>
      <c r="H39" s="94"/>
      <c r="I39" s="94"/>
      <c r="J39" s="94"/>
      <c r="K39" s="94"/>
      <c r="L39" s="94"/>
      <c r="M39" s="127"/>
      <c r="N39" s="94">
        <f>IFERROR(FIND("401:",#REF!,1),0)</f>
        <v>0</v>
      </c>
      <c r="O39" s="94"/>
      <c r="P39" s="94"/>
    </row>
    <row r="40" spans="1:25" ht="13.95" hidden="1" customHeight="1">
      <c r="A40" s="94"/>
      <c r="B40" s="198">
        <v>4</v>
      </c>
      <c r="C40" s="156" t="s">
        <v>137</v>
      </c>
      <c r="D40" s="94"/>
      <c r="E40" s="94"/>
      <c r="F40" s="94"/>
      <c r="G40" s="94"/>
      <c r="H40" s="94"/>
      <c r="I40" s="94"/>
      <c r="J40" s="94"/>
      <c r="K40" s="94"/>
      <c r="L40" s="94"/>
      <c r="M40" s="94"/>
      <c r="N40" s="94"/>
      <c r="O40" s="94"/>
      <c r="P40" s="94"/>
    </row>
    <row r="41" spans="1:25" ht="9" hidden="1" customHeight="1">
      <c r="A41" s="125"/>
      <c r="B41" s="141"/>
      <c r="C41" s="142"/>
      <c r="D41" s="125"/>
      <c r="E41" s="125"/>
      <c r="F41" s="125"/>
      <c r="G41" s="125"/>
      <c r="H41" s="125"/>
      <c r="I41" s="125"/>
      <c r="J41" s="125"/>
      <c r="K41" s="125"/>
      <c r="L41" s="125"/>
      <c r="M41" s="125"/>
      <c r="N41" s="125"/>
      <c r="O41" s="125"/>
      <c r="P41" s="125"/>
    </row>
    <row r="42" spans="1:25" ht="14.1" hidden="1" customHeight="1">
      <c r="A42" s="145" t="s">
        <v>109</v>
      </c>
      <c r="B42" s="1">
        <f ca="1">IFERROR(MATCH(MAX(INDIRECT(CONCATENATE(ROW(pulldown_key_area),":",ROW(pulldown_key_area))))+1,INDIRECT(CONCATENATE(ROW(pulldown_key_area),":",ROW(pulldown_key_area))),1)-1,0)</f>
        <v>16</v>
      </c>
    </row>
    <row r="43" spans="1:25" hidden="1">
      <c r="A43" s="145" t="s">
        <v>102</v>
      </c>
      <c r="Q43" s="200">
        <v>5</v>
      </c>
    </row>
    <row r="44" spans="1:25" s="18" customFormat="1" ht="32.4" hidden="1">
      <c r="A44" s="146" t="s">
        <v>106</v>
      </c>
      <c r="B44" s="147"/>
      <c r="C44" s="133"/>
      <c r="D44" s="152"/>
      <c r="E44" s="155"/>
      <c r="F44" s="148"/>
      <c r="G44" s="14"/>
      <c r="H44" s="14"/>
      <c r="I44" s="15"/>
      <c r="J44" s="15"/>
      <c r="K44" s="16"/>
      <c r="L44" s="14"/>
      <c r="M44" s="14"/>
      <c r="N44" s="14"/>
      <c r="O44" s="14"/>
      <c r="P44" s="14"/>
      <c r="Q44" s="14" t="s">
        <v>23</v>
      </c>
      <c r="R44" s="149"/>
      <c r="X44" s="32"/>
    </row>
    <row r="45" spans="1:25" s="18" customFormat="1" hidden="1">
      <c r="A45" s="241" t="s">
        <v>107</v>
      </c>
      <c r="B45" s="17"/>
      <c r="C45" s="133"/>
      <c r="D45" s="133"/>
      <c r="E45" s="133"/>
      <c r="F45" s="133"/>
      <c r="G45" s="14"/>
      <c r="H45" s="14"/>
      <c r="I45" s="15"/>
      <c r="J45" s="15"/>
      <c r="K45" s="16"/>
      <c r="L45" s="14"/>
      <c r="M45" s="14"/>
      <c r="N45" s="14"/>
      <c r="O45" s="14"/>
      <c r="P45" s="14"/>
      <c r="Q45" s="14"/>
      <c r="U45" s="126"/>
    </row>
    <row r="46" spans="1:25" s="18" customFormat="1" hidden="1">
      <c r="A46" s="242"/>
      <c r="B46" s="17"/>
      <c r="C46" s="17"/>
      <c r="D46" s="17"/>
      <c r="E46" s="133"/>
      <c r="F46" s="133"/>
      <c r="G46" s="19"/>
      <c r="H46" s="19"/>
      <c r="I46" s="16"/>
      <c r="J46" s="16"/>
      <c r="K46" s="19"/>
      <c r="L46" s="19"/>
      <c r="M46" s="19"/>
      <c r="N46" s="19"/>
      <c r="O46" s="19"/>
      <c r="P46" s="19"/>
      <c r="Q46" s="19" t="s">
        <v>29</v>
      </c>
      <c r="U46" s="126"/>
    </row>
    <row r="47" spans="1:25" s="18" customFormat="1" hidden="1">
      <c r="A47" s="242"/>
      <c r="B47" s="17"/>
      <c r="C47" s="17"/>
      <c r="D47" s="17"/>
      <c r="E47" s="133"/>
      <c r="F47" s="133"/>
      <c r="G47" s="19"/>
      <c r="H47" s="19"/>
      <c r="I47" s="16"/>
      <c r="J47" s="16"/>
      <c r="K47" s="19"/>
      <c r="L47" s="19"/>
      <c r="M47" s="19"/>
      <c r="N47" s="19"/>
      <c r="O47" s="19"/>
      <c r="P47" s="17"/>
      <c r="Q47" s="17" t="s">
        <v>33</v>
      </c>
      <c r="R47" s="20"/>
    </row>
    <row r="48" spans="1:25" s="18" customFormat="1" hidden="1">
      <c r="A48" s="242"/>
      <c r="B48" s="17"/>
      <c r="C48" s="17"/>
      <c r="D48" s="17"/>
      <c r="E48" s="133"/>
      <c r="F48" s="133"/>
      <c r="G48" s="19"/>
      <c r="H48" s="19"/>
      <c r="I48" s="16"/>
      <c r="J48" s="16"/>
      <c r="K48" s="19"/>
      <c r="L48" s="19"/>
      <c r="M48" s="19"/>
      <c r="N48" s="19"/>
      <c r="O48" s="19"/>
      <c r="P48" s="19"/>
      <c r="Q48" s="17" t="s">
        <v>34</v>
      </c>
      <c r="R48" s="20"/>
    </row>
    <row r="49" spans="1:17" s="18" customFormat="1" ht="13.5" hidden="1" customHeight="1">
      <c r="A49" s="242"/>
      <c r="B49" s="17"/>
      <c r="C49" s="17"/>
      <c r="D49" s="17"/>
      <c r="E49" s="133"/>
      <c r="F49" s="133"/>
      <c r="G49" s="19"/>
      <c r="H49" s="19"/>
      <c r="I49" s="16"/>
      <c r="J49" s="16"/>
      <c r="K49" s="19"/>
      <c r="L49" s="19"/>
      <c r="M49" s="19"/>
      <c r="N49" s="19"/>
      <c r="O49" s="19"/>
      <c r="P49" s="19"/>
      <c r="Q49" s="22" t="s">
        <v>24</v>
      </c>
    </row>
    <row r="50" spans="1:17" s="18" customFormat="1" ht="13.5" hidden="1" customHeight="1">
      <c r="A50" s="242"/>
      <c r="B50" s="17"/>
      <c r="C50" s="17"/>
      <c r="D50" s="17"/>
      <c r="E50" s="133"/>
      <c r="F50" s="133"/>
      <c r="G50" s="19"/>
      <c r="H50" s="19"/>
      <c r="I50" s="16"/>
      <c r="J50" s="16"/>
      <c r="K50" s="17"/>
      <c r="L50" s="19"/>
      <c r="M50" s="21"/>
      <c r="N50" s="21"/>
      <c r="O50" s="21"/>
      <c r="P50" s="19"/>
      <c r="Q50" s="17"/>
    </row>
    <row r="51" spans="1:17" s="18" customFormat="1" ht="13.5" hidden="1" customHeight="1">
      <c r="A51" s="242"/>
      <c r="B51" s="17"/>
      <c r="C51" s="17"/>
      <c r="D51" s="17"/>
      <c r="E51" s="133"/>
      <c r="F51" s="133"/>
      <c r="G51" s="19"/>
      <c r="H51" s="19"/>
      <c r="I51" s="16"/>
      <c r="J51" s="16"/>
      <c r="K51" s="17"/>
      <c r="L51" s="19"/>
      <c r="M51" s="21"/>
      <c r="N51" s="21"/>
      <c r="O51" s="21"/>
      <c r="P51" s="14"/>
      <c r="Q51" s="17"/>
    </row>
    <row r="52" spans="1:17" s="18" customFormat="1" ht="13.5" hidden="1" customHeight="1">
      <c r="A52" s="242"/>
      <c r="B52" s="17"/>
      <c r="C52" s="17"/>
      <c r="D52" s="17"/>
      <c r="E52" s="133"/>
      <c r="F52" s="133"/>
      <c r="G52" s="17"/>
      <c r="H52" s="19"/>
      <c r="I52" s="16"/>
      <c r="J52" s="16"/>
      <c r="K52" s="17"/>
      <c r="L52" s="19"/>
      <c r="M52" s="21"/>
      <c r="N52" s="21"/>
      <c r="O52" s="21"/>
      <c r="P52" s="14"/>
      <c r="Q52" s="14"/>
    </row>
    <row r="53" spans="1:17" s="18" customFormat="1" hidden="1">
      <c r="A53" s="242"/>
      <c r="B53" s="17"/>
      <c r="C53" s="17"/>
      <c r="D53" s="17"/>
      <c r="E53" s="133"/>
      <c r="F53" s="133"/>
      <c r="G53" s="21"/>
      <c r="H53" s="19"/>
      <c r="I53" s="16"/>
      <c r="J53" s="16"/>
      <c r="K53" s="19"/>
      <c r="L53" s="19"/>
      <c r="M53" s="21"/>
      <c r="N53" s="21"/>
      <c r="O53" s="21"/>
      <c r="P53" s="14"/>
      <c r="Q53" s="14"/>
    </row>
    <row r="54" spans="1:17" s="18" customFormat="1" hidden="1">
      <c r="A54" s="242"/>
      <c r="B54" s="17"/>
      <c r="C54" s="17"/>
      <c r="D54" s="17"/>
      <c r="E54" s="133"/>
      <c r="F54" s="133"/>
      <c r="G54" s="19"/>
      <c r="H54" s="19"/>
      <c r="I54" s="16"/>
      <c r="J54" s="16"/>
      <c r="K54" s="19"/>
      <c r="L54" s="19"/>
      <c r="M54" s="21"/>
      <c r="N54" s="21"/>
      <c r="O54" s="21"/>
      <c r="P54" s="14"/>
      <c r="Q54" s="14"/>
    </row>
    <row r="55" spans="1:17" s="18" customFormat="1" hidden="1">
      <c r="A55" s="242"/>
      <c r="B55" s="17"/>
      <c r="C55" s="17"/>
      <c r="D55" s="17"/>
      <c r="E55" s="133"/>
      <c r="F55" s="133"/>
      <c r="G55" s="21"/>
      <c r="H55" s="14"/>
      <c r="I55" s="16"/>
      <c r="J55" s="16"/>
      <c r="K55" s="19"/>
      <c r="L55" s="19"/>
      <c r="M55" s="21"/>
      <c r="N55" s="21"/>
      <c r="O55" s="21"/>
      <c r="P55" s="14"/>
      <c r="Q55" s="14"/>
    </row>
    <row r="56" spans="1:17" s="18" customFormat="1" hidden="1">
      <c r="A56" s="242"/>
      <c r="B56" s="17"/>
      <c r="C56" s="17"/>
      <c r="D56" s="17"/>
      <c r="E56" s="133"/>
      <c r="F56" s="133"/>
      <c r="G56" s="21"/>
      <c r="H56" s="14"/>
      <c r="I56" s="16"/>
      <c r="J56" s="16"/>
      <c r="K56" s="19"/>
      <c r="L56" s="19"/>
      <c r="M56" s="21"/>
      <c r="N56" s="21"/>
      <c r="O56" s="21"/>
      <c r="P56" s="14"/>
      <c r="Q56" s="14"/>
    </row>
    <row r="57" spans="1:17" s="18" customFormat="1" hidden="1">
      <c r="A57" s="242"/>
      <c r="B57" s="17"/>
      <c r="C57" s="17"/>
      <c r="D57" s="17"/>
      <c r="E57" s="133"/>
      <c r="F57" s="133"/>
      <c r="G57" s="21"/>
      <c r="H57" s="14"/>
      <c r="I57" s="16"/>
      <c r="J57" s="16"/>
      <c r="K57" s="19"/>
      <c r="L57" s="19"/>
      <c r="M57" s="21"/>
      <c r="N57" s="21"/>
      <c r="O57" s="21"/>
      <c r="P57" s="14"/>
      <c r="Q57" s="14"/>
    </row>
    <row r="58" spans="1:17" s="18" customFormat="1" hidden="1">
      <c r="A58" s="242"/>
      <c r="B58" s="17"/>
      <c r="C58" s="17"/>
      <c r="D58" s="17"/>
      <c r="E58" s="133"/>
      <c r="F58" s="133"/>
      <c r="G58" s="21"/>
      <c r="H58" s="14"/>
      <c r="I58" s="16"/>
      <c r="J58" s="16"/>
      <c r="K58" s="19"/>
      <c r="L58" s="19"/>
      <c r="M58" s="21"/>
      <c r="N58" s="21"/>
      <c r="O58" s="21"/>
      <c r="P58" s="14"/>
      <c r="Q58" s="14"/>
    </row>
    <row r="59" spans="1:17" s="18" customFormat="1" hidden="1">
      <c r="A59" s="242"/>
      <c r="B59" s="17"/>
      <c r="C59" s="17"/>
      <c r="D59" s="17"/>
      <c r="E59" s="133"/>
      <c r="F59" s="133"/>
      <c r="G59" s="21"/>
      <c r="H59" s="14"/>
      <c r="I59" s="16"/>
      <c r="J59" s="16"/>
      <c r="K59" s="19"/>
      <c r="L59" s="19"/>
      <c r="M59" s="21"/>
      <c r="N59" s="21"/>
      <c r="O59" s="21"/>
      <c r="P59" s="14"/>
      <c r="Q59" s="14"/>
    </row>
    <row r="60" spans="1:17" s="18" customFormat="1" hidden="1">
      <c r="A60" s="242"/>
      <c r="B60" s="17"/>
      <c r="C60" s="17"/>
      <c r="D60" s="17"/>
      <c r="E60" s="133"/>
      <c r="F60" s="133"/>
      <c r="G60" s="21"/>
      <c r="H60" s="14"/>
      <c r="I60" s="16"/>
      <c r="J60" s="16"/>
      <c r="K60" s="14"/>
      <c r="L60" s="19"/>
      <c r="M60" s="21"/>
      <c r="N60" s="21"/>
      <c r="O60" s="21"/>
      <c r="P60" s="14"/>
      <c r="Q60" s="14"/>
    </row>
    <row r="61" spans="1:17" s="18" customFormat="1" hidden="1">
      <c r="A61" s="242"/>
      <c r="B61" s="17"/>
      <c r="C61" s="17"/>
      <c r="D61" s="17"/>
      <c r="E61" s="133"/>
      <c r="F61" s="133"/>
      <c r="G61" s="21"/>
      <c r="H61" s="21"/>
      <c r="I61" s="16"/>
      <c r="J61" s="16"/>
      <c r="K61" s="14"/>
      <c r="L61" s="19"/>
      <c r="M61" s="21"/>
      <c r="N61" s="21"/>
      <c r="O61" s="21"/>
      <c r="P61" s="14"/>
      <c r="Q61" s="14"/>
    </row>
    <row r="62" spans="1:17" s="18" customFormat="1" hidden="1">
      <c r="A62" s="242"/>
      <c r="B62" s="17"/>
      <c r="C62" s="17"/>
      <c r="D62" s="17"/>
      <c r="E62" s="133"/>
      <c r="F62" s="133"/>
      <c r="G62" s="17"/>
      <c r="H62" s="92"/>
      <c r="I62" s="92"/>
      <c r="J62" s="92"/>
      <c r="K62" s="92"/>
      <c r="L62" s="19"/>
      <c r="M62" s="17"/>
      <c r="N62" s="17"/>
      <c r="O62" s="17"/>
      <c r="P62" s="17"/>
      <c r="Q62" s="17"/>
    </row>
    <row r="63" spans="1:17" s="18" customFormat="1" hidden="1">
      <c r="A63" s="242"/>
      <c r="B63" s="17"/>
      <c r="C63" s="17"/>
      <c r="D63" s="17"/>
      <c r="E63" s="133"/>
      <c r="F63" s="133"/>
      <c r="G63" s="17"/>
      <c r="H63" s="92"/>
      <c r="I63" s="92"/>
      <c r="J63" s="92"/>
      <c r="K63" s="92"/>
      <c r="L63" s="19"/>
      <c r="M63" s="17"/>
      <c r="N63" s="17"/>
      <c r="O63" s="17"/>
      <c r="P63" s="17"/>
      <c r="Q63" s="17"/>
    </row>
    <row r="64" spans="1:17" s="18" customFormat="1" hidden="1">
      <c r="A64" s="242"/>
      <c r="B64" s="17"/>
      <c r="C64" s="17"/>
      <c r="D64" s="17"/>
      <c r="E64" s="133"/>
      <c r="F64" s="133"/>
      <c r="G64" s="17"/>
      <c r="H64" s="92"/>
      <c r="I64" s="92"/>
      <c r="J64" s="92"/>
      <c r="K64" s="92"/>
      <c r="L64" s="19"/>
      <c r="M64" s="17"/>
      <c r="N64" s="17"/>
      <c r="O64" s="17"/>
      <c r="P64" s="17"/>
      <c r="Q64" s="17"/>
    </row>
    <row r="65" spans="1:17" s="18" customFormat="1" hidden="1">
      <c r="A65" s="242"/>
      <c r="B65" s="17"/>
      <c r="C65" s="17"/>
      <c r="D65" s="17"/>
      <c r="E65" s="133"/>
      <c r="F65" s="133"/>
      <c r="G65" s="17"/>
      <c r="H65" s="92"/>
      <c r="I65" s="92"/>
      <c r="J65" s="92"/>
      <c r="K65" s="92"/>
      <c r="L65" s="19"/>
      <c r="M65" s="17"/>
      <c r="N65" s="17"/>
      <c r="O65" s="17"/>
      <c r="P65" s="17"/>
      <c r="Q65" s="17"/>
    </row>
    <row r="66" spans="1:17" s="18" customFormat="1" hidden="1">
      <c r="A66" s="242"/>
      <c r="B66" s="17"/>
      <c r="C66" s="17"/>
      <c r="D66" s="17"/>
      <c r="E66" s="133"/>
      <c r="F66" s="133"/>
      <c r="G66" s="17"/>
      <c r="H66" s="92"/>
      <c r="I66" s="92"/>
      <c r="J66" s="92"/>
      <c r="K66" s="92"/>
      <c r="L66" s="19"/>
      <c r="M66" s="17"/>
      <c r="N66" s="17"/>
      <c r="O66" s="17"/>
      <c r="P66" s="17"/>
      <c r="Q66" s="17"/>
    </row>
    <row r="67" spans="1:17" s="18" customFormat="1" hidden="1">
      <c r="A67" s="242"/>
      <c r="B67" s="17"/>
      <c r="C67" s="17"/>
      <c r="D67" s="17"/>
      <c r="E67" s="133"/>
      <c r="F67" s="133"/>
      <c r="G67" s="17"/>
      <c r="H67" s="92"/>
      <c r="I67" s="92"/>
      <c r="J67" s="92"/>
      <c r="K67" s="92"/>
      <c r="L67" s="19"/>
      <c r="M67" s="17"/>
      <c r="N67" s="17"/>
      <c r="O67" s="17"/>
      <c r="P67" s="17"/>
      <c r="Q67" s="17"/>
    </row>
    <row r="68" spans="1:17" s="18" customFormat="1" hidden="1">
      <c r="A68" s="242"/>
      <c r="B68" s="17"/>
      <c r="C68" s="17"/>
      <c r="D68" s="17"/>
      <c r="E68" s="133"/>
      <c r="F68" s="133"/>
      <c r="G68" s="17"/>
      <c r="H68" s="92"/>
      <c r="I68" s="92"/>
      <c r="J68" s="92"/>
      <c r="K68" s="92"/>
      <c r="L68" s="19"/>
      <c r="M68" s="17"/>
      <c r="N68" s="17"/>
      <c r="O68" s="17"/>
      <c r="P68" s="17"/>
      <c r="Q68" s="17"/>
    </row>
    <row r="69" spans="1:17" s="18" customFormat="1" hidden="1">
      <c r="A69" s="242"/>
      <c r="B69" s="17"/>
      <c r="C69" s="17"/>
      <c r="D69" s="17"/>
      <c r="E69" s="133"/>
      <c r="F69" s="133"/>
      <c r="G69" s="17"/>
      <c r="H69" s="92"/>
      <c r="I69" s="92"/>
      <c r="J69" s="92"/>
      <c r="K69" s="92"/>
      <c r="L69" s="19"/>
      <c r="M69" s="17"/>
      <c r="N69" s="17"/>
      <c r="O69" s="17"/>
      <c r="P69" s="17"/>
      <c r="Q69" s="17"/>
    </row>
    <row r="70" spans="1:17" s="18" customFormat="1" hidden="1">
      <c r="A70" s="242"/>
      <c r="B70" s="17"/>
      <c r="C70" s="17"/>
      <c r="D70" s="17"/>
      <c r="E70" s="133"/>
      <c r="F70" s="133"/>
      <c r="G70" s="17"/>
      <c r="H70" s="92"/>
      <c r="I70" s="92"/>
      <c r="J70" s="92"/>
      <c r="K70" s="92"/>
      <c r="L70" s="19"/>
      <c r="M70" s="17"/>
      <c r="N70" s="17"/>
      <c r="O70" s="17"/>
      <c r="P70" s="17"/>
      <c r="Q70" s="17"/>
    </row>
    <row r="71" spans="1:17" s="18" customFormat="1" hidden="1">
      <c r="A71" s="242"/>
      <c r="B71" s="17"/>
      <c r="C71" s="17"/>
      <c r="D71" s="17"/>
      <c r="E71" s="133"/>
      <c r="F71" s="133"/>
      <c r="G71" s="17"/>
      <c r="H71" s="92"/>
      <c r="I71" s="92"/>
      <c r="J71" s="92"/>
      <c r="K71" s="92"/>
      <c r="L71" s="19"/>
      <c r="M71" s="17"/>
      <c r="N71" s="17"/>
      <c r="O71" s="17"/>
      <c r="P71" s="17"/>
      <c r="Q71" s="17"/>
    </row>
    <row r="72" spans="1:17" s="18" customFormat="1" hidden="1">
      <c r="A72" s="242"/>
      <c r="B72" s="17"/>
      <c r="C72" s="17"/>
      <c r="D72" s="17"/>
      <c r="E72" s="133"/>
      <c r="F72" s="133"/>
      <c r="G72" s="17"/>
      <c r="H72" s="92"/>
      <c r="I72" s="92"/>
      <c r="J72" s="92"/>
      <c r="K72" s="92"/>
      <c r="L72" s="19"/>
      <c r="M72" s="17"/>
      <c r="N72" s="17"/>
      <c r="O72" s="17"/>
      <c r="P72" s="17"/>
      <c r="Q72" s="17"/>
    </row>
    <row r="73" spans="1:17" s="18" customFormat="1" hidden="1">
      <c r="A73" s="242"/>
      <c r="B73" s="17"/>
      <c r="C73" s="17"/>
      <c r="D73" s="17"/>
      <c r="E73" s="133"/>
      <c r="F73" s="133"/>
      <c r="G73" s="17"/>
      <c r="H73" s="92"/>
      <c r="I73" s="92"/>
      <c r="J73" s="92"/>
      <c r="K73" s="92"/>
      <c r="L73" s="19"/>
      <c r="M73" s="17"/>
      <c r="N73" s="17"/>
      <c r="O73" s="17"/>
      <c r="P73" s="17"/>
      <c r="Q73" s="17"/>
    </row>
    <row r="74" spans="1:17" s="18" customFormat="1" hidden="1">
      <c r="A74" s="242"/>
      <c r="B74" s="17"/>
      <c r="C74" s="17"/>
      <c r="D74" s="17"/>
      <c r="E74" s="133"/>
      <c r="F74" s="133"/>
      <c r="G74" s="17"/>
      <c r="H74" s="92"/>
      <c r="I74" s="92"/>
      <c r="J74" s="92"/>
      <c r="K74" s="92"/>
      <c r="L74" s="19"/>
      <c r="M74" s="17"/>
      <c r="N74" s="17"/>
      <c r="O74" s="17"/>
      <c r="P74" s="17"/>
      <c r="Q74" s="17"/>
    </row>
    <row r="75" spans="1:17" s="18" customFormat="1" hidden="1">
      <c r="A75" s="243"/>
      <c r="B75" s="17"/>
      <c r="C75" s="17"/>
      <c r="D75" s="17"/>
      <c r="E75" s="133"/>
      <c r="F75" s="133"/>
      <c r="G75" s="17"/>
      <c r="H75" s="92"/>
      <c r="I75" s="92"/>
      <c r="J75" s="92"/>
      <c r="K75" s="92"/>
      <c r="L75" s="19"/>
      <c r="M75" s="17"/>
      <c r="N75" s="17"/>
      <c r="O75" s="17"/>
      <c r="P75" s="17"/>
      <c r="Q75" s="17"/>
    </row>
    <row r="76" spans="1:17" s="18" customFormat="1" hidden="1">
      <c r="A76" s="225" t="s">
        <v>108</v>
      </c>
      <c r="B76" s="17"/>
      <c r="C76" s="133"/>
      <c r="D76" s="133"/>
      <c r="E76" s="133"/>
      <c r="F76" s="133"/>
      <c r="G76" s="17"/>
      <c r="H76" s="17"/>
      <c r="I76" s="17"/>
      <c r="J76" s="17"/>
      <c r="K76" s="17"/>
      <c r="L76" s="17"/>
      <c r="M76" s="17"/>
      <c r="N76" s="17"/>
      <c r="O76" s="17"/>
      <c r="P76" s="17"/>
      <c r="Q76" s="17"/>
    </row>
    <row r="77" spans="1:17" s="18" customFormat="1" hidden="1">
      <c r="A77" s="226"/>
      <c r="B77" s="134"/>
      <c r="C77" s="134"/>
      <c r="D77" s="134"/>
      <c r="E77" s="135"/>
      <c r="F77" s="135"/>
      <c r="G77" s="17"/>
      <c r="H77" s="17"/>
      <c r="I77" s="17"/>
      <c r="J77" s="17"/>
      <c r="K77" s="17"/>
      <c r="L77" s="17"/>
      <c r="M77" s="17"/>
      <c r="N77" s="17"/>
      <c r="O77" s="17"/>
      <c r="P77" s="17"/>
      <c r="Q77" s="17"/>
    </row>
    <row r="78" spans="1:17" s="18" customFormat="1" hidden="1">
      <c r="A78" s="226"/>
      <c r="B78" s="134"/>
      <c r="C78" s="134"/>
      <c r="D78" s="134"/>
      <c r="E78" s="135"/>
      <c r="F78" s="135"/>
      <c r="G78" s="17"/>
      <c r="H78" s="17"/>
      <c r="I78" s="17"/>
      <c r="J78" s="17"/>
      <c r="K78" s="17"/>
      <c r="L78" s="17"/>
      <c r="M78" s="17"/>
      <c r="N78" s="17"/>
      <c r="O78" s="17"/>
      <c r="P78" s="17"/>
      <c r="Q78" s="17"/>
    </row>
    <row r="79" spans="1:17" s="18" customFormat="1" hidden="1">
      <c r="A79" s="226"/>
      <c r="B79" s="134"/>
      <c r="C79" s="134"/>
      <c r="D79" s="134"/>
      <c r="E79" s="135"/>
      <c r="F79" s="135"/>
      <c r="G79" s="17"/>
      <c r="H79" s="26"/>
      <c r="I79" s="17"/>
      <c r="J79" s="17"/>
      <c r="K79" s="17"/>
      <c r="L79" s="17"/>
      <c r="M79" s="17"/>
      <c r="N79" s="17"/>
      <c r="O79" s="17"/>
      <c r="P79" s="17"/>
      <c r="Q79" s="17"/>
    </row>
    <row r="80" spans="1:17" s="18" customFormat="1" hidden="1">
      <c r="A80" s="226"/>
      <c r="B80" s="134"/>
      <c r="C80" s="134"/>
      <c r="D80" s="134"/>
      <c r="E80" s="135"/>
      <c r="F80" s="135"/>
      <c r="G80" s="17"/>
      <c r="H80" s="17"/>
      <c r="I80" s="17"/>
      <c r="J80" s="17"/>
      <c r="K80" s="17"/>
      <c r="L80" s="17"/>
      <c r="M80" s="17"/>
      <c r="N80" s="17"/>
      <c r="O80" s="17"/>
      <c r="P80" s="17"/>
      <c r="Q80" s="17"/>
    </row>
    <row r="81" spans="1:17" s="18" customFormat="1" hidden="1">
      <c r="A81" s="226"/>
      <c r="B81" s="134"/>
      <c r="C81" s="134"/>
      <c r="D81" s="134"/>
      <c r="E81" s="135"/>
      <c r="F81" s="135"/>
      <c r="G81" s="17"/>
      <c r="H81" s="17"/>
      <c r="I81" s="17"/>
      <c r="J81" s="17"/>
      <c r="K81" s="17"/>
      <c r="L81" s="17"/>
      <c r="M81" s="17"/>
      <c r="N81" s="17"/>
      <c r="O81" s="17"/>
      <c r="P81" s="17"/>
      <c r="Q81" s="17"/>
    </row>
    <row r="82" spans="1:17" s="18" customFormat="1" hidden="1">
      <c r="A82" s="226"/>
      <c r="B82" s="134"/>
      <c r="C82" s="134"/>
      <c r="D82" s="134"/>
      <c r="E82" s="135"/>
      <c r="F82" s="135"/>
      <c r="G82" s="26"/>
      <c r="H82" s="17"/>
      <c r="I82" s="17"/>
      <c r="J82" s="17"/>
      <c r="K82" s="17"/>
      <c r="L82" s="17"/>
      <c r="M82" s="17"/>
      <c r="N82" s="17"/>
      <c r="O82" s="17"/>
      <c r="P82" s="17"/>
      <c r="Q82" s="17"/>
    </row>
    <row r="83" spans="1:17" s="18" customFormat="1" hidden="1">
      <c r="A83" s="226"/>
      <c r="B83" s="134"/>
      <c r="C83" s="134"/>
      <c r="D83" s="134"/>
      <c r="E83" s="135"/>
      <c r="F83" s="135"/>
      <c r="G83" s="17"/>
      <c r="H83" s="17"/>
      <c r="I83" s="17"/>
      <c r="J83" s="17"/>
      <c r="K83" s="17"/>
      <c r="L83" s="17"/>
      <c r="M83" s="17"/>
      <c r="N83" s="17"/>
      <c r="O83" s="17"/>
      <c r="P83" s="17"/>
      <c r="Q83" s="17"/>
    </row>
    <row r="84" spans="1:17" s="18" customFormat="1" hidden="1">
      <c r="A84" s="226"/>
      <c r="B84" s="134"/>
      <c r="C84" s="134"/>
      <c r="D84" s="134"/>
      <c r="E84" s="135"/>
      <c r="F84" s="135"/>
      <c r="G84" s="17"/>
      <c r="H84" s="17"/>
      <c r="I84" s="17"/>
      <c r="J84" s="17"/>
      <c r="K84" s="17"/>
      <c r="L84" s="17"/>
      <c r="M84" s="17"/>
      <c r="N84" s="17"/>
      <c r="O84" s="17"/>
      <c r="P84" s="17"/>
      <c r="Q84" s="17"/>
    </row>
    <row r="85" spans="1:17" s="18" customFormat="1" hidden="1">
      <c r="A85" s="226"/>
      <c r="B85" s="134"/>
      <c r="C85" s="134"/>
      <c r="D85" s="134"/>
      <c r="E85" s="135"/>
      <c r="F85" s="135"/>
      <c r="G85" s="17"/>
      <c r="H85" s="17"/>
      <c r="I85" s="17"/>
      <c r="J85" s="17"/>
      <c r="K85" s="17"/>
      <c r="L85" s="17"/>
      <c r="M85" s="17"/>
      <c r="N85" s="17"/>
      <c r="O85" s="17"/>
      <c r="P85" s="17"/>
      <c r="Q85" s="17"/>
    </row>
    <row r="86" spans="1:17" s="18" customFormat="1" ht="13.2" hidden="1">
      <c r="A86" s="226"/>
      <c r="B86" s="134"/>
      <c r="C86" s="134"/>
      <c r="D86" s="134"/>
      <c r="E86" s="135"/>
      <c r="F86" s="135"/>
      <c r="G86" s="17"/>
      <c r="H86" s="23"/>
      <c r="I86" s="17"/>
      <c r="J86" s="17"/>
      <c r="K86" s="17"/>
      <c r="L86" s="17"/>
      <c r="M86" s="17"/>
      <c r="N86" s="17"/>
      <c r="O86" s="17"/>
      <c r="P86" s="17"/>
      <c r="Q86" s="17"/>
    </row>
    <row r="87" spans="1:17" s="18" customFormat="1" ht="13.2" hidden="1">
      <c r="A87" s="226"/>
      <c r="B87" s="134"/>
      <c r="C87" s="134"/>
      <c r="D87" s="134"/>
      <c r="E87" s="135"/>
      <c r="F87" s="135"/>
      <c r="G87" s="17"/>
      <c r="H87" s="23"/>
      <c r="I87" s="17"/>
      <c r="J87" s="17"/>
      <c r="K87" s="17"/>
      <c r="L87" s="17"/>
      <c r="M87" s="17"/>
      <c r="N87" s="17"/>
      <c r="O87" s="17"/>
      <c r="P87" s="17"/>
      <c r="Q87" s="17"/>
    </row>
    <row r="88" spans="1:17" s="18" customFormat="1" ht="13.2" hidden="1">
      <c r="A88" s="226"/>
      <c r="B88" s="134"/>
      <c r="C88" s="134"/>
      <c r="D88" s="134"/>
      <c r="E88" s="135"/>
      <c r="F88" s="135"/>
      <c r="G88" s="17"/>
      <c r="H88" s="23"/>
      <c r="I88" s="17"/>
      <c r="J88" s="17"/>
      <c r="K88" s="17"/>
      <c r="L88" s="17"/>
      <c r="M88" s="17"/>
      <c r="N88" s="17"/>
      <c r="O88" s="17"/>
      <c r="P88" s="17"/>
      <c r="Q88" s="17"/>
    </row>
    <row r="89" spans="1:17" s="18" customFormat="1" ht="13.2" hidden="1">
      <c r="A89" s="226"/>
      <c r="B89" s="134"/>
      <c r="C89" s="134"/>
      <c r="D89" s="134"/>
      <c r="E89" s="135"/>
      <c r="F89" s="135"/>
      <c r="G89" s="17"/>
      <c r="H89" s="23"/>
      <c r="I89" s="17"/>
      <c r="J89" s="17"/>
      <c r="K89" s="17"/>
      <c r="L89" s="17"/>
      <c r="M89" s="17"/>
      <c r="N89" s="17"/>
      <c r="O89" s="17"/>
      <c r="P89" s="17"/>
      <c r="Q89" s="17"/>
    </row>
    <row r="90" spans="1:17" s="18" customFormat="1" ht="13.2" hidden="1">
      <c r="A90" s="226"/>
      <c r="B90" s="134"/>
      <c r="C90" s="134"/>
      <c r="D90" s="134"/>
      <c r="E90" s="135"/>
      <c r="F90" s="135"/>
      <c r="G90" s="17"/>
      <c r="H90" s="23"/>
      <c r="I90" s="17"/>
      <c r="J90" s="17"/>
      <c r="K90" s="17"/>
      <c r="L90" s="17"/>
      <c r="M90" s="17"/>
      <c r="N90" s="17"/>
      <c r="O90" s="17"/>
      <c r="P90" s="17"/>
      <c r="Q90" s="17"/>
    </row>
    <row r="91" spans="1:17" s="18" customFormat="1" ht="13.2" hidden="1">
      <c r="A91" s="226"/>
      <c r="B91" s="134"/>
      <c r="C91" s="134"/>
      <c r="D91" s="134"/>
      <c r="E91" s="135"/>
      <c r="F91" s="135"/>
      <c r="G91" s="17"/>
      <c r="H91" s="23"/>
      <c r="I91" s="17"/>
      <c r="J91" s="17"/>
      <c r="K91" s="17"/>
      <c r="L91" s="17"/>
      <c r="M91" s="17"/>
      <c r="N91" s="17"/>
      <c r="O91" s="17"/>
      <c r="P91" s="17"/>
      <c r="Q91" s="17"/>
    </row>
    <row r="92" spans="1:17" s="18" customFormat="1" ht="13.2" hidden="1">
      <c r="A92" s="226"/>
      <c r="B92" s="134"/>
      <c r="C92" s="134"/>
      <c r="D92" s="134"/>
      <c r="E92" s="133"/>
      <c r="F92" s="133"/>
      <c r="G92" s="17"/>
      <c r="H92" s="23"/>
      <c r="I92" s="17"/>
      <c r="J92" s="17"/>
      <c r="K92" s="17"/>
      <c r="L92" s="17"/>
      <c r="M92" s="17"/>
      <c r="N92" s="17"/>
      <c r="O92" s="17"/>
      <c r="P92" s="17"/>
      <c r="Q92" s="17"/>
    </row>
    <row r="93" spans="1:17" s="18" customFormat="1" ht="13.2" hidden="1">
      <c r="A93" s="226"/>
      <c r="B93" s="134"/>
      <c r="C93" s="134"/>
      <c r="D93" s="134"/>
      <c r="E93" s="133"/>
      <c r="F93" s="133"/>
      <c r="G93" s="17"/>
      <c r="H93" s="23"/>
      <c r="I93" s="17"/>
      <c r="J93" s="17"/>
      <c r="K93" s="17"/>
      <c r="L93" s="17"/>
      <c r="M93" s="17"/>
      <c r="N93" s="17"/>
      <c r="O93" s="17"/>
      <c r="P93" s="17"/>
      <c r="Q93" s="17"/>
    </row>
    <row r="94" spans="1:17" s="18" customFormat="1" hidden="1">
      <c r="A94" s="226"/>
      <c r="B94" s="134"/>
      <c r="C94" s="134"/>
      <c r="D94" s="134"/>
      <c r="E94" s="133"/>
      <c r="F94" s="133"/>
      <c r="G94" s="17"/>
      <c r="H94" s="17"/>
      <c r="I94" s="17"/>
      <c r="J94" s="17"/>
      <c r="K94" s="17"/>
      <c r="L94" s="17"/>
      <c r="M94" s="17"/>
      <c r="N94" s="17"/>
      <c r="O94" s="17"/>
      <c r="P94" s="17"/>
      <c r="Q94" s="17"/>
    </row>
    <row r="95" spans="1:17" s="18" customFormat="1" hidden="1">
      <c r="A95" s="226"/>
      <c r="B95" s="134"/>
      <c r="C95" s="134"/>
      <c r="D95" s="134"/>
      <c r="E95" s="133"/>
      <c r="F95" s="133"/>
      <c r="G95" s="17"/>
      <c r="H95" s="17"/>
      <c r="I95" s="17"/>
      <c r="J95" s="17"/>
      <c r="K95" s="17"/>
      <c r="L95" s="17"/>
      <c r="M95" s="17"/>
      <c r="N95" s="17"/>
      <c r="O95" s="17"/>
      <c r="P95" s="17"/>
      <c r="Q95" s="17"/>
    </row>
    <row r="96" spans="1:17" s="18" customFormat="1" hidden="1">
      <c r="A96" s="226"/>
      <c r="B96" s="134"/>
      <c r="C96" s="134"/>
      <c r="D96" s="134"/>
      <c r="E96" s="133"/>
      <c r="F96" s="133"/>
      <c r="G96" s="17"/>
      <c r="H96" s="17"/>
      <c r="I96" s="17"/>
      <c r="J96" s="17"/>
      <c r="K96" s="17"/>
      <c r="L96" s="17"/>
      <c r="M96" s="17"/>
      <c r="N96" s="17"/>
      <c r="O96" s="17"/>
      <c r="P96" s="17"/>
      <c r="Q96" s="17"/>
    </row>
    <row r="97" spans="1:20" s="18" customFormat="1" ht="12" hidden="1">
      <c r="A97" s="226"/>
      <c r="B97" s="134"/>
      <c r="C97" s="134"/>
      <c r="D97" s="134"/>
      <c r="E97" s="133"/>
      <c r="F97" s="133"/>
      <c r="G97" s="17"/>
      <c r="H97" s="17"/>
      <c r="I97" s="17"/>
      <c r="J97" s="17"/>
      <c r="K97" s="17"/>
      <c r="L97" s="29"/>
      <c r="M97" s="17"/>
      <c r="N97" s="17"/>
      <c r="O97" s="17"/>
      <c r="P97" s="17"/>
      <c r="Q97" s="17"/>
    </row>
    <row r="98" spans="1:20" s="18" customFormat="1" ht="12" hidden="1">
      <c r="A98" s="226"/>
      <c r="B98" s="134"/>
      <c r="C98" s="134"/>
      <c r="D98" s="134"/>
      <c r="E98" s="133"/>
      <c r="F98" s="133"/>
      <c r="G98" s="17"/>
      <c r="H98" s="17"/>
      <c r="I98" s="17"/>
      <c r="J98" s="17"/>
      <c r="K98" s="17"/>
      <c r="L98" s="29"/>
      <c r="M98" s="17"/>
      <c r="N98" s="17"/>
      <c r="O98" s="17"/>
      <c r="P98" s="17"/>
      <c r="Q98" s="17"/>
      <c r="R98" s="128"/>
      <c r="S98" s="129"/>
      <c r="T98" s="129"/>
    </row>
    <row r="99" spans="1:20" s="18" customFormat="1" ht="12" hidden="1">
      <c r="A99" s="226"/>
      <c r="B99" s="134"/>
      <c r="C99" s="134"/>
      <c r="D99" s="134"/>
      <c r="E99" s="133"/>
      <c r="F99" s="133"/>
      <c r="G99" s="17"/>
      <c r="H99" s="17"/>
      <c r="I99" s="17"/>
      <c r="J99" s="17"/>
      <c r="K99" s="17"/>
      <c r="L99" s="29"/>
      <c r="M99" s="17"/>
      <c r="N99" s="17"/>
      <c r="O99" s="17"/>
      <c r="P99" s="17"/>
      <c r="Q99" s="17"/>
      <c r="R99" s="128"/>
      <c r="S99" s="129"/>
      <c r="T99" s="129"/>
    </row>
    <row r="100" spans="1:20" s="18" customFormat="1" ht="13.2" hidden="1">
      <c r="A100" s="226"/>
      <c r="B100" s="134"/>
      <c r="C100" s="134"/>
      <c r="D100" s="134"/>
      <c r="E100" s="133"/>
      <c r="F100" s="133"/>
      <c r="G100" s="17"/>
      <c r="H100" s="17"/>
      <c r="I100" s="17"/>
      <c r="J100" s="17"/>
      <c r="K100" s="17"/>
      <c r="L100" s="29"/>
      <c r="M100" s="17"/>
      <c r="N100" s="17"/>
      <c r="O100" s="17"/>
      <c r="P100" s="17"/>
      <c r="Q100" s="17"/>
      <c r="R100" s="130"/>
      <c r="S100" s="129"/>
      <c r="T100" s="129"/>
    </row>
    <row r="101" spans="1:20" s="18" customFormat="1" ht="12" hidden="1">
      <c r="A101" s="226"/>
      <c r="B101" s="134"/>
      <c r="C101" s="134"/>
      <c r="D101" s="134"/>
      <c r="E101" s="133"/>
      <c r="F101" s="133"/>
      <c r="G101" s="17"/>
      <c r="H101" s="17"/>
      <c r="I101" s="17"/>
      <c r="J101" s="17"/>
      <c r="K101" s="17"/>
      <c r="L101" s="29"/>
      <c r="M101" s="17"/>
      <c r="N101" s="17"/>
      <c r="O101" s="17"/>
      <c r="P101" s="17"/>
      <c r="Q101" s="17"/>
      <c r="R101" s="128"/>
      <c r="S101" s="129"/>
      <c r="T101" s="129"/>
    </row>
    <row r="102" spans="1:20" s="18" customFormat="1" ht="12" hidden="1">
      <c r="A102" s="226"/>
      <c r="B102" s="134"/>
      <c r="C102" s="134"/>
      <c r="D102" s="134"/>
      <c r="E102" s="133"/>
      <c r="F102" s="133"/>
      <c r="G102" s="17"/>
      <c r="H102" s="17"/>
      <c r="I102" s="17"/>
      <c r="J102" s="17"/>
      <c r="K102" s="17"/>
      <c r="L102" s="29"/>
      <c r="M102" s="17"/>
      <c r="N102" s="17"/>
      <c r="O102" s="17"/>
      <c r="P102" s="17"/>
      <c r="Q102" s="17"/>
      <c r="R102" s="128"/>
      <c r="S102" s="129"/>
      <c r="T102" s="129"/>
    </row>
    <row r="103" spans="1:20" s="18" customFormat="1" ht="12" hidden="1">
      <c r="A103" s="226"/>
      <c r="B103" s="134"/>
      <c r="C103" s="134"/>
      <c r="D103" s="134"/>
      <c r="E103" s="133"/>
      <c r="F103" s="133"/>
      <c r="G103" s="17"/>
      <c r="H103" s="17"/>
      <c r="I103" s="17"/>
      <c r="J103" s="17"/>
      <c r="K103" s="17"/>
      <c r="L103" s="29"/>
      <c r="M103" s="17"/>
      <c r="N103" s="17"/>
      <c r="O103" s="17"/>
      <c r="P103" s="17"/>
      <c r="Q103" s="17"/>
      <c r="R103" s="128"/>
      <c r="S103" s="129"/>
      <c r="T103" s="129"/>
    </row>
    <row r="104" spans="1:20" s="18" customFormat="1" ht="12" hidden="1">
      <c r="A104" s="226"/>
      <c r="B104" s="134"/>
      <c r="C104" s="134"/>
      <c r="D104" s="134"/>
      <c r="E104" s="133"/>
      <c r="F104" s="133"/>
      <c r="G104" s="17"/>
      <c r="H104" s="17"/>
      <c r="I104" s="17"/>
      <c r="J104" s="17"/>
      <c r="K104" s="17"/>
      <c r="L104" s="29"/>
      <c r="M104" s="17"/>
      <c r="N104" s="17"/>
      <c r="O104" s="17"/>
      <c r="P104" s="17"/>
      <c r="Q104" s="17"/>
      <c r="R104" s="128"/>
      <c r="S104" s="129"/>
      <c r="T104" s="129"/>
    </row>
    <row r="105" spans="1:20" s="18" customFormat="1" ht="12" hidden="1">
      <c r="A105" s="226"/>
      <c r="B105" s="134"/>
      <c r="C105" s="134"/>
      <c r="D105" s="134"/>
      <c r="E105" s="133"/>
      <c r="F105" s="133"/>
      <c r="G105" s="17"/>
      <c r="H105" s="17"/>
      <c r="I105" s="17"/>
      <c r="J105" s="17"/>
      <c r="K105" s="17"/>
      <c r="L105" s="29"/>
      <c r="M105" s="17"/>
      <c r="N105" s="17"/>
      <c r="O105" s="17"/>
      <c r="P105" s="17"/>
      <c r="Q105" s="17"/>
      <c r="R105" s="128"/>
      <c r="S105" s="129"/>
      <c r="T105" s="129"/>
    </row>
    <row r="106" spans="1:20" s="18" customFormat="1" ht="12" hidden="1">
      <c r="A106" s="226"/>
      <c r="B106" s="134"/>
      <c r="C106" s="134"/>
      <c r="D106" s="134"/>
      <c r="E106" s="133"/>
      <c r="F106" s="133"/>
      <c r="G106" s="17"/>
      <c r="H106" s="17"/>
      <c r="I106" s="17"/>
      <c r="J106" s="17"/>
      <c r="K106" s="17"/>
      <c r="L106" s="29"/>
      <c r="M106" s="17"/>
      <c r="N106" s="17"/>
      <c r="O106" s="17"/>
      <c r="P106" s="17"/>
      <c r="Q106" s="17"/>
      <c r="R106" s="128"/>
      <c r="S106" s="129"/>
      <c r="T106" s="129"/>
    </row>
    <row r="107" spans="1:20" s="18" customFormat="1" ht="12" hidden="1">
      <c r="A107" s="226"/>
      <c r="B107" s="134"/>
      <c r="C107" s="153"/>
      <c r="D107" s="153"/>
      <c r="E107" s="133"/>
      <c r="F107" s="133"/>
      <c r="G107" s="17"/>
      <c r="H107" s="17"/>
      <c r="I107" s="17"/>
      <c r="J107" s="17"/>
      <c r="K107" s="17"/>
      <c r="L107" s="29"/>
      <c r="M107" s="17"/>
      <c r="N107" s="17"/>
      <c r="O107" s="17"/>
      <c r="P107" s="17"/>
      <c r="Q107" s="17"/>
      <c r="R107" s="128"/>
      <c r="S107" s="129"/>
      <c r="T107" s="129"/>
    </row>
    <row r="108" spans="1:20" s="18" customFormat="1" ht="12" hidden="1">
      <c r="A108" s="226"/>
      <c r="B108" s="134"/>
      <c r="C108" s="153"/>
      <c r="D108" s="153"/>
      <c r="E108" s="133"/>
      <c r="F108" s="133"/>
      <c r="G108" s="17"/>
      <c r="H108" s="17"/>
      <c r="I108" s="17"/>
      <c r="J108" s="17"/>
      <c r="K108" s="17"/>
      <c r="L108" s="29"/>
      <c r="M108" s="17"/>
      <c r="N108" s="17"/>
      <c r="O108" s="17"/>
      <c r="P108" s="17"/>
      <c r="Q108" s="17"/>
      <c r="R108" s="128"/>
      <c r="S108" s="129"/>
      <c r="T108" s="129"/>
    </row>
    <row r="109" spans="1:20" s="18" customFormat="1" ht="12" hidden="1">
      <c r="A109" s="226"/>
      <c r="B109" s="134"/>
      <c r="C109" s="153"/>
      <c r="D109" s="153"/>
      <c r="E109" s="133"/>
      <c r="F109" s="133"/>
      <c r="G109" s="17"/>
      <c r="H109" s="17"/>
      <c r="I109" s="17"/>
      <c r="J109" s="17"/>
      <c r="K109" s="17"/>
      <c r="L109" s="29"/>
      <c r="M109" s="17"/>
      <c r="N109" s="17"/>
      <c r="O109" s="17"/>
      <c r="P109" s="17"/>
      <c r="Q109" s="17"/>
      <c r="R109" s="128"/>
      <c r="S109" s="129"/>
      <c r="T109" s="129"/>
    </row>
    <row r="110" spans="1:20" s="18" customFormat="1" ht="12" hidden="1">
      <c r="A110" s="226"/>
      <c r="B110" s="134"/>
      <c r="C110" s="153"/>
      <c r="D110" s="153"/>
      <c r="E110" s="133"/>
      <c r="F110" s="133"/>
      <c r="G110" s="17"/>
      <c r="H110" s="17"/>
      <c r="I110" s="17"/>
      <c r="J110" s="17"/>
      <c r="K110" s="17"/>
      <c r="L110" s="29"/>
      <c r="M110" s="17"/>
      <c r="N110" s="17"/>
      <c r="O110" s="17"/>
      <c r="P110" s="17"/>
      <c r="Q110" s="17"/>
      <c r="R110" s="128"/>
      <c r="S110" s="129"/>
      <c r="T110" s="129"/>
    </row>
    <row r="111" spans="1:20" s="18" customFormat="1" ht="12" hidden="1">
      <c r="A111" s="226"/>
      <c r="B111" s="134"/>
      <c r="C111" s="153"/>
      <c r="D111" s="153"/>
      <c r="E111" s="133"/>
      <c r="F111" s="133"/>
      <c r="G111" s="17"/>
      <c r="H111" s="17"/>
      <c r="I111" s="17"/>
      <c r="J111" s="17"/>
      <c r="K111" s="17"/>
      <c r="L111" s="29"/>
      <c r="M111" s="17"/>
      <c r="N111" s="17"/>
      <c r="O111" s="17"/>
      <c r="P111" s="17"/>
      <c r="Q111" s="17"/>
      <c r="R111" s="128"/>
      <c r="S111" s="129"/>
      <c r="T111" s="129"/>
    </row>
    <row r="112" spans="1:20" s="18" customFormat="1" ht="12" hidden="1">
      <c r="A112" s="226"/>
      <c r="B112" s="134"/>
      <c r="C112" s="153"/>
      <c r="D112" s="153"/>
      <c r="E112" s="133"/>
      <c r="F112" s="133"/>
      <c r="G112" s="17"/>
      <c r="H112" s="17"/>
      <c r="I112" s="17"/>
      <c r="J112" s="17"/>
      <c r="K112" s="17"/>
      <c r="L112" s="29"/>
      <c r="M112" s="17"/>
      <c r="N112" s="17"/>
      <c r="O112" s="17"/>
      <c r="P112" s="17"/>
      <c r="Q112" s="17"/>
      <c r="R112" s="128"/>
      <c r="S112" s="129"/>
      <c r="T112" s="129"/>
    </row>
    <row r="113" spans="1:26" s="18" customFormat="1" ht="12" hidden="1">
      <c r="A113" s="226"/>
      <c r="B113" s="134"/>
      <c r="C113" s="153"/>
      <c r="D113" s="153"/>
      <c r="E113" s="133"/>
      <c r="F113" s="133"/>
      <c r="G113" s="17"/>
      <c r="H113" s="17"/>
      <c r="I113" s="17"/>
      <c r="J113" s="17"/>
      <c r="K113" s="17"/>
      <c r="L113" s="29"/>
      <c r="M113" s="17"/>
      <c r="N113" s="17"/>
      <c r="O113" s="17"/>
      <c r="P113" s="17"/>
      <c r="Q113" s="17"/>
      <c r="R113" s="128"/>
      <c r="S113" s="129"/>
      <c r="T113" s="129"/>
    </row>
    <row r="114" spans="1:26" s="18" customFormat="1" ht="12" hidden="1">
      <c r="A114" s="226"/>
      <c r="B114" s="134"/>
      <c r="C114" s="153"/>
      <c r="D114" s="153"/>
      <c r="E114" s="133"/>
      <c r="F114" s="133"/>
      <c r="G114" s="17"/>
      <c r="H114" s="17"/>
      <c r="I114" s="17"/>
      <c r="J114" s="17"/>
      <c r="K114" s="17"/>
      <c r="L114" s="29"/>
      <c r="M114" s="17"/>
      <c r="N114" s="17"/>
      <c r="O114" s="17"/>
      <c r="P114" s="17"/>
      <c r="Q114" s="17"/>
      <c r="R114" s="128"/>
      <c r="S114" s="129"/>
      <c r="T114" s="129"/>
    </row>
    <row r="115" spans="1:26" s="18" customFormat="1" ht="12" hidden="1">
      <c r="A115" s="226"/>
      <c r="B115" s="134"/>
      <c r="C115" s="153"/>
      <c r="D115" s="153"/>
      <c r="E115" s="133"/>
      <c r="F115" s="133"/>
      <c r="G115" s="17"/>
      <c r="H115" s="17"/>
      <c r="I115" s="17"/>
      <c r="J115" s="17"/>
      <c r="K115" s="17"/>
      <c r="L115" s="29"/>
      <c r="M115" s="17"/>
      <c r="N115" s="17"/>
      <c r="O115" s="17"/>
      <c r="P115" s="17"/>
      <c r="Q115" s="17"/>
      <c r="R115" s="128"/>
      <c r="S115" s="129"/>
      <c r="T115" s="129"/>
    </row>
    <row r="116" spans="1:26" s="18" customFormat="1" ht="12" hidden="1">
      <c r="A116" s="227"/>
      <c r="B116" s="134"/>
      <c r="C116" s="153"/>
      <c r="D116" s="153"/>
      <c r="E116" s="133"/>
      <c r="F116" s="133"/>
      <c r="G116" s="17"/>
      <c r="H116" s="17"/>
      <c r="I116" s="17"/>
      <c r="J116" s="17"/>
      <c r="K116" s="17"/>
      <c r="L116" s="29"/>
      <c r="M116" s="17"/>
      <c r="N116" s="17"/>
      <c r="O116" s="17"/>
      <c r="P116" s="17"/>
      <c r="Q116" s="17"/>
      <c r="R116" s="128"/>
      <c r="S116" s="129"/>
      <c r="T116" s="129"/>
    </row>
    <row r="117" spans="1:26" s="18" customFormat="1" ht="13.2" hidden="1">
      <c r="A117" s="143" t="s">
        <v>88</v>
      </c>
      <c r="B117" s="143" t="s">
        <v>89</v>
      </c>
      <c r="C117" s="150" t="s">
        <v>72</v>
      </c>
      <c r="D117" s="143" t="s">
        <v>105</v>
      </c>
      <c r="E117" s="17"/>
      <c r="F117" s="17"/>
      <c r="G117" s="17"/>
      <c r="H117" s="17"/>
      <c r="I117" s="17"/>
      <c r="J117" s="17"/>
      <c r="K117" s="137"/>
      <c r="L117" s="138"/>
      <c r="M117" s="139"/>
      <c r="N117" s="128"/>
      <c r="O117" s="129"/>
      <c r="P117" s="129"/>
    </row>
    <row r="118" spans="1:26" s="18" customFormat="1" ht="12" hidden="1">
      <c r="A118" s="17"/>
      <c r="B118" s="17">
        <v>1</v>
      </c>
      <c r="C118" s="28"/>
      <c r="D118" s="137"/>
      <c r="E118" s="136"/>
      <c r="F118" s="136"/>
      <c r="G118" s="136"/>
      <c r="H118" s="137"/>
      <c r="J118" s="137"/>
      <c r="K118" s="25"/>
      <c r="L118" s="25"/>
      <c r="M118" s="17"/>
      <c r="N118" s="128"/>
      <c r="O118" s="129"/>
      <c r="P118" s="129"/>
      <c r="Q118" s="1"/>
    </row>
    <row r="119" spans="1:26" s="18" customFormat="1" ht="12" hidden="1">
      <c r="A119" s="17" t="s">
        <v>28</v>
      </c>
      <c r="B119" s="17">
        <v>1</v>
      </c>
      <c r="C119" s="29"/>
      <c r="D119" s="17"/>
      <c r="E119" s="29"/>
      <c r="F119" s="29"/>
      <c r="G119" s="29"/>
      <c r="H119" s="25"/>
      <c r="I119" s="27"/>
      <c r="J119" s="25"/>
      <c r="K119" s="86"/>
      <c r="L119" s="25"/>
      <c r="M119" s="17"/>
      <c r="N119" s="128"/>
      <c r="O119" s="129"/>
      <c r="P119" s="129"/>
      <c r="Q119" s="1"/>
    </row>
    <row r="120" spans="1:26" s="18" customFormat="1" ht="12" hidden="1">
      <c r="A120" s="17" t="s">
        <v>31</v>
      </c>
      <c r="B120" s="17">
        <v>2</v>
      </c>
      <c r="C120" s="28"/>
      <c r="D120" s="28"/>
      <c r="E120" s="28"/>
      <c r="F120" s="28"/>
      <c r="G120" s="28"/>
      <c r="H120" s="86"/>
      <c r="I120" s="87"/>
      <c r="J120" s="86"/>
      <c r="K120" s="31"/>
      <c r="L120" s="25"/>
      <c r="M120" s="17"/>
      <c r="N120" s="128"/>
      <c r="O120" s="129"/>
      <c r="P120" s="129"/>
      <c r="Q120" s="1"/>
    </row>
    <row r="121" spans="1:26" s="18" customFormat="1" ht="12" hidden="1">
      <c r="A121" s="17" t="s">
        <v>55</v>
      </c>
      <c r="B121" s="17">
        <v>3</v>
      </c>
      <c r="C121" s="28"/>
      <c r="D121" s="31"/>
      <c r="E121" s="31"/>
      <c r="F121" s="31"/>
      <c r="G121" s="31"/>
      <c r="H121" s="31"/>
      <c r="I121" s="31"/>
      <c r="J121" s="31"/>
      <c r="K121" s="87"/>
      <c r="L121" s="25"/>
      <c r="M121" s="17"/>
      <c r="N121" s="128"/>
      <c r="O121" s="129"/>
      <c r="P121" s="129"/>
      <c r="Q121" s="1"/>
    </row>
    <row r="122" spans="1:26" s="18" customFormat="1" ht="12" hidden="1">
      <c r="A122" s="17"/>
      <c r="B122" s="17"/>
      <c r="C122" s="29"/>
      <c r="D122" s="28"/>
      <c r="E122" s="28"/>
      <c r="F122" s="28"/>
      <c r="G122" s="28"/>
      <c r="H122" s="87"/>
      <c r="I122" s="87"/>
      <c r="J122" s="87"/>
      <c r="K122" s="87"/>
      <c r="L122" s="25"/>
      <c r="M122" s="17"/>
      <c r="N122" s="128"/>
      <c r="O122" s="129"/>
      <c r="P122" s="129"/>
      <c r="Q122" s="1"/>
    </row>
    <row r="123" spans="1:26" s="18" customFormat="1" ht="12" hidden="1">
      <c r="A123" s="17"/>
      <c r="B123" s="17"/>
      <c r="C123" s="31"/>
      <c r="D123" s="30"/>
      <c r="E123" s="30"/>
      <c r="F123" s="30"/>
      <c r="G123" s="30"/>
      <c r="H123" s="87"/>
      <c r="I123" s="87"/>
      <c r="J123" s="87"/>
      <c r="K123" s="86"/>
      <c r="L123" s="25"/>
      <c r="M123" s="17"/>
      <c r="N123" s="128"/>
      <c r="O123" s="129"/>
      <c r="P123" s="129"/>
      <c r="Q123" s="1"/>
    </row>
    <row r="124" spans="1:26" s="18" customFormat="1" ht="12" hidden="1">
      <c r="A124" s="17"/>
      <c r="B124" s="86"/>
      <c r="C124" s="28"/>
      <c r="D124" s="30"/>
      <c r="E124" s="30"/>
      <c r="F124" s="29"/>
      <c r="G124" s="29"/>
      <c r="H124" s="86"/>
      <c r="I124" s="86"/>
      <c r="J124" s="25"/>
      <c r="K124" s="87"/>
      <c r="L124" s="25"/>
      <c r="M124" s="17"/>
      <c r="N124" s="128"/>
      <c r="O124" s="129"/>
      <c r="P124" s="129"/>
      <c r="Q124" s="1"/>
      <c r="S124" s="1"/>
    </row>
    <row r="125" spans="1:26" ht="12" hidden="1">
      <c r="A125" s="93"/>
      <c r="B125" s="87"/>
      <c r="C125" s="28"/>
      <c r="D125" s="28"/>
      <c r="E125" s="28"/>
      <c r="F125" s="28"/>
      <c r="G125" s="28"/>
      <c r="H125" s="87"/>
      <c r="I125" s="87"/>
      <c r="J125" s="25"/>
      <c r="K125" s="30"/>
      <c r="L125" s="25"/>
      <c r="M125" s="17"/>
      <c r="N125" s="131"/>
      <c r="O125" s="132"/>
      <c r="P125" s="132"/>
      <c r="W125" s="18"/>
      <c r="X125" s="18"/>
      <c r="Y125" s="18"/>
      <c r="Z125" s="18"/>
    </row>
    <row r="126" spans="1:26" ht="12" hidden="1">
      <c r="A126" s="93"/>
      <c r="B126" s="30"/>
      <c r="C126" s="28"/>
      <c r="D126" s="28"/>
      <c r="E126" s="30"/>
      <c r="F126" s="28"/>
      <c r="G126" s="30"/>
      <c r="H126" s="30"/>
      <c r="I126" s="30"/>
      <c r="J126" s="25"/>
      <c r="K126" s="31"/>
      <c r="L126" s="25"/>
      <c r="M126" s="17"/>
      <c r="N126" s="131"/>
      <c r="O126" s="132"/>
      <c r="P126" s="132"/>
    </row>
    <row r="127" spans="1:26" ht="12" hidden="1">
      <c r="A127" s="93"/>
      <c r="B127" s="31"/>
      <c r="C127" s="28"/>
      <c r="D127" s="28"/>
      <c r="E127" s="31"/>
      <c r="F127" s="28"/>
      <c r="G127" s="31"/>
      <c r="H127" s="31"/>
      <c r="I127" s="31"/>
      <c r="J127" s="25"/>
      <c r="K127" s="87"/>
      <c r="L127" s="25"/>
      <c r="M127" s="17"/>
    </row>
    <row r="128" spans="1:26" ht="12" hidden="1">
      <c r="A128" s="93"/>
      <c r="B128" s="87"/>
      <c r="C128" s="30"/>
      <c r="D128" s="28"/>
      <c r="E128" s="28"/>
      <c r="F128" s="28"/>
      <c r="G128" s="28"/>
      <c r="H128" s="87"/>
      <c r="I128" s="87"/>
      <c r="J128" s="25"/>
      <c r="K128" s="87"/>
      <c r="L128" s="25"/>
      <c r="M128" s="17"/>
    </row>
    <row r="129" spans="1:13" ht="12" hidden="1">
      <c r="A129" s="93"/>
      <c r="B129" s="87"/>
      <c r="C129" s="30"/>
      <c r="D129" s="28"/>
      <c r="E129" s="28"/>
      <c r="F129" s="28"/>
      <c r="G129" s="28"/>
      <c r="H129" s="87"/>
      <c r="I129" s="87"/>
      <c r="J129" s="25"/>
      <c r="K129" s="87"/>
      <c r="L129" s="25"/>
      <c r="M129" s="17"/>
    </row>
    <row r="130" spans="1:13" ht="12" hidden="1">
      <c r="A130" s="93"/>
      <c r="B130" s="87"/>
      <c r="C130" s="28"/>
      <c r="D130" s="28"/>
      <c r="E130" s="28"/>
      <c r="F130" s="28"/>
      <c r="G130" s="28"/>
      <c r="H130" s="87"/>
      <c r="I130" s="87"/>
      <c r="J130" s="25"/>
      <c r="K130" s="87"/>
      <c r="L130" s="17"/>
      <c r="M130" s="17"/>
    </row>
    <row r="131" spans="1:13" ht="12" hidden="1">
      <c r="A131" s="93"/>
      <c r="B131" s="87"/>
      <c r="C131" s="30"/>
      <c r="D131" s="17"/>
      <c r="E131" s="87"/>
      <c r="F131" s="17"/>
      <c r="G131" s="87"/>
      <c r="H131" s="87"/>
      <c r="I131" s="87"/>
      <c r="J131" s="17"/>
      <c r="K131" s="30"/>
      <c r="L131" s="17"/>
      <c r="M131" s="17"/>
    </row>
    <row r="132" spans="1:13" ht="12" hidden="1">
      <c r="A132" s="93"/>
      <c r="B132" s="30"/>
      <c r="C132" s="87"/>
      <c r="D132" s="17"/>
      <c r="E132" s="30"/>
      <c r="F132" s="17"/>
      <c r="G132" s="30"/>
      <c r="H132" s="30"/>
      <c r="I132" s="30"/>
      <c r="J132" s="17"/>
      <c r="K132" s="30"/>
      <c r="L132" s="93"/>
      <c r="M132" s="93"/>
    </row>
    <row r="133" spans="1:13" ht="12" hidden="1">
      <c r="A133" s="93"/>
      <c r="B133" s="30"/>
      <c r="C133" s="87"/>
      <c r="D133" s="93"/>
      <c r="E133" s="30"/>
      <c r="F133" s="93"/>
      <c r="G133" s="30"/>
      <c r="H133" s="30"/>
      <c r="I133" s="30"/>
      <c r="J133" s="93"/>
      <c r="K133" s="87"/>
      <c r="L133" s="93"/>
      <c r="M133" s="93"/>
    </row>
    <row r="134" spans="1:13" ht="12" hidden="1">
      <c r="A134" s="93"/>
      <c r="B134" s="87"/>
      <c r="C134" s="93"/>
      <c r="D134" s="93"/>
      <c r="E134" s="87"/>
      <c r="F134" s="93"/>
      <c r="G134" s="87"/>
      <c r="H134" s="87"/>
      <c r="I134" s="87"/>
      <c r="J134" s="93"/>
      <c r="K134" s="93"/>
      <c r="L134" s="93"/>
      <c r="M134" s="93"/>
    </row>
    <row r="135" spans="1:13" hidden="1"/>
  </sheetData>
  <mergeCells count="111">
    <mergeCell ref="A6:B6"/>
    <mergeCell ref="D6:F6"/>
    <mergeCell ref="K6:L6"/>
    <mergeCell ref="N6:P6"/>
    <mergeCell ref="A7:B7"/>
    <mergeCell ref="D7:F7"/>
    <mergeCell ref="K7:L7"/>
    <mergeCell ref="N7:P7"/>
    <mergeCell ref="A8:B8"/>
    <mergeCell ref="D8:F8"/>
    <mergeCell ref="K8:L8"/>
    <mergeCell ref="N8:P8"/>
    <mergeCell ref="E2:K2"/>
    <mergeCell ref="D3:H3"/>
    <mergeCell ref="J3:N3"/>
    <mergeCell ref="B4:C4"/>
    <mergeCell ref="E4:G4"/>
    <mergeCell ref="H4:I4"/>
    <mergeCell ref="J4:K4"/>
    <mergeCell ref="L4:M4"/>
    <mergeCell ref="A5:P5"/>
    <mergeCell ref="B2:C2"/>
    <mergeCell ref="A12:B12"/>
    <mergeCell ref="D12:F12"/>
    <mergeCell ref="K12:L12"/>
    <mergeCell ref="N12:P12"/>
    <mergeCell ref="A9:F9"/>
    <mergeCell ref="I9:L9"/>
    <mergeCell ref="N9:P9"/>
    <mergeCell ref="A10:P10"/>
    <mergeCell ref="A11:B11"/>
    <mergeCell ref="D11:F11"/>
    <mergeCell ref="K11:L11"/>
    <mergeCell ref="N11:P11"/>
    <mergeCell ref="A14:F14"/>
    <mergeCell ref="I14:L14"/>
    <mergeCell ref="N14:P14"/>
    <mergeCell ref="A15:P15"/>
    <mergeCell ref="A16:B16"/>
    <mergeCell ref="D16:E16"/>
    <mergeCell ref="K16:L16"/>
    <mergeCell ref="N16:P16"/>
    <mergeCell ref="A13:B13"/>
    <mergeCell ref="D13:F13"/>
    <mergeCell ref="K13:L13"/>
    <mergeCell ref="N13:P13"/>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8:B18"/>
    <mergeCell ref="D18:E18"/>
    <mergeCell ref="K18:L18"/>
    <mergeCell ref="N18:P18"/>
    <mergeCell ref="A23:B23"/>
    <mergeCell ref="D23:E23"/>
    <mergeCell ref="K23:L23"/>
    <mergeCell ref="N23:P23"/>
    <mergeCell ref="A24:B24"/>
    <mergeCell ref="D24:E24"/>
    <mergeCell ref="K24:L24"/>
    <mergeCell ref="N24:P24"/>
    <mergeCell ref="E27:G27"/>
    <mergeCell ref="H27:I27"/>
    <mergeCell ref="L27:M27"/>
    <mergeCell ref="N27:O27"/>
    <mergeCell ref="A25:B25"/>
    <mergeCell ref="D25:E25"/>
    <mergeCell ref="K25:L25"/>
    <mergeCell ref="N25:P25"/>
    <mergeCell ref="N26:P26"/>
    <mergeCell ref="A27:B27"/>
    <mergeCell ref="A76:A116"/>
    <mergeCell ref="A34:G34"/>
    <mergeCell ref="I34:P34"/>
    <mergeCell ref="A35:P35"/>
    <mergeCell ref="A32:B32"/>
    <mergeCell ref="C32:F32"/>
    <mergeCell ref="K32:L32"/>
    <mergeCell ref="N32:O32"/>
    <mergeCell ref="A33:B33"/>
    <mergeCell ref="C33:F33"/>
    <mergeCell ref="K33:L33"/>
    <mergeCell ref="M33:N33"/>
    <mergeCell ref="O33:P33"/>
    <mergeCell ref="A45:A75"/>
    <mergeCell ref="K30:M30"/>
    <mergeCell ref="N30:O30"/>
    <mergeCell ref="A31:B31"/>
    <mergeCell ref="C31:F31"/>
    <mergeCell ref="K31:L31"/>
    <mergeCell ref="N31:O31"/>
    <mergeCell ref="A28:B28"/>
    <mergeCell ref="E28:G28"/>
    <mergeCell ref="H28:I28"/>
    <mergeCell ref="L28:M28"/>
    <mergeCell ref="N28:O28"/>
    <mergeCell ref="K29:M29"/>
    <mergeCell ref="N29:O29"/>
  </mergeCells>
  <phoneticPr fontId="3"/>
  <dataValidations disablePrompts="1" count="16">
    <dataValidation imeMode="on" allowBlank="1" showInputMessage="1" showErrorMessage="1" sqref="D3" xr:uid="{2E4308DA-C9D0-4453-80E7-65B94060C03C}"/>
    <dataValidation imeMode="hiragana" allowBlank="1" showInputMessage="1" showErrorMessage="1" sqref="N12:P13 N7:P8 N17:P18 N22:P25" xr:uid="{38082B69-6CD3-4A6B-A4B2-BB86A974ADAF}"/>
    <dataValidation type="textLength" imeMode="off" allowBlank="1" showInputMessage="1" showErrorMessage="1" errorTitle="製品コード入力ミス" error="製品コードを4桁で入力してください。_x000a_例：0000～9999" sqref="B3" xr:uid="{37AEF975-20C4-45D2-9656-C84DBF4E9AF2}">
      <formula1>5</formula1>
      <formula2>5</formula2>
    </dataValidation>
    <dataValidation imeMode="off" allowBlank="1" showInputMessage="1" showErrorMessage="1" sqref="N4 P3 I8 I13 G7:G8 G12:G13 G17:G18 G22:G25 I7 I12 J7:J8" xr:uid="{235144EF-F55E-4D67-AB7D-5266BEC916B2}"/>
    <dataValidation type="list" allowBlank="1" showInputMessage="1" showErrorMessage="1" sqref="F26" xr:uid="{FBB59D3C-D5CF-4FD6-ABD6-1CA97A4DFD6D}">
      <formula1>"　○"</formula1>
    </dataValidation>
    <dataValidation type="list" allowBlank="1" showInputMessage="1" showErrorMessage="1" sqref="A7:B8 A12:B13 A17:B18 A22:B25" xr:uid="{164DAA30-77D8-4750-8052-63F566A88406}">
      <formula1>OFFSET(pulldown_level1,0,U7,1,W7)</formula1>
    </dataValidation>
    <dataValidation type="list" allowBlank="1" showInputMessage="1" showErrorMessage="1" sqref="C7:C8 C12:C13 C17:C18 C22:C25" xr:uid="{56164AB0-94C3-4F21-A836-A8376906A825}">
      <formula1>OFFSET(pulldown_level2,0,U7+X7,Y7,1)</formula1>
    </dataValidation>
    <dataValidation type="list" allowBlank="1" showInputMessage="1" showErrorMessage="1" sqref="J4:K4" xr:uid="{B200E195-28B8-4491-AE5D-1CD96DA4DE6D}">
      <formula1>OFFSET(pulldown_dept_member,0,0,COUNTA(OFFSET(pulldown_dept_member,0,0,100,1))+1,1)</formula1>
    </dataValidation>
    <dataValidation type="list" allowBlank="1" showInputMessage="1" showErrorMessage="1" sqref="B4:C4" xr:uid="{057EA57A-5E55-4073-9247-F44D44E87BDC}">
      <formula1>OFFSET(pulldown_mrkt_dev,0,-1,1,dept_max_count+1)</formula1>
    </dataValidation>
    <dataValidation type="list" allowBlank="1" showInputMessage="1" showErrorMessage="1" sqref="E4:G4" xr:uid="{A8108482-8738-4A58-A8C4-1EA2BCD1C5F2}">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C7A479BA-AFA2-4B74-A051-03E6AE392C06}">
      <formula1>OFFSET(JPYEN_display,0,0,num_of_monetary,1)</formula1>
    </dataValidation>
    <dataValidation type="list" allowBlank="1" showInputMessage="1" showErrorMessage="1" sqref="H7:H8 H22:H24 H25" xr:uid="{E3D331C6-55A8-4C04-963F-C9EDE94E26C5}">
      <formula1>OFFSET(JPYEN_display,0,0,num_of_monetary,1)</formula1>
    </dataValidation>
    <dataValidation type="list" allowBlank="1" showInputMessage="1" showErrorMessage="1" sqref="F17 F18 F22 F23" xr:uid="{BBF646B2-0D82-4081-BE93-13E8ADC82832}">
      <formula1>OFFSET(hdn_list_payoff_blank,0,0,2,1)</formula1>
    </dataValidation>
    <dataValidation type="list" allowBlank="1" showInputMessage="1" showErrorMessage="1" sqref="D7:D8 D22:D25 D17:D18 D12:D13" xr:uid="{25311D60-C76F-4BE9-B430-130F09D31405}">
      <formula1>OFFSET(pulldown_company,0,U7+X7,Z7,1)</formula1>
    </dataValidation>
    <dataValidation type="list" allowBlank="1" showInputMessage="1" showErrorMessage="1" sqref="E7:E8 E22:E25 E17:E18 E12:E13" xr:uid="{6656878B-4482-4DBA-A836-492E2C003804}">
      <formula1>OFFSET(pulldown_company,0,V7+Y7,#REF!,1)</formula1>
    </dataValidation>
    <dataValidation type="list" allowBlank="1" showInputMessage="1" showErrorMessage="1" sqref="F7:F8 F12:F13" xr:uid="{63BECDC0-486F-4401-A27F-50CA09F57098}">
      <formula1>OFFSET(pulldown_company,0,W7+Z7,#REF!,1)</formula1>
    </dataValidation>
  </dataValidations>
  <pageMargins left="0.78740157480314965" right="0.19685039370078741" top="0.31496062992125984" bottom="0.19685039370078741" header="0.39370078740157483" footer="0.39370078740157483"/>
  <pageSetup paperSize="9" scale="62" fitToHeight="0" orientation="portrait" r:id="rId1"/>
  <headerFooter alignWithMargins="0"/>
  <rowBreaks count="2" manualBreakCount="2">
    <brk id="20" max="15" man="1"/>
    <brk id="11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1" bestFit="1" customWidth="1"/>
    <col min="2" max="2" width="10.5546875" style="161" bestFit="1" customWidth="1"/>
    <col min="3" max="3" width="52.88671875" style="161" bestFit="1" customWidth="1"/>
    <col min="4" max="4" width="12.33203125" style="161" bestFit="1" customWidth="1"/>
    <col min="5" max="5" width="16.5546875" style="161" bestFit="1" customWidth="1"/>
    <col min="6" max="6" width="10.109375" style="161" bestFit="1" customWidth="1"/>
  </cols>
  <sheetData>
    <row r="1" spans="1:6">
      <c r="A1" s="157" t="s">
        <v>58</v>
      </c>
      <c r="B1" s="157" t="s">
        <v>59</v>
      </c>
      <c r="C1" s="157" t="s">
        <v>60</v>
      </c>
      <c r="D1" s="157" t="s">
        <v>61</v>
      </c>
      <c r="E1" s="157" t="s">
        <v>62</v>
      </c>
      <c r="F1" s="157" t="s">
        <v>63</v>
      </c>
    </row>
    <row r="2" spans="1:6">
      <c r="A2" s="157">
        <f>ROW()-1</f>
        <v>1</v>
      </c>
      <c r="B2" s="158">
        <v>43616</v>
      </c>
      <c r="C2" s="157" t="s">
        <v>64</v>
      </c>
      <c r="D2" s="157" t="s">
        <v>68</v>
      </c>
      <c r="E2" s="157" t="s">
        <v>65</v>
      </c>
      <c r="F2" s="157" t="s">
        <v>65</v>
      </c>
    </row>
    <row r="3" spans="1:6">
      <c r="A3" s="157">
        <f t="shared" ref="A3:A45" si="0">ROW()-1</f>
        <v>2</v>
      </c>
      <c r="B3" s="158">
        <v>43616</v>
      </c>
      <c r="C3" s="157" t="s">
        <v>66</v>
      </c>
      <c r="D3" s="157" t="s">
        <v>68</v>
      </c>
      <c r="E3" s="157" t="s">
        <v>65</v>
      </c>
      <c r="F3" s="157" t="s">
        <v>65</v>
      </c>
    </row>
    <row r="4" spans="1:6">
      <c r="A4" s="157">
        <f t="shared" si="0"/>
        <v>3</v>
      </c>
      <c r="B4" s="158">
        <v>43616</v>
      </c>
      <c r="C4" s="157" t="s">
        <v>67</v>
      </c>
      <c r="D4" s="157" t="s">
        <v>68</v>
      </c>
      <c r="E4" s="157" t="s">
        <v>69</v>
      </c>
      <c r="F4" s="157"/>
    </row>
    <row r="5" spans="1:6">
      <c r="A5" s="157">
        <f t="shared" si="0"/>
        <v>4</v>
      </c>
      <c r="B5" s="158">
        <v>43631</v>
      </c>
      <c r="C5" s="157" t="s">
        <v>70</v>
      </c>
      <c r="D5" s="157" t="s">
        <v>68</v>
      </c>
      <c r="E5" s="157" t="s">
        <v>65</v>
      </c>
      <c r="F5" s="157" t="s">
        <v>65</v>
      </c>
    </row>
    <row r="6" spans="1:6">
      <c r="A6" s="157">
        <f t="shared" si="0"/>
        <v>5</v>
      </c>
      <c r="B6" s="158">
        <v>43631</v>
      </c>
      <c r="C6" s="157" t="s">
        <v>71</v>
      </c>
      <c r="D6" s="157" t="s">
        <v>68</v>
      </c>
      <c r="E6" s="157" t="s">
        <v>65</v>
      </c>
      <c r="F6" s="157" t="s">
        <v>65</v>
      </c>
    </row>
    <row r="7" spans="1:6" ht="39.6">
      <c r="A7" s="157">
        <f t="shared" si="0"/>
        <v>6</v>
      </c>
      <c r="B7" s="158">
        <v>43649</v>
      </c>
      <c r="C7" s="159" t="s">
        <v>74</v>
      </c>
      <c r="D7" s="157" t="s">
        <v>73</v>
      </c>
      <c r="E7" s="157" t="s">
        <v>65</v>
      </c>
      <c r="F7" s="157" t="s">
        <v>65</v>
      </c>
    </row>
    <row r="8" spans="1:6" ht="26.4">
      <c r="A8" s="157">
        <f t="shared" si="0"/>
        <v>7</v>
      </c>
      <c r="B8" s="158">
        <v>43651</v>
      </c>
      <c r="C8" s="159" t="s">
        <v>75</v>
      </c>
      <c r="D8" s="157" t="s">
        <v>73</v>
      </c>
      <c r="E8" s="157" t="s">
        <v>65</v>
      </c>
      <c r="F8" s="157" t="s">
        <v>65</v>
      </c>
    </row>
    <row r="9" spans="1:6" ht="52.8">
      <c r="A9" s="157">
        <f t="shared" si="0"/>
        <v>8</v>
      </c>
      <c r="B9" s="158">
        <v>43731</v>
      </c>
      <c r="C9" s="159" t="s">
        <v>76</v>
      </c>
      <c r="D9" s="157" t="s">
        <v>73</v>
      </c>
      <c r="E9" s="157" t="s">
        <v>65</v>
      </c>
      <c r="F9" s="157" t="s">
        <v>65</v>
      </c>
    </row>
    <row r="10" spans="1:6">
      <c r="A10" s="157">
        <f t="shared" si="0"/>
        <v>9</v>
      </c>
      <c r="B10" s="158">
        <v>43875</v>
      </c>
      <c r="C10" s="157" t="s">
        <v>81</v>
      </c>
      <c r="D10" s="157" t="s">
        <v>73</v>
      </c>
      <c r="E10" s="157"/>
      <c r="F10" s="157"/>
    </row>
    <row r="11" spans="1:6" ht="26.4">
      <c r="A11" s="157">
        <f t="shared" si="0"/>
        <v>10</v>
      </c>
      <c r="B11" s="158">
        <v>43888</v>
      </c>
      <c r="C11" s="159" t="s">
        <v>85</v>
      </c>
      <c r="D11" s="157" t="s">
        <v>73</v>
      </c>
      <c r="E11" s="157"/>
      <c r="F11" s="157"/>
    </row>
    <row r="12" spans="1:6" ht="145.19999999999999">
      <c r="A12" s="157">
        <f t="shared" si="0"/>
        <v>11</v>
      </c>
      <c r="B12" s="158">
        <v>43888</v>
      </c>
      <c r="C12" s="159" t="s">
        <v>122</v>
      </c>
      <c r="D12" s="157" t="s">
        <v>73</v>
      </c>
      <c r="E12" s="157"/>
      <c r="F12" s="157"/>
    </row>
    <row r="13" spans="1:6">
      <c r="A13" s="157">
        <f t="shared" si="0"/>
        <v>12</v>
      </c>
      <c r="B13" s="158">
        <v>43888</v>
      </c>
      <c r="C13" s="157" t="s">
        <v>83</v>
      </c>
      <c r="D13" s="157" t="s">
        <v>73</v>
      </c>
      <c r="E13" s="157"/>
      <c r="F13" s="157"/>
    </row>
    <row r="14" spans="1:6" ht="39.6">
      <c r="A14" s="157">
        <f t="shared" si="0"/>
        <v>13</v>
      </c>
      <c r="B14" s="158">
        <v>43888</v>
      </c>
      <c r="C14" s="159" t="s">
        <v>84</v>
      </c>
      <c r="D14" s="157" t="s">
        <v>73</v>
      </c>
      <c r="E14" s="157"/>
      <c r="F14" s="157"/>
    </row>
    <row r="15" spans="1:6" ht="26.4">
      <c r="A15" s="157">
        <f t="shared" si="0"/>
        <v>14</v>
      </c>
      <c r="B15" s="158">
        <v>43888</v>
      </c>
      <c r="C15" s="159" t="s">
        <v>91</v>
      </c>
      <c r="D15" s="157" t="s">
        <v>73</v>
      </c>
      <c r="E15" s="157"/>
      <c r="F15" s="157"/>
    </row>
    <row r="16" spans="1:6" ht="79.2">
      <c r="A16" s="157">
        <f t="shared" si="0"/>
        <v>15</v>
      </c>
      <c r="B16" s="158">
        <v>43888</v>
      </c>
      <c r="C16" s="159" t="s">
        <v>135</v>
      </c>
      <c r="D16" s="157" t="s">
        <v>73</v>
      </c>
      <c r="E16" s="157"/>
      <c r="F16" s="157"/>
    </row>
    <row r="17" spans="1:6">
      <c r="A17" s="157">
        <f t="shared" si="0"/>
        <v>16</v>
      </c>
      <c r="B17" s="158">
        <v>43888</v>
      </c>
      <c r="C17" s="159" t="s">
        <v>86</v>
      </c>
      <c r="D17" s="157" t="s">
        <v>73</v>
      </c>
      <c r="E17" s="157"/>
      <c r="F17" s="157"/>
    </row>
    <row r="18" spans="1:6" ht="26.4">
      <c r="A18" s="157">
        <f t="shared" si="0"/>
        <v>17</v>
      </c>
      <c r="B18" s="158">
        <v>43888</v>
      </c>
      <c r="C18" s="159" t="s">
        <v>90</v>
      </c>
      <c r="D18" s="157" t="s">
        <v>73</v>
      </c>
      <c r="E18" s="157"/>
      <c r="F18" s="157"/>
    </row>
    <row r="19" spans="1:6">
      <c r="A19" s="157">
        <f t="shared" si="0"/>
        <v>18</v>
      </c>
      <c r="B19" s="158">
        <v>43888</v>
      </c>
      <c r="C19" s="159" t="s">
        <v>93</v>
      </c>
      <c r="D19" s="157" t="s">
        <v>73</v>
      </c>
      <c r="E19" s="157"/>
      <c r="F19" s="157"/>
    </row>
    <row r="20" spans="1:6">
      <c r="A20" s="157">
        <f t="shared" si="0"/>
        <v>19</v>
      </c>
      <c r="B20" s="158">
        <v>43888</v>
      </c>
      <c r="C20" s="159" t="s">
        <v>92</v>
      </c>
      <c r="D20" s="157" t="s">
        <v>73</v>
      </c>
      <c r="E20" s="157"/>
      <c r="F20" s="157"/>
    </row>
    <row r="21" spans="1:6" ht="26.4">
      <c r="A21" s="157">
        <f t="shared" si="0"/>
        <v>20</v>
      </c>
      <c r="B21" s="158">
        <v>43889</v>
      </c>
      <c r="C21" s="159" t="s">
        <v>94</v>
      </c>
      <c r="D21" s="157" t="s">
        <v>73</v>
      </c>
      <c r="E21" s="157"/>
      <c r="F21" s="157"/>
    </row>
    <row r="22" spans="1:6" ht="26.4">
      <c r="A22" s="157">
        <f t="shared" si="0"/>
        <v>21</v>
      </c>
      <c r="B22" s="158">
        <v>43889</v>
      </c>
      <c r="C22" s="159" t="s">
        <v>95</v>
      </c>
      <c r="D22" s="157" t="s">
        <v>73</v>
      </c>
      <c r="E22" s="157"/>
      <c r="F22" s="157"/>
    </row>
    <row r="23" spans="1:6" ht="26.4">
      <c r="A23" s="157">
        <f t="shared" si="0"/>
        <v>22</v>
      </c>
      <c r="B23" s="158">
        <v>43889</v>
      </c>
      <c r="C23" s="159" t="s">
        <v>96</v>
      </c>
      <c r="D23" s="157" t="s">
        <v>73</v>
      </c>
      <c r="E23" s="157"/>
      <c r="F23" s="157"/>
    </row>
    <row r="24" spans="1:6">
      <c r="A24" s="157">
        <f t="shared" si="0"/>
        <v>23</v>
      </c>
      <c r="B24" s="158">
        <v>43889</v>
      </c>
      <c r="C24" s="159" t="s">
        <v>97</v>
      </c>
      <c r="D24" s="157" t="s">
        <v>73</v>
      </c>
      <c r="E24" s="157"/>
      <c r="F24" s="157"/>
    </row>
    <row r="25" spans="1:6">
      <c r="A25" s="157">
        <f t="shared" si="0"/>
        <v>24</v>
      </c>
      <c r="B25" s="158">
        <v>43889</v>
      </c>
      <c r="C25" s="159" t="s">
        <v>99</v>
      </c>
      <c r="D25" s="157" t="s">
        <v>73</v>
      </c>
      <c r="E25" s="157"/>
      <c r="F25" s="157"/>
    </row>
    <row r="26" spans="1:6">
      <c r="A26" s="157">
        <f t="shared" si="0"/>
        <v>25</v>
      </c>
      <c r="B26" s="158">
        <v>43889</v>
      </c>
      <c r="C26" s="159" t="s">
        <v>100</v>
      </c>
      <c r="D26" s="157" t="s">
        <v>73</v>
      </c>
      <c r="E26" s="157"/>
      <c r="F26" s="157"/>
    </row>
    <row r="27" spans="1:6">
      <c r="A27" s="157">
        <f t="shared" si="0"/>
        <v>26</v>
      </c>
      <c r="B27" s="158">
        <v>43889</v>
      </c>
      <c r="C27" s="159" t="s">
        <v>104</v>
      </c>
      <c r="D27" s="157" t="s">
        <v>73</v>
      </c>
      <c r="E27" s="157"/>
      <c r="F27" s="157"/>
    </row>
    <row r="28" spans="1:6" ht="171.6">
      <c r="A28" s="157">
        <f t="shared" si="0"/>
        <v>27</v>
      </c>
      <c r="B28" s="158">
        <v>43889</v>
      </c>
      <c r="C28" s="159" t="s">
        <v>127</v>
      </c>
      <c r="D28" s="157" t="s">
        <v>125</v>
      </c>
      <c r="E28" s="159" t="s">
        <v>126</v>
      </c>
      <c r="F28" s="157"/>
    </row>
    <row r="29" spans="1:6" ht="26.4">
      <c r="A29" s="157">
        <f t="shared" si="0"/>
        <v>28</v>
      </c>
      <c r="B29" s="158">
        <v>43889</v>
      </c>
      <c r="C29" s="159" t="s">
        <v>120</v>
      </c>
      <c r="D29" s="157"/>
      <c r="E29" s="157"/>
      <c r="F29" s="157"/>
    </row>
    <row r="30" spans="1:6">
      <c r="A30" s="157">
        <f t="shared" si="0"/>
        <v>29</v>
      </c>
      <c r="B30" s="158">
        <v>43889</v>
      </c>
      <c r="C30" s="159" t="s">
        <v>111</v>
      </c>
      <c r="D30" s="157" t="s">
        <v>73</v>
      </c>
      <c r="E30" s="157"/>
      <c r="F30" s="157"/>
    </row>
    <row r="31" spans="1:6" ht="39.6">
      <c r="A31" s="157">
        <f t="shared" si="0"/>
        <v>30</v>
      </c>
      <c r="B31" s="160">
        <v>43892</v>
      </c>
      <c r="C31" s="159" t="s">
        <v>123</v>
      </c>
      <c r="D31" s="157"/>
      <c r="E31" s="157"/>
      <c r="F31" s="157"/>
    </row>
    <row r="32" spans="1:6" ht="26.4">
      <c r="A32" s="157">
        <f t="shared" si="0"/>
        <v>31</v>
      </c>
      <c r="B32" s="160">
        <v>43892</v>
      </c>
      <c r="C32" s="159" t="s">
        <v>119</v>
      </c>
      <c r="D32" s="157"/>
      <c r="E32" s="157"/>
      <c r="F32" s="157"/>
    </row>
    <row r="33" spans="1:6">
      <c r="A33" s="157">
        <f t="shared" si="0"/>
        <v>32</v>
      </c>
      <c r="B33" s="160">
        <v>43892</v>
      </c>
      <c r="C33" s="159" t="s">
        <v>124</v>
      </c>
      <c r="D33" s="157"/>
      <c r="E33" s="157"/>
      <c r="F33" s="157"/>
    </row>
    <row r="34" spans="1:6">
      <c r="A34" s="157">
        <f t="shared" si="0"/>
        <v>33</v>
      </c>
      <c r="B34" s="160">
        <v>43892</v>
      </c>
      <c r="C34" s="159" t="s">
        <v>103</v>
      </c>
      <c r="D34" s="157"/>
      <c r="E34" s="157"/>
      <c r="F34" s="157"/>
    </row>
    <row r="35" spans="1:6">
      <c r="A35" s="157">
        <f t="shared" si="0"/>
        <v>34</v>
      </c>
      <c r="B35" s="160">
        <v>43893</v>
      </c>
      <c r="C35" s="159" t="s">
        <v>131</v>
      </c>
      <c r="D35" s="157"/>
      <c r="E35" s="157"/>
      <c r="F35" s="157"/>
    </row>
    <row r="36" spans="1:6">
      <c r="A36" s="157">
        <f t="shared" si="0"/>
        <v>35</v>
      </c>
      <c r="B36" s="160">
        <v>43893</v>
      </c>
      <c r="C36" s="159" t="s">
        <v>130</v>
      </c>
      <c r="D36" s="157"/>
      <c r="E36" s="157"/>
      <c r="F36" s="157"/>
    </row>
    <row r="37" spans="1:6" ht="26.4">
      <c r="A37" s="157">
        <f t="shared" si="0"/>
        <v>36</v>
      </c>
      <c r="B37" s="160">
        <v>43893</v>
      </c>
      <c r="C37" s="159" t="s">
        <v>133</v>
      </c>
      <c r="D37" s="157"/>
      <c r="E37" s="157"/>
      <c r="F37" s="157"/>
    </row>
    <row r="38" spans="1:6" ht="26.4">
      <c r="A38" s="157">
        <f t="shared" si="0"/>
        <v>37</v>
      </c>
      <c r="B38" s="160">
        <v>43893</v>
      </c>
      <c r="C38" s="159" t="s">
        <v>132</v>
      </c>
      <c r="D38" s="157"/>
      <c r="E38" s="157"/>
      <c r="F38" s="157"/>
    </row>
    <row r="39" spans="1:6">
      <c r="A39" s="157">
        <f t="shared" si="0"/>
        <v>38</v>
      </c>
      <c r="B39" s="160">
        <v>43893</v>
      </c>
      <c r="C39" s="159" t="s">
        <v>134</v>
      </c>
      <c r="D39" s="157"/>
      <c r="E39" s="157"/>
      <c r="F39" s="157"/>
    </row>
    <row r="40" spans="1:6">
      <c r="A40" s="157">
        <f t="shared" si="0"/>
        <v>39</v>
      </c>
      <c r="B40" s="160">
        <v>43906</v>
      </c>
      <c r="C40" s="159" t="s">
        <v>138</v>
      </c>
      <c r="D40" s="157"/>
      <c r="E40" s="157"/>
      <c r="F40" s="157"/>
    </row>
    <row r="41" spans="1:6" ht="39.6">
      <c r="A41" s="157">
        <f t="shared" si="0"/>
        <v>40</v>
      </c>
      <c r="B41" s="160">
        <v>43906</v>
      </c>
      <c r="C41" s="159" t="s">
        <v>139</v>
      </c>
      <c r="D41" s="157"/>
      <c r="E41" s="157"/>
      <c r="F41" s="157"/>
    </row>
    <row r="42" spans="1:6">
      <c r="A42" s="157">
        <f t="shared" si="0"/>
        <v>41</v>
      </c>
      <c r="B42" s="160">
        <v>43906</v>
      </c>
      <c r="C42" s="159" t="s">
        <v>140</v>
      </c>
      <c r="D42" s="157"/>
      <c r="E42" s="157"/>
      <c r="F42" s="157"/>
    </row>
    <row r="43" spans="1:6" ht="26.4">
      <c r="A43" s="157">
        <f t="shared" si="0"/>
        <v>42</v>
      </c>
      <c r="B43" s="160">
        <v>43906</v>
      </c>
      <c r="C43" s="159" t="s">
        <v>142</v>
      </c>
      <c r="D43" s="157"/>
      <c r="E43" s="157"/>
      <c r="F43" s="157"/>
    </row>
    <row r="44" spans="1:6">
      <c r="A44" s="157">
        <f t="shared" si="0"/>
        <v>43</v>
      </c>
      <c r="B44" s="160">
        <v>43906</v>
      </c>
      <c r="C44" s="159" t="s">
        <v>141</v>
      </c>
      <c r="D44" s="157"/>
      <c r="E44" s="157"/>
      <c r="F44" s="157"/>
    </row>
    <row r="45" spans="1:6" ht="26.4">
      <c r="A45" s="157">
        <f t="shared" si="0"/>
        <v>44</v>
      </c>
      <c r="B45" s="160">
        <v>43906</v>
      </c>
      <c r="C45" s="159" t="s">
        <v>143</v>
      </c>
      <c r="D45" s="157"/>
      <c r="E45" s="157"/>
      <c r="F45" s="157"/>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2020-03-12T02:58:57Z</cp:lastPrinted>
  <dcterms:created xsi:type="dcterms:W3CDTF">2009-09-08T01:57:03Z</dcterms:created>
  <dcterms:modified xsi:type="dcterms:W3CDTF">2020-03-22T09:25:51Z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