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FEBC0858-7616-49BC-8BBF-F0B2C0E4B06D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市販" sheetId="1" r:id="rId1"/>
    <sheet name="納品連絡書" sheetId="2" r:id="rId2"/>
    <sheet name="データ設定用" sheetId="3" r:id="rId3"/>
  </sheets>
  <definedNames>
    <definedName name="_xlnm.Print_Area" localSheetId="0">市販!$B$1:$N$22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" l="1"/>
  <c r="AI3" i="3" l="1"/>
  <c r="AJ3" i="3" s="1"/>
  <c r="N22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M20" i="1"/>
  <c r="F20" i="1"/>
  <c r="F18" i="1"/>
  <c r="M16" i="1"/>
  <c r="F14" i="1"/>
  <c r="M12" i="1"/>
  <c r="F10" i="1"/>
  <c r="F8" i="1"/>
  <c r="R6" i="3"/>
  <c r="F6" i="1" s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N19" i="1"/>
  <c r="N17" i="1"/>
  <c r="N15" i="1"/>
  <c r="N18" i="1"/>
  <c r="N16" i="1"/>
  <c r="N14" i="1"/>
  <c r="N13" i="1"/>
  <c r="N11" i="1"/>
  <c r="N12" i="1"/>
  <c r="N10" i="1"/>
  <c r="N9" i="1"/>
  <c r="N7" i="1"/>
  <c r="N8" i="1"/>
  <c r="N6" i="1"/>
  <c r="C3" i="1"/>
  <c r="M21" i="1" l="1"/>
  <c r="F21" i="1"/>
  <c r="G21" i="1" s="1"/>
  <c r="H21" i="1" s="1"/>
  <c r="C21" i="1"/>
  <c r="M6" i="1"/>
  <c r="F12" i="1"/>
  <c r="G20" i="1"/>
  <c r="F16" i="1"/>
  <c r="M14" i="1"/>
  <c r="M18" i="1"/>
  <c r="M10" i="1"/>
  <c r="M8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9E565294-D4FF-481A-9192-3FF2CB41B8BE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D2348E2A-BDC9-461D-8828-AB5FD209AB88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<sst xmlns="http://schemas.openxmlformats.org/spreadsheetml/2006/main" count="155" uniqueCount="150">
  <si>
    <t>KWGNo:</t>
    <phoneticPr fontId="2"/>
  </si>
  <si>
    <t>税込合計金額</t>
    <rPh sb="0" eb="2">
      <t>ゼイコミ</t>
    </rPh>
    <rPh sb="2" eb="6">
      <t>ゴウケイ</t>
    </rPh>
    <phoneticPr fontId="2"/>
  </si>
  <si>
    <t>合計</t>
    <rPh sb="0" eb="2">
      <t>ゴウケイ</t>
    </rPh>
    <phoneticPr fontId="2"/>
  </si>
  <si>
    <t>摘要</t>
    <rPh sb="0" eb="1">
      <t>テキ</t>
    </rPh>
    <rPh sb="1" eb="2">
      <t>ヨウ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</si>
  <si>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</si>
  <si>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</si>
  <si>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</si>
  <si>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品名</t>
    <rPh sb="0" eb="2">
      <t>ヒンメイ</t>
    </rPh>
    <phoneticPr fontId="2"/>
  </si>
  <si>
    <t>様</t>
    <rPh sb="0" eb="1">
      <t>サマ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</si>
  <si>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2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</si>
  <si>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2"/>
  </si>
  <si>
    <t>納品日</t>
    <rPh sb="0" eb="3">
      <t>ノウヒンビ</t>
    </rPh>
    <phoneticPr fontId="2"/>
  </si>
  <si>
    <t>注文書No</t>
    <rPh sb="0" eb="3">
      <t>チュウモンショ</t>
    </rPh>
    <phoneticPr fontId="2"/>
  </si>
  <si>
    <t>品　　番</t>
    <rPh sb="0" eb="1">
      <t>シナ</t>
    </rPh>
    <rPh sb="3" eb="4">
      <t>バン</t>
    </rPh>
    <phoneticPr fontId="2"/>
  </si>
  <si>
    <t>品　　　　　名</t>
    <rPh sb="0" eb="1">
      <t>シナ</t>
    </rPh>
    <rPh sb="6" eb="7">
      <t>ナ</t>
    </rPh>
    <phoneticPr fontId="2"/>
  </si>
  <si>
    <t>数　量</t>
    <rPh sb="0" eb="1">
      <t>スウ</t>
    </rPh>
    <rPh sb="2" eb="3">
      <t>リョウ</t>
    </rPh>
    <phoneticPr fontId="2"/>
  </si>
  <si>
    <t>単　位</t>
    <rPh sb="0" eb="1">
      <t>タン</t>
    </rPh>
    <rPh sb="2" eb="3">
      <t>クライ</t>
    </rPh>
    <phoneticPr fontId="2"/>
  </si>
  <si>
    <t>納品時間</t>
    <rPh sb="0" eb="2">
      <t>ノウヒン</t>
    </rPh>
    <rPh sb="2" eb="4">
      <t>ジカン</t>
    </rPh>
    <phoneticPr fontId="2"/>
  </si>
  <si>
    <t>備　　考</t>
    <rPh sb="0" eb="1">
      <t>ビ</t>
    </rPh>
    <rPh sb="3" eb="4">
      <t>コウ</t>
    </rPh>
    <phoneticPr fontId="2"/>
  </si>
  <si>
    <t>納品倉庫</t>
    <rPh sb="0" eb="2">
      <t>ノウヒン</t>
    </rPh>
    <rPh sb="2" eb="4">
      <t>ソウコ</t>
    </rPh>
    <phoneticPr fontId="2"/>
  </si>
  <si>
    <t>株式会社　クワガタ</t>
    <rPh sb="0" eb="4">
      <t>カブシ</t>
    </rPh>
    <phoneticPr fontId="2"/>
  </si>
  <si>
    <t>コレクターズチーム</t>
    <phoneticPr fontId="2"/>
  </si>
  <si>
    <t>TEL</t>
    <phoneticPr fontId="2"/>
  </si>
  <si>
    <t>FAX</t>
    <phoneticPr fontId="2"/>
  </si>
  <si>
    <t>担当者：</t>
    <rPh sb="0" eb="3">
      <t>タントウシャ</t>
    </rPh>
    <phoneticPr fontId="2"/>
  </si>
  <si>
    <t>谷中</t>
    <rPh sb="0" eb="2">
      <t>ヤナカ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</si>
  <si>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8"/>
  </si>
  <si>
    <t>リビジョン番号</t>
    <rPh sb="5" eb="7">
      <t>バンゴウ</t>
    </rPh>
    <phoneticPr fontId="8"/>
  </si>
  <si>
    <t>納品伝票コード</t>
    <rPh sb="0" eb="2">
      <t>ノウヒン</t>
    </rPh>
    <rPh sb="2" eb="4">
      <t>デンピョウ</t>
    </rPh>
    <phoneticPr fontId="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</si>
  <si>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</si>
  <si>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8"/>
  </si>
  <si>
    <t>顧客名</t>
    <rPh sb="0" eb="2">
      <t>コキャク</t>
    </rPh>
    <rPh sb="2" eb="3">
      <t>メイ</t>
    </rPh>
    <phoneticPr fontId="8"/>
  </si>
  <si>
    <t>顧客担当者名</t>
    <rPh sb="0" eb="2">
      <t>コキャク</t>
    </rPh>
    <rPh sb="2" eb="5">
      <t>タントウシャ</t>
    </rPh>
    <rPh sb="5" eb="6">
      <t>メイ</t>
    </rPh>
    <phoneticPr fontId="8"/>
  </si>
  <si>
    <t>納品日</t>
    <rPh sb="0" eb="3">
      <t>ノウヒンビ</t>
    </rPh>
    <phoneticPr fontId="8"/>
  </si>
  <si>
    <t>納品場所コード</t>
    <rPh sb="0" eb="2">
      <t>ノウヒン</t>
    </rPh>
    <rPh sb="2" eb="4">
      <t>バショ</t>
    </rPh>
    <phoneticPr fontId="8"/>
  </si>
  <si>
    <t>納品場所名</t>
    <rPh sb="0" eb="2">
      <t>ノウヒン</t>
    </rPh>
    <rPh sb="2" eb="4">
      <t>バショ</t>
    </rPh>
    <rPh sb="4" eb="5">
      <t>メイ</t>
    </rPh>
    <phoneticPr fontId="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</si>
  <si>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8"/>
  </si>
  <si>
    <t>担当者コード</t>
    <rPh sb="0" eb="3">
      <t>タントウシャ</t>
    </rPh>
    <phoneticPr fontId="8"/>
  </si>
  <si>
    <t>担当者名</t>
    <rPh sb="0" eb="3">
      <t>タントウシャ</t>
    </rPh>
    <rPh sb="3" eb="4">
      <t>メイ</t>
    </rPh>
    <phoneticPr fontId="8"/>
  </si>
  <si>
    <t>合計金額</t>
    <rPh sb="0" eb="2">
      <t>ゴウケイ</t>
    </rPh>
    <rPh sb="2" eb="4">
      <t>キンガク</t>
    </rPh>
    <phoneticPr fontId="8"/>
  </si>
  <si>
    <t>通貨単位コード</t>
    <rPh sb="0" eb="2">
      <t>ツウカ</t>
    </rPh>
    <rPh sb="2" eb="4">
      <t>タンイ</t>
    </rPh>
    <phoneticPr fontId="8"/>
  </si>
  <si>
    <t>通貨単位</t>
    <rPh sb="0" eb="2">
      <t>ツウカ</t>
    </rPh>
    <rPh sb="2" eb="4">
      <t>タンイ</t>
    </rPh>
    <phoneticPr fontId="8"/>
  </si>
  <si>
    <t>課税区分コード</t>
    <rPh sb="0" eb="2">
      <t>カゼイ</t>
    </rPh>
    <rPh sb="2" eb="4">
      <t>クブン</t>
    </rPh>
    <phoneticPr fontId="8"/>
  </si>
  <si>
    <t>課税区分</t>
    <rPh sb="0" eb="2">
      <t>カゼイ</t>
    </rPh>
    <rPh sb="2" eb="4">
      <t>クブン</t>
    </rPh>
    <phoneticPr fontId="8"/>
  </si>
  <si>
    <t>作成日</t>
    <rPh sb="0" eb="3">
      <t>サクセイビ</t>
    </rPh>
    <phoneticPr fontId="8"/>
  </si>
  <si>
    <t>備考</t>
    <rPh sb="0" eb="2">
      <t>ビコウ</t>
    </rPh>
    <phoneticPr fontId="8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</si>
  <si>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</si>
  <si>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</si>
  <si>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</si>
  <si>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</si>
  <si>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</si>
  <si>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</si>
  <si>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</si>
  <si>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</si>
  <si>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</si>
  <si>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</si>
  <si>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</si>
  <si>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</si>
  <si>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</si>
  <si>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</si>
  <si>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</si>
  <si>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</si>
  <si>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</si>
  <si>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</si>
  <si>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</si>
  <si>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</si>
  <si>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2"/>
  </si>
  <si>
    <t>顧客担当者</t>
    <rPh sb="0" eb="2">
      <t>コキャク</t>
    </rPh>
    <rPh sb="2" eb="5">
      <t>タントウシャ</t>
    </rPh>
    <phoneticPr fontId="8"/>
  </si>
  <si>
    <t>ロジパルお台場</t>
    <rPh sb="5" eb="7">
      <t>ダイバ</t>
    </rPh>
    <phoneticPr fontId="2"/>
  </si>
  <si>
    <t>ご担当者</t>
    <rPh sb="1" eb="4">
      <t>タントウシャ</t>
    </rPh>
    <phoneticPr fontId="2"/>
  </si>
  <si>
    <t>起票者</t>
    <rPh sb="0" eb="2">
      <t>キヒョウ</t>
    </rPh>
    <rPh sb="2" eb="3">
      <t>シャ</t>
    </rPh>
    <phoneticPr fontId="2"/>
  </si>
  <si>
    <t>外税</t>
    <rPh sb="0" eb="2">
      <t>ソトゼイ</t>
    </rPh>
    <phoneticPr fontId="2"/>
  </si>
  <si>
    <t>フッタ部の備考</t>
    <rPh sb="3" eb="4">
      <t>ブ</t>
    </rPh>
    <rPh sb="5" eb="7">
      <t>ビコウ</t>
    </rPh>
    <phoneticPr fontId="2"/>
  </si>
  <si>
    <t>株式会社　バンダイ</t>
    <rPh sb="0" eb="2">
      <t>カブシキ</t>
    </rPh>
    <rPh sb="2" eb="4">
      <t>カイシャ</t>
    </rPh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</si>
  <si>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8"/>
  </si>
  <si>
    <t>顧客受注番号</t>
    <rPh sb="0" eb="2">
      <t>コキャク</t>
    </rPh>
    <rPh sb="2" eb="4">
      <t>ジュチュウ</t>
    </rPh>
    <rPh sb="4" eb="6">
      <t>バンゴウ</t>
    </rPh>
    <phoneticPr fontId="8"/>
  </si>
  <si>
    <t>売上区分コード</t>
    <rPh sb="0" eb="2">
      <t>ウリアゲ</t>
    </rPh>
    <rPh sb="2" eb="4">
      <t>クブン</t>
    </rPh>
    <phoneticPr fontId="8"/>
  </si>
  <si>
    <t>売上区分名</t>
    <rPh sb="0" eb="2">
      <t>ウリアゲ</t>
    </rPh>
    <rPh sb="2" eb="4">
      <t>クブン</t>
    </rPh>
    <rPh sb="4" eb="5">
      <t>メイ</t>
    </rPh>
    <phoneticPr fontId="8"/>
  </si>
  <si>
    <t>顧客品番</t>
    <rPh sb="0" eb="2">
      <t>コキャク</t>
    </rPh>
    <rPh sb="2" eb="4">
      <t>ヒンバン</t>
    </rPh>
    <phoneticPr fontId="8"/>
  </si>
  <si>
    <t>製品コード</t>
    <rPh sb="0" eb="2">
      <t>セイヒン</t>
    </rPh>
    <phoneticPr fontId="8"/>
  </si>
  <si>
    <t>再販コード</t>
  </si>
  <si>
    <t>製品名</t>
    <rPh sb="0" eb="2">
      <t>セイヒン</t>
    </rPh>
    <rPh sb="2" eb="3">
      <t>メイ</t>
    </rPh>
    <phoneticPr fontId="8"/>
  </si>
  <si>
    <t>製品名（英語）</t>
    <rPh sb="0" eb="2">
      <t>セイヒン</t>
    </rPh>
    <rPh sb="2" eb="3">
      <t>メイ</t>
    </rPh>
    <rPh sb="4" eb="6">
      <t>エイゴ</t>
    </rPh>
    <phoneticPr fontId="8"/>
  </si>
  <si>
    <t>単価</t>
    <rPh sb="0" eb="2">
      <t>タンカ</t>
    </rPh>
    <phoneticPr fontId="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</si>
  <si>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</si>
  <si>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8"/>
  </si>
  <si>
    <t>製品単位コード</t>
    <rPh sb="0" eb="2">
      <t>セイヒン</t>
    </rPh>
    <rPh sb="2" eb="4">
      <t>タンイ</t>
    </rPh>
    <phoneticPr fontId="8"/>
  </si>
  <si>
    <t>製品単位名</t>
    <rPh sb="0" eb="2">
      <t>セイヒン</t>
    </rPh>
    <rPh sb="2" eb="4">
      <t>タンイ</t>
    </rPh>
    <rPh sb="4" eb="5">
      <t>メイ</t>
    </rPh>
    <phoneticPr fontId="8"/>
  </si>
  <si>
    <t>小計</t>
    <rPh sb="0" eb="2">
      <t>ショウケイ</t>
    </rPh>
    <phoneticPr fontId="8"/>
  </si>
  <si>
    <t>明細備考</t>
    <rPh sb="0" eb="2">
      <t>メイサイ</t>
    </rPh>
    <rPh sb="2" eb="4">
      <t>ビコウ</t>
    </rPh>
    <phoneticPr fontId="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</si>
  <si>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</si>
  <si>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</si>
  <si>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</si>
  <si>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</si>
  <si>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</si>
  <si>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</si>
  <si>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</si>
  <si>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</si>
  <si>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</si>
  <si>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</si>
  <si>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</si>
  <si>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</si>
  <si>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</si>
  <si>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</si>
  <si>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</si>
  <si>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</si>
  <si>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本荷</t>
    <rPh sb="0" eb="1">
      <t>ホン</t>
    </rPh>
    <rPh sb="1" eb="2">
      <t>ニ</t>
    </rPh>
    <phoneticPr fontId="2"/>
  </si>
  <si>
    <r>
      <t>A</t>
    </r>
    <r>
      <rPr>
        <sz val="11"/>
        <rFont val="ＭＳ Ｐゴシック"/>
        <family val="3"/>
        <charset val="128"/>
      </rPr>
      <t>00001</t>
    </r>
    <phoneticPr fontId="2"/>
  </si>
  <si>
    <r>
      <t>0</t>
    </r>
    <r>
      <rPr>
        <sz val="11"/>
        <rFont val="ＭＳ Ｐゴシック"/>
        <family val="3"/>
        <charset val="128"/>
      </rPr>
      <t>0001</t>
    </r>
    <phoneticPr fontId="2"/>
  </si>
  <si>
    <r>
      <t>0</t>
    </r>
    <r>
      <rPr>
        <sz val="11"/>
        <rFont val="ＭＳ Ｐゴシック"/>
        <family val="3"/>
        <charset val="128"/>
      </rPr>
      <t>0</t>
    </r>
    <phoneticPr fontId="2"/>
  </si>
  <si>
    <t>製品名1</t>
    <rPh sb="0" eb="3">
      <t>セイヒンメイ</t>
    </rPh>
    <phoneticPr fontId="2"/>
  </si>
  <si>
    <r>
      <t>p</t>
    </r>
    <r>
      <rPr>
        <sz val="11"/>
        <rFont val="ＭＳ Ｐゴシック"/>
        <family val="3"/>
        <charset val="128"/>
      </rPr>
      <t>cs</t>
    </r>
    <phoneticPr fontId="2"/>
  </si>
  <si>
    <t>備考1</t>
    <rPh sb="0" eb="2">
      <t>ビコウ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</si>
  <si>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</si>
  <si>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</si>
  <si>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</si>
  <si>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</si>
  <si>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</si>
  <si>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納品書明細7</t>
    <rPh sb="0" eb="3">
      <t>ノウヒンショ</t>
    </rPh>
    <rPh sb="3" eb="5">
      <t>メイサイ</t>
    </rPh>
    <phoneticPr fontId="2"/>
  </si>
  <si>
    <t>消費税率</t>
    <rPh sb="0" eb="2">
      <t>ショウヒ</t>
    </rPh>
    <rPh sb="2" eb="4">
      <t>ゼイリツ</t>
    </rPh>
    <phoneticPr fontId="3"/>
  </si>
  <si>
    <t>curtax</t>
  </si>
  <si>
    <t>顧客社名</t>
    <rPh sb="0" eb="2">
      <t>コキャク</t>
    </rPh>
    <rPh sb="2" eb="4">
      <t>シャメイ</t>
    </rPh>
    <phoneticPr fontId="8"/>
  </si>
  <si>
    <t>strcustomercompanyname</t>
  </si>
  <si>
    <t>△△株式会社</t>
    <rPh sb="2" eb="4">
      <t>カブシキ</t>
    </rPh>
    <rPh sb="4" eb="6">
      <t>カイシャ</t>
    </rPh>
    <phoneticPr fontId="2"/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</si>
  <si>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</si>
  <si>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</si>
  <si>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r>
      <t>0</t>
    </r>
    <r>
      <rPr>
        <sz val="11"/>
        <rFont val="ＭＳ Ｐゴシック"/>
        <family val="3"/>
        <charset val="128"/>
      </rPr>
      <t>10123</t>
    </r>
    <phoneticPr fontId="2"/>
  </si>
  <si>
    <t>支払方法コード</t>
    <rPh sb="0" eb="2">
      <t>シハライ</t>
    </rPh>
    <rPh sb="2" eb="4">
      <t>ホウホウ</t>
    </rPh>
    <phoneticPr fontId="4"/>
  </si>
  <si>
    <t>支払期限</t>
    <rPh sb="0" eb="2">
      <t>シハライ</t>
    </rPh>
    <rPh sb="2" eb="4">
      <t>キゲン</t>
    </rPh>
    <phoneticPr fontId="4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</si>
  <si>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</si>
  <si>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</si>
  <si>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9"/>
  </si>
  <si>
    <t>顧客FAX番号</t>
    <rPh sb="0" eb="2">
      <t>コキャク</t>
    </rPh>
    <rPh sb="5" eb="7">
      <t>バンゴウ</t>
    </rPh>
    <phoneticPr fontId="9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</si>
  <si>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</si>
  <si>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</si>
  <si>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9"/>
  </si>
  <si>
    <t>顧客住所2</t>
    <rPh sb="0" eb="2">
      <t>コキャク</t>
    </rPh>
    <rPh sb="2" eb="4">
      <t>ジュウショ</t>
    </rPh>
    <phoneticPr fontId="9"/>
  </si>
  <si>
    <t>顧客住所3</t>
    <rPh sb="0" eb="2">
      <t>コキャク</t>
    </rPh>
    <rPh sb="2" eb="4">
      <t>ジュウショ</t>
    </rPh>
    <phoneticPr fontId="9"/>
  </si>
  <si>
    <t>顧客住所4</t>
    <rPh sb="0" eb="2">
      <t>コキャク</t>
    </rPh>
    <rPh sb="2" eb="4">
      <t>ジュウショ</t>
    </rPh>
    <phoneticPr fontId="9"/>
  </si>
  <si>
    <t>strcustomeraddress1</t>
    <phoneticPr fontId="2"/>
  </si>
  <si>
    <t>strcustomeraddress2</t>
    <phoneticPr fontId="2"/>
  </si>
  <si>
    <t>strcustomeraddress3</t>
  </si>
  <si>
    <t>strcustomeraddress4</t>
  </si>
  <si>
    <t>N.T., HONGKONG</t>
  </si>
  <si>
    <t>KWAI CHUNG</t>
  </si>
  <si>
    <t>14-20 WING YIP STREET,</t>
  </si>
  <si>
    <t>UNIT B,20/F,WAH WING INDUSTRIAL BUILDING</t>
  </si>
  <si>
    <t>仕入先コード（出荷者）</t>
    <rPh sb="0" eb="3">
      <t>シイレサキ</t>
    </rPh>
    <rPh sb="7" eb="10">
      <t>シュッカシャ</t>
    </rPh>
    <phoneticPr fontId="9"/>
  </si>
  <si>
    <t>strshippercode</t>
  </si>
  <si>
    <t>再印刷フラグ</t>
    <rPh sb="0" eb="3">
      <t>サイインサツ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</si>
</sst>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46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38" fontId="0" fillId="0" borderId="3" xfId="1" applyFont="1" applyBorder="1" applyAlignment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7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/>
    <xf numFmtId="56" fontId="0" fillId="0" borderId="0" xfId="0" applyNumberFormat="1"/>
    <xf numFmtId="49" fontId="1" fillId="0" borderId="0" xfId="0" applyNumberFormat="1" applyFont="1"/>
    <xf numFmtId="49" fontId="3" fillId="0" borderId="3" xfId="0" applyNumberFormat="1" applyFont="1" applyBorder="1"/>
    <xf numFmtId="0" fontId="0" fillId="0" borderId="0" xfId="0" applyFont="1"/>
    <xf numFmtId="49" fontId="4" fillId="0" borderId="2" xfId="0" applyNumberFormat="1" applyFont="1" applyBorder="1"/>
    <xf numFmtId="0" fontId="4" fillId="0" borderId="3" xfId="0" applyFont="1" applyBorder="1" applyAlignment="1">
      <alignment wrapText="1"/>
    </xf>
    <xf numFmtId="0" fontId="1" fillId="0" borderId="0" xfId="2"/>
    <xf numFmtId="0" fontId="0" fillId="0" borderId="0" xfId="2" applyFont="1"/>
    <xf numFmtId="38" fontId="0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/>
    <xf numFmtId="0" fontId="6" fillId="0" borderId="5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3">
    <cellStyle name="桁区切り" xfId="1" builtinId="6"/>
    <cellStyle name="標準" xfId="0" builtinId="0"/>
    <cellStyle name="標準 2" xfId="2" xr:uid="{4B7FBCC7-6410-48EC-93EC-BC38AC60E0A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A3F98C-2999-4C9C-9646-8DD44E9F251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2"/>
  <sheetViews>
    <sheetView tabSelected="1" view="pageBreakPreview" topLeftCell="B1" zoomScale="80" zoomScaleNormal="100" zoomScaleSheetLayoutView="80" workbookViewId="0">
      <selection activeCell="C22" sqref="C22"/>
    </sheetView>
  </sheetViews>
  <sheetFormatPr defaultRowHeight="13.2"/>
  <cols>
    <col min="1" max="1" width="1.6640625" hidden="1" customWidth="1"/>
    <col min="2" max="2" width="10.21875" customWidth="1"/>
    <col min="3" max="3" width="42.88671875" customWidth="1"/>
    <col min="4" max="5" width="15" customWidth="1"/>
    <col min="6" max="6" width="5.109375" customWidth="1"/>
    <col min="7" max="12" width="3.6640625" customWidth="1"/>
    <col min="13" max="13" width="6" customWidth="1"/>
    <col min="14" max="14" width="23.5546875" customWidth="1"/>
    <col min="15" max="15" width="3.5546875" customWidth="1"/>
  </cols>
  <sheetData>
    <row r="2" spans="3:14" ht="70.05" customHeight="1"/>
    <row r="3" spans="3:14" ht="26.55" customHeight="1">
      <c r="C3" s="4" t="str">
        <f>データ設定用!H3</f>
        <v>△△株式会社</v>
      </c>
      <c r="D3" s="4" t="s">
        <v>8</v>
      </c>
      <c r="E3" s="7"/>
      <c r="F3" s="7"/>
      <c r="G3" s="7"/>
      <c r="H3" s="7"/>
      <c r="I3" s="7"/>
      <c r="J3" s="7"/>
      <c r="K3" s="7"/>
      <c r="L3" s="7"/>
      <c r="M3" s="7"/>
      <c r="N3" s="7"/>
    </row>
    <row r="4" spans="3:14" ht="60.45" customHeight="1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3:14" ht="27.45" customHeight="1">
      <c r="C5" s="7" t="s">
        <v>7</v>
      </c>
      <c r="D5" s="7" t="s">
        <v>6</v>
      </c>
      <c r="E5" s="7" t="s">
        <v>5</v>
      </c>
      <c r="F5" s="41" t="s">
        <v>4</v>
      </c>
      <c r="G5" s="41"/>
      <c r="H5" s="41"/>
      <c r="I5" s="41"/>
      <c r="J5" s="41"/>
      <c r="K5" s="41"/>
      <c r="L5" s="41"/>
      <c r="M5" s="41"/>
      <c r="N5" s="7" t="s">
        <v>3</v>
      </c>
    </row>
    <row r="6" spans="3:14" ht="19.8" customHeight="1">
      <c r="C6" s="41" t="str">
        <f>データ設定用!K6</f>
        <v>製品名1</v>
      </c>
      <c r="D6" s="41">
        <f>データ設定用!O6</f>
        <v>123456</v>
      </c>
      <c r="E6" s="41">
        <f>データ設定用!M6</f>
        <v>123</v>
      </c>
      <c r="F6" s="41">
        <f>IF(MOD(ROUNDDOWN(データ設定用!$R6/10000000,0),10) &gt; 0,MOD(ROUNDDOWN(データ設定用!$R6/10000000,0),10),"")</f>
        <v>1</v>
      </c>
      <c r="G6" s="41">
        <f>IF(OR(MAX($F6:F7)&gt;0,MOD(ROUNDDOWN(データ設定用!$R6/1000000,0),10) &gt; 0),MOD(ROUNDDOWN(データ設定用!$R6/1000000,0),10),"")</f>
        <v>5</v>
      </c>
      <c r="H6" s="41">
        <f>IF(OR(MAX($F6:G7)&gt;0,MOD(ROUNDDOWN(データ設定用!$R6/100000,0),10) &gt; 0),MOD(ROUNDDOWN(データ設定用!$R6/100000,0),10),"")</f>
        <v>1</v>
      </c>
      <c r="I6" s="41">
        <f>IF(OR(MAX($F6:H7)&gt;0,MOD(ROUNDDOWN(データ設定用!$R6/10000,0),10) &gt; 0),MOD(ROUNDDOWN(データ設定用!$R6/10000,0),10),"")</f>
        <v>8</v>
      </c>
      <c r="J6" s="41">
        <f>IF(OR(MAX($F6:I7)&gt;0,MOD(ROUNDDOWN(データ設定用!$R6/1000,0),10) &gt; 0),MOD(ROUNDDOWN(データ設定用!$R6/1000,0),10),"")</f>
        <v>5</v>
      </c>
      <c r="K6" s="41">
        <f>IF(OR(MAX($F6:J7)&gt;0,MOD(ROUNDDOWN(データ設定用!$R6/100,0),10) &gt; 0),MOD(ROUNDDOWN(データ設定用!$R6/100,0),10),"")</f>
        <v>0</v>
      </c>
      <c r="L6" s="41">
        <f>IF(OR(MAX($F6:K7)&gt;0,MOD(ROUNDDOWN(データ設定用!$R6/10,0),10) &gt; 0),MOD(ROUNDDOWN(データ設定用!$R6/10,0),10),"")</f>
        <v>8</v>
      </c>
      <c r="M6" s="41">
        <f>MOD(データ設定用!$R6,10)</f>
        <v>8</v>
      </c>
      <c r="N6" s="8" t="str">
        <f>データ設定用!S6</f>
        <v>備考1</v>
      </c>
    </row>
    <row r="7" spans="3:14" ht="19.8" customHeight="1"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32" t="str">
        <f>データ設定用!I6</f>
        <v>00001</v>
      </c>
    </row>
    <row r="8" spans="3:14" ht="19.8" customHeight="1">
      <c r="C8" s="41">
        <f>データ設定用!K7</f>
        <v>0</v>
      </c>
      <c r="D8" s="41">
        <f>データ設定用!O7</f>
        <v>0</v>
      </c>
      <c r="E8" s="41">
        <f>データ設定用!M7</f>
        <v>0</v>
      </c>
      <c r="F8" s="41" t="str">
        <f>IF(MOD(ROUNDDOWN(データ設定用!$R7/10000000,0),10) &gt; 0,MOD(ROUNDDOWN(データ設定用!$R7/10000000,0),10),"")</f>
        <v/>
      </c>
      <c r="G8" s="41" t="str">
        <f>IF(OR(MAX($F8:F9)&gt;0,MOD(ROUNDDOWN(データ設定用!$R7/1000000,0),10) &gt; 0),MOD(ROUNDDOWN(データ設定用!$R7/1000000,0),10),"")</f>
        <v/>
      </c>
      <c r="H8" s="41" t="str">
        <f>IF(OR(MAX($F8:G9)&gt;0,MOD(ROUNDDOWN(データ設定用!$R7/100000,0),10) &gt; 0),MOD(ROUNDDOWN(データ設定用!$R7/100000,0),10),"")</f>
        <v/>
      </c>
      <c r="I8" s="41" t="str">
        <f>IF(OR(MAX($F8:H9)&gt;0,MOD(ROUNDDOWN(データ設定用!$R7/10000,0),10) &gt; 0),MOD(ROUNDDOWN(データ設定用!$R7/10000,0),10),"")</f>
        <v/>
      </c>
      <c r="J8" s="41" t="str">
        <f>IF(OR(MAX($F8:I9)&gt;0,MOD(ROUNDDOWN(データ設定用!$R7/1000,0),10) &gt; 0),MOD(ROUNDDOWN(データ設定用!$R7/1000,0),10),"")</f>
        <v/>
      </c>
      <c r="K8" s="41" t="str">
        <f>IF(OR(MAX($F8:J9)&gt;0,MOD(ROUNDDOWN(データ設定用!$R7/100,0),10) &gt; 0),MOD(ROUNDDOWN(データ設定用!$R7/100,0),10),"")</f>
        <v/>
      </c>
      <c r="L8" s="41" t="str">
        <f>IF(OR(MAX($F8:K9)&gt;0,MOD(ROUNDDOWN(データ設定用!$R7/10,0),10) &gt; 0),MOD(ROUNDDOWN(データ設定用!$R7/10,0),10),"")</f>
        <v/>
      </c>
      <c r="M8" s="41">
        <f>MOD(データ設定用!$R7,10)</f>
        <v>0</v>
      </c>
      <c r="N8" s="8">
        <f>データ設定用!S7</f>
        <v>0</v>
      </c>
    </row>
    <row r="9" spans="3:14" ht="19.8" customHeight="1"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32">
        <f>データ設定用!I7</f>
        <v>0</v>
      </c>
    </row>
    <row r="10" spans="3:14" ht="19.8" customHeight="1">
      <c r="C10" s="41">
        <f>データ設定用!K8</f>
        <v>0</v>
      </c>
      <c r="D10" s="41">
        <f>データ設定用!O8</f>
        <v>0</v>
      </c>
      <c r="E10" s="41">
        <f>データ設定用!M8</f>
        <v>0</v>
      </c>
      <c r="F10" s="41" t="str">
        <f>IF(MOD(ROUNDDOWN(データ設定用!$R8/10000000,0),10) &gt; 0,MOD(ROUNDDOWN(データ設定用!$R8/10000000,0),10),"")</f>
        <v/>
      </c>
      <c r="G10" s="41" t="str">
        <f>IF(OR(MAX($F10:F11)&gt;0,MOD(ROUNDDOWN(データ設定用!$R8/1000000,0),10) &gt; 0),MOD(ROUNDDOWN(データ設定用!$R8/1000000,0),10),"")</f>
        <v/>
      </c>
      <c r="H10" s="41" t="str">
        <f>IF(OR(MAX($F10:G11)&gt;0,MOD(ROUNDDOWN(データ設定用!$R8/100000,0),10) &gt; 0),MOD(ROUNDDOWN(データ設定用!$R8/100000,0),10),"")</f>
        <v/>
      </c>
      <c r="I10" s="41" t="str">
        <f>IF(OR(MAX($F10:H11)&gt;0,MOD(ROUNDDOWN(データ設定用!$R8/10000,0),10) &gt; 0),MOD(ROUNDDOWN(データ設定用!$R8/10000,0),10),"")</f>
        <v/>
      </c>
      <c r="J10" s="41" t="str">
        <f>IF(OR(MAX($F10:I11)&gt;0,MOD(ROUNDDOWN(データ設定用!$R8/1000,0),10) &gt; 0),MOD(ROUNDDOWN(データ設定用!$R8/1000,0),10),"")</f>
        <v/>
      </c>
      <c r="K10" s="41" t="str">
        <f>IF(OR(MAX($F10:J11)&gt;0,MOD(ROUNDDOWN(データ設定用!$R8/100,0),10) &gt; 0),MOD(ROUNDDOWN(データ設定用!$R8/100,0),10),"")</f>
        <v/>
      </c>
      <c r="L10" s="41" t="str">
        <f>IF(OR(MAX($F10:K11)&gt;0,MOD(ROUNDDOWN(データ設定用!$R8/10,0),10) &gt; 0),MOD(ROUNDDOWN(データ設定用!$R8/10,0),10),"")</f>
        <v/>
      </c>
      <c r="M10" s="41">
        <f>MOD(データ設定用!$R8,10)</f>
        <v>0</v>
      </c>
      <c r="N10" s="8">
        <f>データ設定用!S8</f>
        <v>0</v>
      </c>
    </row>
    <row r="11" spans="3:14" ht="19.8" customHeight="1"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2">
        <f>データ設定用!I8</f>
        <v>0</v>
      </c>
    </row>
    <row r="12" spans="3:14" ht="19.8" customHeight="1">
      <c r="C12" s="41">
        <f>データ設定用!K9</f>
        <v>0</v>
      </c>
      <c r="D12" s="41">
        <f>データ設定用!O9</f>
        <v>0</v>
      </c>
      <c r="E12" s="41">
        <f>データ設定用!M9</f>
        <v>0</v>
      </c>
      <c r="F12" s="41" t="str">
        <f>IF(MOD(ROUNDDOWN(データ設定用!$R9/10000000,0),10) &gt; 0,MOD(ROUNDDOWN(データ設定用!$R9/10000000,0),10),"")</f>
        <v/>
      </c>
      <c r="G12" s="41" t="str">
        <f>IF(OR(MAX($F12:F13)&gt;0,MOD(ROUNDDOWN(データ設定用!$R9/1000000,0),10) &gt; 0),MOD(ROUNDDOWN(データ設定用!$R9/1000000,0),10),"")</f>
        <v/>
      </c>
      <c r="H12" s="41" t="str">
        <f>IF(OR(MAX($F12:G13)&gt;0,MOD(ROUNDDOWN(データ設定用!$R9/100000,0),10) &gt; 0),MOD(ROUNDDOWN(データ設定用!$R9/100000,0),10),"")</f>
        <v/>
      </c>
      <c r="I12" s="41" t="str">
        <f>IF(OR(MAX($F12:H13)&gt;0,MOD(ROUNDDOWN(データ設定用!$R9/10000,0),10) &gt; 0),MOD(ROUNDDOWN(データ設定用!$R9/10000,0),10),"")</f>
        <v/>
      </c>
      <c r="J12" s="41" t="str">
        <f>IF(OR(MAX($F12:I13)&gt;0,MOD(ROUNDDOWN(データ設定用!$R9/1000,0),10) &gt; 0),MOD(ROUNDDOWN(データ設定用!$R9/1000,0),10),"")</f>
        <v/>
      </c>
      <c r="K12" s="41" t="str">
        <f>IF(OR(MAX($F12:J13)&gt;0,MOD(ROUNDDOWN(データ設定用!$R9/100,0),10) &gt; 0),MOD(ROUNDDOWN(データ設定用!$R9/100,0),10),"")</f>
        <v/>
      </c>
      <c r="L12" s="41" t="str">
        <f>IF(OR(MAX($F12:K13)&gt;0,MOD(ROUNDDOWN(データ設定用!$R9/10,0),10) &gt; 0),MOD(ROUNDDOWN(データ設定用!$R9/10,0),10),"")</f>
        <v/>
      </c>
      <c r="M12" s="41">
        <f>MOD(データ設定用!$R9,10)</f>
        <v>0</v>
      </c>
      <c r="N12" s="8">
        <f>データ設定用!S9</f>
        <v>0</v>
      </c>
    </row>
    <row r="13" spans="3:14" ht="19.8" customHeight="1"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32">
        <f>データ設定用!I9</f>
        <v>0</v>
      </c>
    </row>
    <row r="14" spans="3:14" ht="19.8" customHeight="1">
      <c r="C14" s="41">
        <f>データ設定用!K10</f>
        <v>0</v>
      </c>
      <c r="D14" s="41">
        <f>データ設定用!O10</f>
        <v>0</v>
      </c>
      <c r="E14" s="41">
        <f>データ設定用!M10</f>
        <v>0</v>
      </c>
      <c r="F14" s="41" t="str">
        <f>IF(MOD(ROUNDDOWN(データ設定用!$R10/10000000,0),10) &gt; 0,MOD(ROUNDDOWN(データ設定用!$R10/10000000,0),10),"")</f>
        <v/>
      </c>
      <c r="G14" s="41" t="str">
        <f>IF(OR(MAX($F14:F15)&gt;0,MOD(ROUNDDOWN(データ設定用!$R10/1000000,0),10) &gt; 0),MOD(ROUNDDOWN(データ設定用!$R10/1000000,0),10),"")</f>
        <v/>
      </c>
      <c r="H14" s="41" t="str">
        <f>IF(OR(MAX($F14:G15)&gt;0,MOD(ROUNDDOWN(データ設定用!$R10/100000,0),10) &gt; 0),MOD(ROUNDDOWN(データ設定用!$R10/100000,0),10),"")</f>
        <v/>
      </c>
      <c r="I14" s="41" t="str">
        <f>IF(OR(MAX($F14:H15)&gt;0,MOD(ROUNDDOWN(データ設定用!$R10/10000,0),10) &gt; 0),MOD(ROUNDDOWN(データ設定用!$R10/10000,0),10),"")</f>
        <v/>
      </c>
      <c r="J14" s="41" t="str">
        <f>IF(OR(MAX($F14:I15)&gt;0,MOD(ROUNDDOWN(データ設定用!$R10/1000,0),10) &gt; 0),MOD(ROUNDDOWN(データ設定用!$R10/1000,0),10),"")</f>
        <v/>
      </c>
      <c r="K14" s="41" t="str">
        <f>IF(OR(MAX($F14:J15)&gt;0,MOD(ROUNDDOWN(データ設定用!$R10/100,0),10) &gt; 0),MOD(ROUNDDOWN(データ設定用!$R10/100,0),10),"")</f>
        <v/>
      </c>
      <c r="L14" s="41" t="str">
        <f>IF(OR(MAX($F14:K15)&gt;0,MOD(ROUNDDOWN(データ設定用!$R10/10,0),10) &gt; 0),MOD(ROUNDDOWN(データ設定用!$R10/10,0),10),"")</f>
        <v/>
      </c>
      <c r="M14" s="41">
        <f>MOD(データ設定用!$R10,10)</f>
        <v>0</v>
      </c>
      <c r="N14" s="8">
        <f>データ設定用!S10</f>
        <v>0</v>
      </c>
    </row>
    <row r="15" spans="3:14" ht="19.8" customHeight="1"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32">
        <f>データ設定用!I10</f>
        <v>0</v>
      </c>
    </row>
    <row r="16" spans="3:14" ht="19.8" customHeight="1">
      <c r="C16" s="41">
        <f>データ設定用!K11</f>
        <v>0</v>
      </c>
      <c r="D16" s="41">
        <f>データ設定用!O11</f>
        <v>0</v>
      </c>
      <c r="E16" s="41">
        <f>データ設定用!M11</f>
        <v>0</v>
      </c>
      <c r="F16" s="41" t="str">
        <f>IF(MOD(ROUNDDOWN(データ設定用!$R11/10000000,0),10) &gt; 0,MOD(ROUNDDOWN(データ設定用!$R11/10000000,0),10),"")</f>
        <v/>
      </c>
      <c r="G16" s="41" t="str">
        <f>IF(OR(MAX($F16:F17)&gt;0,MOD(ROUNDDOWN(データ設定用!$R11/1000000,0),10) &gt; 0),MOD(ROUNDDOWN(データ設定用!$R11/1000000,0),10),"")</f>
        <v/>
      </c>
      <c r="H16" s="41" t="str">
        <f>IF(OR(MAX($F16:G17)&gt;0,MOD(ROUNDDOWN(データ設定用!$R11/100000,0),10) &gt; 0),MOD(ROUNDDOWN(データ設定用!$R11/100000,0),10),"")</f>
        <v/>
      </c>
      <c r="I16" s="41" t="str">
        <f>IF(OR(MAX($F16:H17)&gt;0,MOD(ROUNDDOWN(データ設定用!$R11/10000,0),10) &gt; 0),MOD(ROUNDDOWN(データ設定用!$R11/10000,0),10),"")</f>
        <v/>
      </c>
      <c r="J16" s="41" t="str">
        <f>IF(OR(MAX($F16:I17)&gt;0,MOD(ROUNDDOWN(データ設定用!$R11/1000,0),10) &gt; 0),MOD(ROUNDDOWN(データ設定用!$R11/1000,0),10),"")</f>
        <v/>
      </c>
      <c r="K16" s="41" t="str">
        <f>IF(OR(MAX($F16:J17)&gt;0,MOD(ROUNDDOWN(データ設定用!$R11/100,0),10) &gt; 0),MOD(ROUNDDOWN(データ設定用!$R11/100,0),10),"")</f>
        <v/>
      </c>
      <c r="L16" s="41" t="str">
        <f>IF(OR(MAX($F16:K17)&gt;0,MOD(ROUNDDOWN(データ設定用!$R11/10,0),10) &gt; 0),MOD(ROUNDDOWN(データ設定用!$R11/10,0),10),"")</f>
        <v/>
      </c>
      <c r="M16" s="41">
        <f>MOD(データ設定用!$R11,10)</f>
        <v>0</v>
      </c>
      <c r="N16" s="8">
        <f>データ設定用!S11</f>
        <v>0</v>
      </c>
    </row>
    <row r="17" spans="3:14" ht="19.8" customHeight="1"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32">
        <f>データ設定用!I11</f>
        <v>0</v>
      </c>
    </row>
    <row r="18" spans="3:14" ht="19.8" customHeight="1">
      <c r="C18" s="41">
        <f>データ設定用!K12</f>
        <v>0</v>
      </c>
      <c r="D18" s="41">
        <f>データ設定用!O12</f>
        <v>0</v>
      </c>
      <c r="E18" s="41">
        <f>データ設定用!M12</f>
        <v>0</v>
      </c>
      <c r="F18" s="41" t="str">
        <f>IF(MOD(ROUNDDOWN(データ設定用!$R12/10000000,0),10) &gt; 0,MOD(ROUNDDOWN(データ設定用!$R12/10000000,0),10),"")</f>
        <v/>
      </c>
      <c r="G18" s="41" t="str">
        <f>IF(OR(MAX($F18:F19)&gt;0,MOD(ROUNDDOWN(データ設定用!$R12/1000000,0),10) &gt; 0),MOD(ROUNDDOWN(データ設定用!$R12/1000000,0),10),"")</f>
        <v/>
      </c>
      <c r="H18" s="41" t="str">
        <f>IF(OR(MAX($F18:G19)&gt;0,MOD(ROUNDDOWN(データ設定用!$R12/100000,0),10) &gt; 0),MOD(ROUNDDOWN(データ設定用!$R12/100000,0),10),"")</f>
        <v/>
      </c>
      <c r="I18" s="41" t="str">
        <f>IF(OR(MAX($F18:H19)&gt;0,MOD(ROUNDDOWN(データ設定用!$R12/10000,0),10) &gt; 0),MOD(ROUNDDOWN(データ設定用!$R12/10000,0),10),"")</f>
        <v/>
      </c>
      <c r="J18" s="41" t="str">
        <f>IF(OR(MAX($F18:I19)&gt;0,MOD(ROUNDDOWN(データ設定用!$R12/1000,0),10) &gt; 0),MOD(ROUNDDOWN(データ設定用!$R12/1000,0),10),"")</f>
        <v/>
      </c>
      <c r="K18" s="41" t="str">
        <f>IF(OR(MAX($F18:J19)&gt;0,MOD(ROUNDDOWN(データ設定用!$R12/100,0),10) &gt; 0),MOD(ROUNDDOWN(データ設定用!$R12/100,0),10),"")</f>
        <v/>
      </c>
      <c r="L18" s="41" t="str">
        <f>IF(OR(MAX($F18:K19)&gt;0,MOD(ROUNDDOWN(データ設定用!$R12/10,0),10) &gt; 0),MOD(ROUNDDOWN(データ設定用!$R12/10,0),10),"")</f>
        <v/>
      </c>
      <c r="M18" s="41">
        <f>MOD(データ設定用!$R12,10)</f>
        <v>0</v>
      </c>
      <c r="N18" s="8">
        <f>データ設定用!S12</f>
        <v>0</v>
      </c>
    </row>
    <row r="19" spans="3:14" ht="19.8" customHeight="1"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32">
        <f>データ設定用!I12</f>
        <v>0</v>
      </c>
    </row>
    <row r="20" spans="3:14" ht="39" customHeight="1">
      <c r="C20" s="6" t="s">
        <v>2</v>
      </c>
      <c r="D20" s="6"/>
      <c r="E20" s="5"/>
      <c r="F20" s="3">
        <f>IF(MOD(ROUNDDOWN(データ設定用!$V$3/10000000,0),10) &gt; 0,MOD(ROUNDDOWN(データ設定用!$V$3/10000000,0),10),"")</f>
        <v>1</v>
      </c>
      <c r="G20" s="3">
        <f>IF(OR(MAX(F20)&gt;0,MOD(ROUNDDOWN(データ設定用!$V$3/1000000,0),10) &gt; 0),MOD(ROUNDDOWN(データ設定用!$V$3/1000000,0),10),"")</f>
        <v>2</v>
      </c>
      <c r="H20" s="3">
        <f>IF(OR(MAX(F20:G20)&gt;0,MOD(ROUNDDOWN(データ設定用!$V$3/100000,0),10) &gt; 0),MOD(ROUNDDOWN(データ設定用!$V$3/100000,0),10),"")</f>
        <v>3</v>
      </c>
      <c r="I20" s="3">
        <f>IF(OR(MAX(F20:H20)&gt;0,MOD(ROUNDDOWN(データ設定用!$V$3/10000,0),10) &gt; 0),MOD(ROUNDDOWN(データ設定用!$V$3/10000,0),10),"")</f>
        <v>4</v>
      </c>
      <c r="J20" s="3">
        <f>IF(OR(MAX(F20:I20)&gt;0,MOD(ROUNDDOWN(データ設定用!$V$3/1000,0),10) &gt; 0),MOD(ROUNDDOWN(データ設定用!$V$3/1000,0),10),"")</f>
        <v>5</v>
      </c>
      <c r="K20" s="3">
        <f>IF(OR(MAX(F20:J20)&gt;0,MOD(ROUNDDOWN(データ設定用!$V$3/100,0),10) &gt; 0),MOD(ROUNDDOWN(データ設定用!$V$3/100,0),10),"")</f>
        <v>6</v>
      </c>
      <c r="L20" s="3">
        <f>IF(OR(MAX(F20:K20)&gt;0,MOD(ROUNDDOWN(データ設定用!$V$3/10,0),10) &gt; 0),MOD(ROUNDDOWN(データ設定用!$V$3/10,0),10),"")</f>
        <v>7</v>
      </c>
      <c r="M20" s="3">
        <f>MOD(データ設定用!V$3,10)</f>
        <v>8</v>
      </c>
      <c r="N20" s="2"/>
    </row>
    <row r="21" spans="3:14" ht="39.450000000000003" customHeight="1">
      <c r="C21" s="4" t="str">
        <f>CONCATENATE("消費税額など","　",TEXT(データ設定用!AI3,"0"))</f>
        <v>消費税額など　987654</v>
      </c>
      <c r="D21" s="39" t="s">
        <v>1</v>
      </c>
      <c r="E21" s="40"/>
      <c r="F21" s="3">
        <f>IF(MOD(ROUNDDOWN((データ設定用!$V$3+データ設定用!$AI$3)/10000000,0),10) &gt; 0,MOD(ROUNDDOWN((データ設定用!$V$3+データ設定用!$AI$3)/10000000,0),10),"")</f>
        <v>1</v>
      </c>
      <c r="G21" s="3">
        <f>IF(OR(MAX(F21)&gt;0,MOD(ROUNDDOWN((データ設定用!$V$3+データ設定用!$AI$3)/1000000,0),10) &gt; 0),MOD(ROUNDDOWN((データ設定用!$V$3+データ設定用!$AI$3)/1000000,0),10),"")</f>
        <v>3</v>
      </c>
      <c r="H21" s="3">
        <f>IF(OR(MAX(F21:G21)&gt;0,MOD(ROUNDDOWN((データ設定用!$V$3+データ設定用!$AI$3)/100000,0),10) &gt; 0),MOD(ROUNDDOWN((データ設定用!$V$3+データ設定用!$AI$3)/100000,0),10),"")</f>
        <v>3</v>
      </c>
      <c r="I21" s="3">
        <f>IF(OR(MAX(F21:H21)&gt;0,MOD(ROUNDDOWN((データ設定用!$V$3+データ設定用!$AI$3)/10000,0),10) &gt; 0),MOD(ROUNDDOWN((データ設定用!$V$3+データ設定用!$AI$3)/10000,0),10),"")</f>
        <v>3</v>
      </c>
      <c r="J21" s="3">
        <f>IF(OR(MAX(F21:I21)&gt;0,MOD(ROUNDDOWN((データ設定用!$V$3+データ設定用!$AI$3)/1000,0),10) &gt; 0),MOD(ROUNDDOWN((データ設定用!$V$3+データ設定用!$AI$3)/1000,0),10),"")</f>
        <v>3</v>
      </c>
      <c r="K21" s="3">
        <f>IF(OR(MAX(F21:J21)&gt;0,MOD(ROUNDDOWN((データ設定用!$V$3+データ設定用!$AI$3)/100,0),10) &gt; 0),MOD(ROUNDDOWN((データ設定用!$V$3+データ設定用!$AI$3)/100,0),10),"")</f>
        <v>3</v>
      </c>
      <c r="L21" s="3">
        <f>IF(OR(MAX(F21:K21)&gt;0,MOD(ROUNDDOWN((データ設定用!$V$3+データ設定用!$AI$3)/10,0),10) &gt; 0),MOD(ROUNDDOWN((データ設定用!$V$3+データ設定用!$AI$3)/10,0),10),"")</f>
        <v>3</v>
      </c>
      <c r="M21" s="3">
        <f>MOD((データ設定用!$V$3+データ設定用!$AI$3),10)</f>
        <v>2</v>
      </c>
      <c r="N21" s="2"/>
    </row>
    <row r="22" spans="3:14" ht="18" customHeight="1">
      <c r="C22" t="str">
        <f>IF(データ設定用!AK3,"再印刷", "")</f>
        <v/>
      </c>
      <c r="F22" s="1"/>
      <c r="G22" s="1"/>
      <c r="H22" s="1"/>
      <c r="I22" s="1"/>
      <c r="J22" s="38" t="s">
        <v>0</v>
      </c>
      <c r="K22" s="38"/>
      <c r="L22" s="38"/>
      <c r="M22" s="38"/>
      <c r="N22" s="29">
        <f>データ設定用!D3</f>
        <v>11111111</v>
      </c>
    </row>
  </sheetData>
  <mergeCells count="80"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L8:L9"/>
    <mergeCell ref="C8:C9"/>
    <mergeCell ref="D8:D9"/>
    <mergeCell ref="E8:E9"/>
    <mergeCell ref="F8:F9"/>
    <mergeCell ref="G8:G9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12:L13"/>
    <mergeCell ref="C12:C13"/>
    <mergeCell ref="D12:D13"/>
    <mergeCell ref="E12:E13"/>
    <mergeCell ref="F12:F13"/>
    <mergeCell ref="G12:G13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J22:M22"/>
    <mergeCell ref="D21:E21"/>
    <mergeCell ref="H18:H19"/>
    <mergeCell ref="I18:I19"/>
    <mergeCell ref="J18:J19"/>
    <mergeCell ref="K18:K19"/>
    <mergeCell ref="L18:L19"/>
    <mergeCell ref="M18:M19"/>
  </mergeCells>
  <phoneticPr fontId="2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2D39-9EE4-4090-9776-08E2CBA42CE6}">
  <dimension ref="A2:K22"/>
  <sheetViews>
    <sheetView view="pageBreakPreview" topLeftCell="A4" zoomScaleNormal="100" zoomScaleSheetLayoutView="100" workbookViewId="0">
      <selection activeCell="B3" sqref="B3:D3"/>
    </sheetView>
  </sheetViews>
  <sheetFormatPr defaultRowHeight="13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21875" customWidth="1"/>
    <col min="7" max="7" width="11.44140625" customWidth="1"/>
    <col min="8" max="8" width="16.21875" customWidth="1"/>
    <col min="9" max="9" width="18.77734375" customWidth="1"/>
    <col min="10" max="10" width="2.33203125" customWidth="1"/>
  </cols>
  <sheetData>
    <row r="2" spans="1:11" ht="15.45" customHeight="1">
      <c r="B2" s="42" t="str">
        <f>CONCATENATE(データ設定用!H3,"　",データ設定用!O3,"様")</f>
        <v>△△株式会社　顧客担当者様</v>
      </c>
      <c r="C2" s="42"/>
      <c r="D2" s="42"/>
    </row>
    <row r="3" spans="1:11" ht="21">
      <c r="B3" s="42" t="str">
        <f>CONCATENATE(データ設定用!R3,"　",データ設定用!S3,"様")</f>
        <v>ロジパルお台場　ご担当者様</v>
      </c>
      <c r="C3" s="42"/>
      <c r="D3" s="42"/>
      <c r="E3" s="9"/>
      <c r="F3" s="9"/>
      <c r="G3" s="9"/>
    </row>
    <row r="4" spans="1:11" ht="9" customHeight="1">
      <c r="B4" s="10"/>
      <c r="C4" s="10"/>
      <c r="D4" s="10"/>
      <c r="E4" s="9"/>
      <c r="F4" s="9"/>
      <c r="G4" s="9"/>
    </row>
    <row r="5" spans="1:11" ht="30.45" customHeight="1" thickBot="1">
      <c r="B5" s="11"/>
      <c r="C5" s="11"/>
      <c r="D5" s="43" t="s">
        <v>9</v>
      </c>
      <c r="E5" s="43"/>
      <c r="F5" s="43"/>
      <c r="G5" s="43"/>
    </row>
    <row r="7" spans="1:11" ht="20.55" customHeight="1">
      <c r="D7" s="12" t="s">
        <v>10</v>
      </c>
      <c r="E7" s="12"/>
    </row>
    <row r="8" spans="1:11" ht="7.5" customHeight="1">
      <c r="D8" s="12"/>
      <c r="E8" s="12"/>
    </row>
    <row r="9" spans="1:11" ht="25.95" customHeight="1" thickBot="1">
      <c r="D9" s="13" t="s">
        <v>11</v>
      </c>
      <c r="E9" s="44">
        <v>43712</v>
      </c>
      <c r="F9" s="44"/>
      <c r="G9" s="44"/>
    </row>
    <row r="10" spans="1:11" ht="10.95" customHeight="1">
      <c r="D10" s="14"/>
      <c r="E10" s="15"/>
      <c r="F10" s="15"/>
      <c r="G10" s="15"/>
      <c r="J10" s="16"/>
      <c r="K10" s="16"/>
    </row>
    <row r="11" spans="1:11" ht="25.5" customHeight="1">
      <c r="A11" s="17"/>
      <c r="B11" s="18" t="s">
        <v>12</v>
      </c>
      <c r="C11" s="19" t="s">
        <v>13</v>
      </c>
      <c r="D11" s="19" t="s">
        <v>14</v>
      </c>
      <c r="E11" s="19" t="s">
        <v>15</v>
      </c>
      <c r="F11" s="19" t="s">
        <v>16</v>
      </c>
      <c r="G11" s="19" t="s">
        <v>17</v>
      </c>
      <c r="H11" s="19" t="s">
        <v>18</v>
      </c>
      <c r="I11" s="20" t="s">
        <v>19</v>
      </c>
      <c r="J11" s="21"/>
      <c r="K11" s="16"/>
    </row>
    <row r="12" spans="1:11" ht="33.450000000000003" customHeight="1">
      <c r="A12" s="17">
        <v>1</v>
      </c>
      <c r="B12" s="34">
        <f>データ設定用!E6</f>
        <v>10000001</v>
      </c>
      <c r="C12" s="22" t="str">
        <f>データ設定用!H6</f>
        <v>A00001</v>
      </c>
      <c r="D12" s="22" t="str">
        <f>データ設定用!K6</f>
        <v>製品名1</v>
      </c>
      <c r="E12" s="22">
        <f>データ設定用!O6</f>
        <v>123456</v>
      </c>
      <c r="F12" s="22" t="str">
        <f>データ設定用!Q6</f>
        <v>pcs</v>
      </c>
      <c r="G12" s="22"/>
      <c r="H12" s="35" t="str">
        <f>CONCATENATE(データ設定用!S6,CHAR(10),データ設定用!$Z$3)</f>
        <v>備考1
外税</v>
      </c>
      <c r="I12" s="23" t="str">
        <f>データ設定用!$R$3</f>
        <v>ロジパルお台場</v>
      </c>
      <c r="J12" s="21"/>
      <c r="K12" s="16"/>
    </row>
    <row r="13" spans="1:11" ht="33.450000000000003" customHeight="1">
      <c r="A13" s="17">
        <v>2</v>
      </c>
      <c r="B13" s="34">
        <f>データ設定用!E7</f>
        <v>0</v>
      </c>
      <c r="C13" s="22">
        <f>データ設定用!H7</f>
        <v>0</v>
      </c>
      <c r="D13" s="22">
        <f>データ設定用!K7</f>
        <v>0</v>
      </c>
      <c r="E13" s="22">
        <f>データ設定用!O7</f>
        <v>0</v>
      </c>
      <c r="F13" s="22">
        <f>データ設定用!Q7</f>
        <v>0</v>
      </c>
      <c r="G13" s="22"/>
      <c r="H13" s="35" t="str">
        <f>CONCATENATE(データ設定用!S7,CHAR(10),データ設定用!$Z$3)</f>
        <v xml:space="preserve">
外税</v>
      </c>
      <c r="I13" s="23" t="str">
        <f>データ設定用!$R$3</f>
        <v>ロジパルお台場</v>
      </c>
      <c r="J13" s="21"/>
      <c r="K13" s="16"/>
    </row>
    <row r="14" spans="1:11" ht="33.450000000000003" customHeight="1">
      <c r="A14" s="17">
        <v>3</v>
      </c>
      <c r="B14" s="34">
        <f>データ設定用!E8</f>
        <v>0</v>
      </c>
      <c r="C14" s="22">
        <f>データ設定用!H8</f>
        <v>0</v>
      </c>
      <c r="D14" s="22">
        <f>データ設定用!K8</f>
        <v>0</v>
      </c>
      <c r="E14" s="22">
        <f>データ設定用!O8</f>
        <v>0</v>
      </c>
      <c r="F14" s="22">
        <f>データ設定用!Q8</f>
        <v>0</v>
      </c>
      <c r="G14" s="22"/>
      <c r="H14" s="35" t="str">
        <f>CONCATENATE(データ設定用!S8,CHAR(10),データ設定用!$Z$3)</f>
        <v xml:space="preserve">
外税</v>
      </c>
      <c r="I14" s="23" t="str">
        <f>データ設定用!$R$3</f>
        <v>ロジパルお台場</v>
      </c>
      <c r="J14" s="21"/>
      <c r="K14" s="16"/>
    </row>
    <row r="15" spans="1:11" ht="33.450000000000003" customHeight="1">
      <c r="A15" s="17">
        <v>4</v>
      </c>
      <c r="B15" s="34">
        <f>データ設定用!E9</f>
        <v>0</v>
      </c>
      <c r="C15" s="22">
        <f>データ設定用!H9</f>
        <v>0</v>
      </c>
      <c r="D15" s="22">
        <f>データ設定用!K9</f>
        <v>0</v>
      </c>
      <c r="E15" s="22">
        <f>データ設定用!O9</f>
        <v>0</v>
      </c>
      <c r="F15" s="22">
        <f>データ設定用!Q9</f>
        <v>0</v>
      </c>
      <c r="G15" s="22"/>
      <c r="H15" s="35" t="str">
        <f>CONCATENATE(データ設定用!S9,CHAR(10),データ設定用!$Z$3)</f>
        <v xml:space="preserve">
外税</v>
      </c>
      <c r="I15" s="23" t="str">
        <f>データ設定用!$R$3</f>
        <v>ロジパルお台場</v>
      </c>
      <c r="J15" s="21"/>
      <c r="K15" s="16"/>
    </row>
    <row r="16" spans="1:11" ht="33.450000000000003" customHeight="1">
      <c r="A16" s="17">
        <v>5</v>
      </c>
      <c r="B16" s="34">
        <f>データ設定用!E10</f>
        <v>0</v>
      </c>
      <c r="C16" s="22">
        <f>データ設定用!H10</f>
        <v>0</v>
      </c>
      <c r="D16" s="22">
        <f>データ設定用!K10</f>
        <v>0</v>
      </c>
      <c r="E16" s="22">
        <f>データ設定用!O10</f>
        <v>0</v>
      </c>
      <c r="F16" s="22">
        <f>データ設定用!Q10</f>
        <v>0</v>
      </c>
      <c r="G16" s="22"/>
      <c r="H16" s="35" t="str">
        <f>CONCATENATE(データ設定用!S10,CHAR(10),データ設定用!$Z$3)</f>
        <v xml:space="preserve">
外税</v>
      </c>
      <c r="I16" s="23" t="str">
        <f>データ設定用!$R$3</f>
        <v>ロジパルお台場</v>
      </c>
      <c r="J16" s="21"/>
      <c r="K16" s="16"/>
    </row>
    <row r="17" spans="1:11" ht="33.450000000000003" customHeight="1">
      <c r="A17" s="17">
        <v>6</v>
      </c>
      <c r="B17" s="34">
        <f>データ設定用!E11</f>
        <v>0</v>
      </c>
      <c r="C17" s="22">
        <f>データ設定用!H11</f>
        <v>0</v>
      </c>
      <c r="D17" s="22">
        <f>データ設定用!K11</f>
        <v>0</v>
      </c>
      <c r="E17" s="22">
        <f>データ設定用!O11</f>
        <v>0</v>
      </c>
      <c r="F17" s="22">
        <f>データ設定用!Q11</f>
        <v>0</v>
      </c>
      <c r="G17" s="22"/>
      <c r="H17" s="35" t="str">
        <f>CONCATENATE(データ設定用!S11,CHAR(10),データ設定用!$Z$3)</f>
        <v xml:space="preserve">
外税</v>
      </c>
      <c r="I17" s="23" t="str">
        <f>データ設定用!$R$3</f>
        <v>ロジパルお台場</v>
      </c>
      <c r="J17" s="21"/>
      <c r="K17" s="16"/>
    </row>
    <row r="18" spans="1:11" ht="13.95" customHeight="1">
      <c r="A18" s="16"/>
      <c r="B18" s="24"/>
      <c r="C18" s="24"/>
      <c r="D18" s="24"/>
      <c r="E18" s="24"/>
      <c r="F18" s="24"/>
      <c r="G18" s="24"/>
      <c r="H18" s="24"/>
      <c r="I18" s="24"/>
      <c r="J18" s="16"/>
      <c r="K18" s="16"/>
    </row>
    <row r="19" spans="1:11" ht="27" customHeight="1">
      <c r="G19" s="45" t="s">
        <v>20</v>
      </c>
      <c r="H19" s="45"/>
      <c r="I19" s="25" t="s">
        <v>21</v>
      </c>
      <c r="J19" s="16"/>
      <c r="K19" s="16"/>
    </row>
    <row r="20" spans="1:11" ht="15" customHeight="1">
      <c r="G20" s="26"/>
      <c r="H20" s="27"/>
      <c r="I20" s="25" t="s">
        <v>22</v>
      </c>
    </row>
    <row r="21" spans="1:11" ht="15" customHeight="1">
      <c r="G21" s="26"/>
      <c r="H21" s="27"/>
      <c r="I21" s="25" t="s">
        <v>23</v>
      </c>
    </row>
    <row r="22" spans="1:11" ht="15" customHeight="1">
      <c r="G22" s="26"/>
      <c r="H22" s="27" t="s">
        <v>24</v>
      </c>
      <c r="I22" s="25" t="s">
        <v>25</v>
      </c>
    </row>
  </sheetData>
  <mergeCells count="5">
    <mergeCell ref="B2:D2"/>
    <mergeCell ref="B3:D3"/>
    <mergeCell ref="D5:G5"/>
    <mergeCell ref="E9:G9"/>
    <mergeCell ref="G19:H19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81BE-AE1A-4AF2-A654-1E14BC54CA8C}">
  <dimension ref="A1:AK12"/>
  <sheetViews>
    <sheetView topLeftCell="U1" workbookViewId="0">
      <selection activeCell="AK4" sqref="AK4"/>
    </sheetView>
  </sheetViews>
  <sheetFormatPr defaultRowHeight="13.2"/>
  <cols>
    <col min="1" max="1" width="32" customWidth="1"/>
    <col min="2" max="2" width="13.88671875" bestFit="1" customWidth="1"/>
    <col min="3" max="3" width="18.33203125" bestFit="1" customWidth="1"/>
    <col min="4" max="4" width="14.88671875" bestFit="1" customWidth="1"/>
    <col min="5" max="5" width="20.5546875" bestFit="1" customWidth="1"/>
    <col min="6" max="6" width="16.88671875" bestFit="1" customWidth="1"/>
    <col min="7" max="7" width="24.6640625" bestFit="1" customWidth="1"/>
    <col min="8" max="8" width="16.44140625" bestFit="1" customWidth="1"/>
    <col min="9" max="9" width="20.33203125" bestFit="1" customWidth="1"/>
    <col min="10" max="10" width="15.33203125" bestFit="1" customWidth="1"/>
    <col min="11" max="11" width="19.77734375" bestFit="1" customWidth="1"/>
    <col min="12" max="12" width="21.21875" bestFit="1" customWidth="1"/>
    <col min="13" max="13" width="24" bestFit="1" customWidth="1"/>
    <col min="14" max="14" width="12.6640625" bestFit="1" customWidth="1"/>
    <col min="15" max="15" width="17.6640625" bestFit="1" customWidth="1"/>
    <col min="16" max="16" width="18" bestFit="1" customWidth="1"/>
    <col min="17" max="17" width="19.6640625" bestFit="1" customWidth="1"/>
    <col min="18" max="18" width="18.6640625" bestFit="1" customWidth="1"/>
    <col min="19" max="19" width="15.109375" bestFit="1" customWidth="1"/>
    <col min="20" max="20" width="15.44140625" bestFit="1" customWidth="1"/>
    <col min="21" max="21" width="9.5546875" bestFit="1" customWidth="1"/>
    <col min="22" max="22" width="13.33203125" bestFit="1" customWidth="1"/>
    <col min="23" max="23" width="14.44140625" bestFit="1" customWidth="1"/>
    <col min="28" max="28" width="11.6640625" bestFit="1" customWidth="1"/>
  </cols>
  <sheetData>
    <row r="1" spans="1:37">
      <c r="A1" s="28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121</v>
      </c>
      <c r="H1" t="s">
        <v>31</v>
      </c>
      <c r="I1" s="37" t="s">
        <v>135</v>
      </c>
      <c r="J1" s="37" t="s">
        <v>136</v>
      </c>
      <c r="K1" s="37" t="s">
        <v>137</v>
      </c>
      <c r="L1" s="37" t="s">
        <v>138</v>
      </c>
      <c r="M1" s="36" t="s">
        <v>131</v>
      </c>
      <c r="N1" s="36" t="s">
        <v>132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119</v>
      </c>
      <c r="AB1" t="s">
        <v>127</v>
      </c>
      <c r="AC1" t="s">
        <v>128</v>
      </c>
      <c r="AD1" t="s">
        <v>44</v>
      </c>
      <c r="AE1" t="s">
        <v>45</v>
      </c>
      <c r="AF1" s="36" t="s">
        <v>147</v>
      </c>
      <c r="AI1" t="s">
        <v>124</v>
      </c>
      <c r="AJ1" t="s">
        <v>125</v>
      </c>
      <c r="AK1" t="s">
        <v>149</v>
      </c>
    </row>
    <row r="2" spans="1:37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122</v>
      </c>
      <c r="H2" t="s">
        <v>51</v>
      </c>
      <c r="I2" s="37" t="s">
        <v>139</v>
      </c>
      <c r="J2" s="37" t="s">
        <v>140</v>
      </c>
      <c r="K2" s="37" t="s">
        <v>141</v>
      </c>
      <c r="L2" s="37" t="s">
        <v>142</v>
      </c>
      <c r="M2" s="36" t="s">
        <v>133</v>
      </c>
      <c r="N2" s="36" t="s">
        <v>134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120</v>
      </c>
      <c r="AB2" t="s">
        <v>129</v>
      </c>
      <c r="AC2" t="s">
        <v>130</v>
      </c>
      <c r="AD2" t="s">
        <v>64</v>
      </c>
      <c r="AE2" t="s">
        <v>65</v>
      </c>
      <c r="AF2" s="36" t="s">
        <v>148</v>
      </c>
    </row>
    <row r="3" spans="1:37">
      <c r="A3" s="28" t="s">
        <v>66</v>
      </c>
      <c r="D3" s="29">
        <v>11111111</v>
      </c>
      <c r="G3" s="28" t="s">
        <v>73</v>
      </c>
      <c r="H3" s="33" t="s">
        <v>123</v>
      </c>
      <c r="I3" s="36" t="s">
        <v>143</v>
      </c>
      <c r="J3" s="36" t="s">
        <v>144</v>
      </c>
      <c r="K3" s="36" t="s">
        <v>145</v>
      </c>
      <c r="L3" s="36" t="s">
        <v>146</v>
      </c>
      <c r="M3" s="36"/>
      <c r="N3" s="36"/>
      <c r="O3" s="28" t="s">
        <v>67</v>
      </c>
      <c r="P3" s="30">
        <v>43719</v>
      </c>
      <c r="R3" s="28" t="s">
        <v>68</v>
      </c>
      <c r="S3" s="28" t="s">
        <v>69</v>
      </c>
      <c r="U3" s="28" t="s">
        <v>70</v>
      </c>
      <c r="V3">
        <v>12345678</v>
      </c>
      <c r="Y3">
        <v>1</v>
      </c>
      <c r="Z3" s="28" t="s">
        <v>71</v>
      </c>
      <c r="AA3" s="28">
        <v>0.08</v>
      </c>
      <c r="AE3" s="28" t="s">
        <v>72</v>
      </c>
      <c r="AF3" s="31" t="s">
        <v>126</v>
      </c>
      <c r="AI3">
        <f>ROUNDDOWN(IF(Y3&lt;&gt;1,0,IF(Y3=1,V3*AA3,V3/(1+AA3)*AA3)),0)</f>
        <v>987654</v>
      </c>
      <c r="AJ3">
        <f>V3+AI3</f>
        <v>13333332</v>
      </c>
      <c r="AK3" t="b">
        <v>0</v>
      </c>
    </row>
    <row r="4" spans="1:37">
      <c r="B4" t="s">
        <v>26</v>
      </c>
      <c r="C4" t="s">
        <v>74</v>
      </c>
      <c r="D4" t="s">
        <v>27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</row>
    <row r="5" spans="1:37">
      <c r="B5" t="s">
        <v>46</v>
      </c>
      <c r="C5" t="s">
        <v>90</v>
      </c>
      <c r="D5" t="s">
        <v>47</v>
      </c>
      <c r="E5" t="s">
        <v>91</v>
      </c>
      <c r="F5" t="s">
        <v>92</v>
      </c>
      <c r="G5" t="s">
        <v>93</v>
      </c>
      <c r="H5" t="s">
        <v>94</v>
      </c>
      <c r="I5" t="s">
        <v>95</v>
      </c>
      <c r="J5" t="s">
        <v>96</v>
      </c>
      <c r="K5" t="s">
        <v>97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  <c r="Q5" t="s">
        <v>103</v>
      </c>
      <c r="R5" t="s">
        <v>104</v>
      </c>
      <c r="S5" t="s">
        <v>65</v>
      </c>
    </row>
    <row r="6" spans="1:37">
      <c r="A6" s="28" t="s">
        <v>105</v>
      </c>
      <c r="E6" s="29">
        <v>10000001</v>
      </c>
      <c r="G6" s="28" t="s">
        <v>106</v>
      </c>
      <c r="H6" s="28" t="s">
        <v>107</v>
      </c>
      <c r="I6" s="31" t="s">
        <v>108</v>
      </c>
      <c r="J6" s="31" t="s">
        <v>109</v>
      </c>
      <c r="K6" s="28" t="s">
        <v>110</v>
      </c>
      <c r="M6">
        <v>123</v>
      </c>
      <c r="N6">
        <v>1</v>
      </c>
      <c r="O6">
        <v>123456</v>
      </c>
      <c r="Q6" s="28" t="s">
        <v>111</v>
      </c>
      <c r="R6">
        <f t="shared" ref="R6" si="0">M6*O6</f>
        <v>15185088</v>
      </c>
      <c r="S6" s="28" t="s">
        <v>112</v>
      </c>
    </row>
    <row r="7" spans="1:37">
      <c r="A7" s="28" t="s">
        <v>113</v>
      </c>
      <c r="E7" s="29"/>
      <c r="G7" s="28"/>
      <c r="H7" s="28"/>
      <c r="I7" s="31"/>
      <c r="J7" s="31"/>
      <c r="K7" s="28"/>
      <c r="Q7" s="28"/>
      <c r="S7" s="28"/>
    </row>
    <row r="8" spans="1:37">
      <c r="A8" s="28" t="s">
        <v>114</v>
      </c>
      <c r="E8" s="29"/>
      <c r="G8" s="28"/>
      <c r="H8" s="28"/>
      <c r="I8" s="31"/>
      <c r="J8" s="31"/>
      <c r="K8" s="28"/>
      <c r="Q8" s="28"/>
      <c r="S8" s="28"/>
    </row>
    <row r="9" spans="1:37">
      <c r="A9" s="28" t="s">
        <v>115</v>
      </c>
      <c r="E9" s="29"/>
      <c r="G9" s="28"/>
      <c r="H9" s="28"/>
      <c r="I9" s="31"/>
      <c r="J9" s="31"/>
      <c r="K9" s="28"/>
      <c r="Q9" s="28"/>
      <c r="S9" s="28"/>
    </row>
    <row r="10" spans="1:37">
      <c r="A10" s="28" t="s">
        <v>116</v>
      </c>
      <c r="E10" s="29"/>
      <c r="G10" s="28"/>
      <c r="H10" s="28"/>
      <c r="I10" s="31"/>
      <c r="J10" s="31"/>
      <c r="K10" s="28"/>
      <c r="Q10" s="28"/>
      <c r="S10" s="28"/>
    </row>
    <row r="11" spans="1:37">
      <c r="A11" s="28" t="s">
        <v>117</v>
      </c>
      <c r="E11" s="29"/>
      <c r="G11" s="28"/>
      <c r="H11" s="28"/>
      <c r="I11" s="31"/>
      <c r="J11" s="31"/>
      <c r="K11" s="28"/>
      <c r="Q11" s="28"/>
      <c r="S11" s="28"/>
    </row>
    <row r="12" spans="1:37">
      <c r="A12" s="28" t="s">
        <v>118</v>
      </c>
      <c r="E12" s="29"/>
      <c r="G12" s="28"/>
      <c r="H12" s="28"/>
      <c r="I12" s="31"/>
      <c r="J12" s="31"/>
      <c r="K12" s="28"/>
      <c r="Q12" s="28"/>
      <c r="S12" s="28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市販</vt:lpstr>
      <vt:lpstr>納品連絡書</vt:lpstr>
      <vt:lpstr>データ設定用</vt:lpstr>
      <vt:lpstr>市販!Print_Area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2019-09-04T06:49:26Z</cp:lastPrinted>
  <dcterms:created xsi:type="dcterms:W3CDTF">2019-09-04T05:05:46Z</dcterms:created>
  <dcterms:modified xsi:type="dcterms:W3CDTF">2019-09-18T07:42:46Z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