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showInkAnnotation="0"/>
  <mc:AlternateContent xmlns:mc="http://schemas.openxmlformats.org/markup-compatibility/2006">
    <mc:Choice Requires="x15">
      <x15ac:absPath xmlns:x15ac="http://schemas.microsoft.com/office/spreadsheetml/2010/11/ac" url="C:\Users\solcom\Desktop\Git\KIDS\01_kidsweb\home\kids2\excel_tmp\"/>
    </mc:Choice>
  </mc:AlternateContent>
  <xr:revisionPtr revIDLastSave="0" documentId="13_ncr:1_{1E0DAF07-5F96-46F8-90C6-40CBD54DB785}" xr6:coauthVersionLast="45" xr6:coauthVersionMax="45" xr10:uidLastSave="{00000000-0000-0000-0000-000000000000}"/>
  <bookViews>
    <workbookView xWindow="768" yWindow="768" windowWidth="16968" windowHeight="11964" tabRatio="754" xr2:uid="{00000000-000D-0000-FFFF-FFFF00000000}"/>
  </bookViews>
  <sheets>
    <sheet name="ver.43.1.6" sheetId="6" r:id="rId1"/>
    <sheet name="更新履歴" sheetId="7" r:id="rId2"/>
  </sheets>
  <definedNames>
    <definedName name="area_code">'ver.43.1.6'!$T$6</definedName>
    <definedName name="bottom_left" localSheetId="0">'ver.43.1.6'!$A$35</definedName>
    <definedName name="cartonquantity" localSheetId="0">'ver.43.1.6'!$N$4</definedName>
    <definedName name="cartonquantity_header" localSheetId="0">'ver.43.1.6'!$L$4</definedName>
    <definedName name="company_max_count">'ver.43.1.6'!$B$39</definedName>
    <definedName name="cost_not_depreciation" localSheetId="0">'ver.43.1.6'!$O$34</definedName>
    <definedName name="cost_not_depreciation_header" localSheetId="0">'ver.43.1.6'!$M$34</definedName>
    <definedName name="depreciation_cost" localSheetId="0">'ver.43.1.6'!$K$33</definedName>
    <definedName name="depreciation_cost_header" localSheetId="0">'ver.43.1.6'!$A$33</definedName>
    <definedName name="depreciation_quantity" localSheetId="0">'ver.43.1.6'!$G$33</definedName>
    <definedName name="depreciation_unit_cost" localSheetId="0">'ver.43.1.6'!$I$33</definedName>
    <definedName name="dept_max_count">'ver.43.1.6'!$B$38</definedName>
    <definedName name="developusercode" localSheetId="0">'ver.43.1.6'!$J$4</definedName>
    <definedName name="developusercode_header" localSheetId="0">'ver.43.1.6'!$H$4</definedName>
    <definedName name="fixedcost_profit" localSheetId="0">'ver.43.1.6'!$H$29</definedName>
    <definedName name="fixedcost_profit_header" localSheetId="0">'ver.43.1.6'!$E$29</definedName>
    <definedName name="fixedcost_profit_rate" localSheetId="0">'ver.43.1.6'!$K$29</definedName>
    <definedName name="fixedcost_totalprice" localSheetId="0">'ver.43.1.6'!$H$28</definedName>
    <definedName name="fixedcost_totalprice_header" localSheetId="0">'ver.43.1.6'!$E$28</definedName>
    <definedName name="hdn_list_payoff_blank" localSheetId="0">'ver.43.1.6'!$D$39</definedName>
    <definedName name="hdn_payoff_circle" localSheetId="0">'ver.43.1.6'!$D$40</definedName>
    <definedName name="inchargegroupcode" localSheetId="0">'ver.43.1.6'!$B$4</definedName>
    <definedName name="inchargegroupcode_header" localSheetId="0">'ver.43.1.6'!$A$4</definedName>
    <definedName name="inchargeusercode" localSheetId="0">'ver.43.1.6'!$E$4</definedName>
    <definedName name="inchargeusercode_header" localSheetId="0">'ver.43.1.6'!$D$4</definedName>
    <definedName name="indirect_cost" localSheetId="0">'ver.43.1.6'!$N$30</definedName>
    <definedName name="indirect_cost_header" localSheetId="0">'ver.43.1.6'!$K$30</definedName>
    <definedName name="insert_date" localSheetId="0">'ver.43.1.6'!$B$2</definedName>
    <definedName name="insert_date_header" localSheetId="0">'ver.43.1.6'!$A$2</definedName>
    <definedName name="JPYEN_display" localSheetId="0">'ver.43.1.6'!$A$119</definedName>
    <definedName name="level2_max_count">'ver.43.1.6'!$B$37</definedName>
    <definedName name="list_end" localSheetId="0">'ver.43.1.6'!#REF!</definedName>
    <definedName name="manufacturing_quantity" localSheetId="0">'ver.43.1.6'!$G$34</definedName>
    <definedName name="manufacturing_unit_cost" localSheetId="0">'ver.43.1.6'!$I$34</definedName>
    <definedName name="manufacturingcost" localSheetId="0">'ver.43.1.6'!$K$34</definedName>
    <definedName name="manufacturingcost_header" localSheetId="0">'ver.43.1.6'!$A$34</definedName>
    <definedName name="member_quantity" localSheetId="0">'ver.43.1.6'!$G$32</definedName>
    <definedName name="member_unit_cost" localSheetId="0">'ver.43.1.6'!$I$32</definedName>
    <definedName name="membercost" localSheetId="0">'ver.43.1.6'!$K$32</definedName>
    <definedName name="membercost_header" localSheetId="0">'ver.43.1.6'!$A$32</definedName>
    <definedName name="num_of_monetary">'ver.43.1.6'!$B$41</definedName>
    <definedName name="operating_profit" localSheetId="0">'ver.43.1.6'!$N$31</definedName>
    <definedName name="operating_profit_header" localSheetId="0">'ver.43.1.6'!$K$31</definedName>
    <definedName name="operating_profit_rate" localSheetId="0">'ver.43.1.6'!$P$31</definedName>
    <definedName name="order_e_company_check">'ver.43.1.6'!$R$21</definedName>
    <definedName name="order_e_conversionrate" localSheetId="0">'ver.43.1.6'!$J$21</definedName>
    <definedName name="order_e_curmembercost" localSheetId="0">'ver.43.1.6'!$I$26</definedName>
    <definedName name="order_e_curmembercost_header" localSheetId="0">'ver.43.1.6'!$A$26</definedName>
    <definedName name="order_e_customercompanycode" localSheetId="0">'ver.43.1.6'!$D$21</definedName>
    <definedName name="order_e_deliverydate" localSheetId="0">'ver.43.1.6'!$M$21</definedName>
    <definedName name="order_e_item_check" localSheetId="0">'ver.43.1.6'!$Q$21</definedName>
    <definedName name="order_e_monetaryunitcode" localSheetId="0">'ver.43.1.6'!$H$21</definedName>
    <definedName name="order_e_note" localSheetId="0">'ver.43.1.6'!$N$21</definedName>
    <definedName name="order_e_payofftargetflag" localSheetId="0">'ver.43.1.6'!$F$21</definedName>
    <definedName name="order_e_productprice" localSheetId="0">'ver.43.1.6'!$I$21</definedName>
    <definedName name="order_e_productquantity" localSheetId="0">'ver.43.1.6'!$G$21</definedName>
    <definedName name="order_e_rate_code" localSheetId="0">'ver.43.1.6'!$S$21</definedName>
    <definedName name="order_e_stockitemcode" localSheetId="0">'ver.43.1.6'!$C$21</definedName>
    <definedName name="order_e_stocksubjectcode" localSheetId="0">'ver.43.1.6'!$A$21</definedName>
    <definedName name="order_e_subtotalprice" localSheetId="0">'ver.43.1.6'!$K$21</definedName>
    <definedName name="order_e_totalquantity" localSheetId="0">'ver.43.1.6'!$G$26</definedName>
    <definedName name="order_f_company_check">'ver.43.1.6'!$R$16</definedName>
    <definedName name="order_f_conversionrate" localSheetId="0">'ver.43.1.6'!$J$16</definedName>
    <definedName name="order_f_cost_not_depreciation" localSheetId="0">'ver.43.1.6'!$N$19</definedName>
    <definedName name="order_f_customercompanycode" localSheetId="0">'ver.43.1.6'!$D$16</definedName>
    <definedName name="order_f_deliverydate" localSheetId="0">'ver.43.1.6'!$M$16</definedName>
    <definedName name="order_f_fixedcost" localSheetId="0">'ver.43.1.6'!$I$19</definedName>
    <definedName name="order_f_fixedcost_header" localSheetId="0">'ver.43.1.6'!$A$19</definedName>
    <definedName name="order_f_item_check" localSheetId="0">'ver.43.1.6'!$Q$16</definedName>
    <definedName name="order_f_monetaryunitcode" localSheetId="0">'ver.43.1.6'!$H$16</definedName>
    <definedName name="order_f_note" localSheetId="0">'ver.43.1.6'!$N$16</definedName>
    <definedName name="order_f_payofftargetflag" localSheetId="0">'ver.43.1.6'!$F$16</definedName>
    <definedName name="order_f_productprice" localSheetId="0">'ver.43.1.6'!$I$16</definedName>
    <definedName name="order_f_productquantity" localSheetId="0">'ver.43.1.6'!$G$16</definedName>
    <definedName name="order_f_rate_code" localSheetId="0">'ver.43.1.6'!$S$16</definedName>
    <definedName name="order_f_stockitemcode" localSheetId="0">'ver.43.1.6'!$C$16</definedName>
    <definedName name="order_f_stocksubjectcode" localSheetId="0">'ver.43.1.6'!$A$16</definedName>
    <definedName name="order_f_subtotalprice" localSheetId="0">'ver.43.1.6'!$K$16</definedName>
    <definedName name="_xlnm.Print_Area" localSheetId="0">'ver.43.1.6'!$A$1:$P$35</definedName>
    <definedName name="_xlnm.Print_Titles" localSheetId="0">'ver.43.1.6'!$2:$4</definedName>
    <definedName name="product_profit" localSheetId="0">'ver.43.1.6'!$C$29</definedName>
    <definedName name="product_profit_header" localSheetId="0">'ver.43.1.6'!$A$29</definedName>
    <definedName name="product_profit_rate" localSheetId="0">'ver.43.1.6'!$D$29</definedName>
    <definedName name="product_totalprice" localSheetId="0">'ver.43.1.6'!$C$28</definedName>
    <definedName name="product_totalprice_header" localSheetId="0">'ver.43.1.6'!$A$28</definedName>
    <definedName name="productcode" localSheetId="0">'ver.43.1.6'!$B$3</definedName>
    <definedName name="productcode_header" localSheetId="0">'ver.43.1.6'!$A$3</definedName>
    <definedName name="productenglishname" localSheetId="0">'ver.43.1.6'!$K$3</definedName>
    <definedName name="productenglishname_header" localSheetId="0">'ver.43.1.6'!$J$3</definedName>
    <definedName name="productionquantity" localSheetId="0">'ver.43.1.6'!$P$4</definedName>
    <definedName name="productionquantity_header" localSheetId="0">'ver.43.1.6'!$O$4</definedName>
    <definedName name="productname" localSheetId="0">'ver.43.1.6'!$D$3</definedName>
    <definedName name="productname_header" localSheetId="0">'ver.43.1.6'!$C$3</definedName>
    <definedName name="profit" localSheetId="0">'ver.43.1.6'!$N$29</definedName>
    <definedName name="profit_header" localSheetId="0">'ver.43.1.6'!$L$29</definedName>
    <definedName name="profit_rate" localSheetId="0">'ver.43.1.6'!$P$29</definedName>
    <definedName name="pulldown_column_count">'ver.43.1.6'!$B$43</definedName>
    <definedName name="pulldown_company">'ver.43.1.6'!$B$77</definedName>
    <definedName name="pulldown_dept_member">'ver.43.1.6'!$C$119</definedName>
    <definedName name="pulldown_key_area">'ver.43.1.6'!$B$44</definedName>
    <definedName name="pulldown_level1">'ver.43.1.6'!$B$45</definedName>
    <definedName name="pulldown_level2">'ver.43.1.6'!$B$46</definedName>
    <definedName name="pulldown_mrkt_dev">'ver.43.1.6'!$D$119</definedName>
    <definedName name="pulldown_mrkt_member">'ver.43.1.6'!$D$120</definedName>
    <definedName name="receive_f_class_check" localSheetId="0">'ver.43.1.6'!$Q$11</definedName>
    <definedName name="receive_f_company_check">'ver.43.1.6'!$R$11</definedName>
    <definedName name="receive_f_conversionrate" localSheetId="0">'ver.43.1.6'!$J$11</definedName>
    <definedName name="receive_f_customercompanycode" localSheetId="0">'ver.43.1.6'!$D$11</definedName>
    <definedName name="receive_f_deliverydate" localSheetId="0">'ver.43.1.6'!$M$11</definedName>
    <definedName name="receive_f_monetaryunitcode" localSheetId="0">'ver.43.1.6'!$H$11</definedName>
    <definedName name="receive_f_note" localSheetId="0">'ver.43.1.6'!$N$11</definedName>
    <definedName name="receive_f_productprice" localSheetId="0">'ver.43.1.6'!$I$11</definedName>
    <definedName name="receive_f_productquantity" localSheetId="0">'ver.43.1.6'!$G$11</definedName>
    <definedName name="receive_f_rate_code" localSheetId="0">'ver.43.1.6'!$S$11</definedName>
    <definedName name="receive_f_salesclasscode" localSheetId="0">'ver.43.1.6'!$C$11</definedName>
    <definedName name="receive_f_salesdivisioncode" localSheetId="0">'ver.43.1.6'!$A$11</definedName>
    <definedName name="receive_f_subtotalprice" localSheetId="0">'ver.43.1.6'!$K$11</definedName>
    <definedName name="receive_f_totalprice" localSheetId="0">'ver.43.1.6'!$I$14</definedName>
    <definedName name="receive_f_totalprice_header" localSheetId="0">'ver.43.1.6'!$A$14</definedName>
    <definedName name="receive_f_totalquantity" localSheetId="0">'ver.43.1.6'!$G$14</definedName>
    <definedName name="receive_p_class_check" localSheetId="0">'ver.43.1.6'!$Q$6</definedName>
    <definedName name="receive_p_company_check">'ver.43.1.6'!$R$6</definedName>
    <definedName name="receive_p_conversionrate" localSheetId="0">'ver.43.1.6'!$J$6</definedName>
    <definedName name="receive_p_customercompanycode" localSheetId="0">'ver.43.1.6'!$D$6</definedName>
    <definedName name="receive_p_deliverydate" localSheetId="0">'ver.43.1.6'!$M$6</definedName>
    <definedName name="receive_p_monetaryunitcode" localSheetId="0">'ver.43.1.6'!$H$6</definedName>
    <definedName name="receive_p_note" localSheetId="0">'ver.43.1.6'!$N$6</definedName>
    <definedName name="receive_p_productprice" localSheetId="0">'ver.43.1.6'!$I$6</definedName>
    <definedName name="receive_p_productquantity" localSheetId="0">'ver.43.1.6'!$G$6</definedName>
    <definedName name="receive_p_rate_code" localSheetId="0">'ver.43.1.6'!$S$6</definedName>
    <definedName name="receive_p_salesclasscode" localSheetId="0">'ver.43.1.6'!$C$6</definedName>
    <definedName name="receive_p_salesdivision_dropdown" localSheetId="0">'ver.43.1.6'!$A$44</definedName>
    <definedName name="receive_p_salesdivisioncode" localSheetId="0">'ver.43.1.6'!$A$6</definedName>
    <definedName name="receive_p_subtotalprice" localSheetId="0">'ver.43.1.6'!$K$6</definedName>
    <definedName name="receive_p_totalprice" localSheetId="0">'ver.43.1.6'!$I$9</definedName>
    <definedName name="receive_p_totalprice_header" localSheetId="0">'ver.43.1.6'!$A$9</definedName>
    <definedName name="receive_p_totalquantity" localSheetId="0">'ver.43.1.6'!$G$9</definedName>
    <definedName name="retailprice" localSheetId="0">'ver.43.1.6'!$P$3</definedName>
    <definedName name="retailprice_header" localSheetId="0">'ver.43.1.6'!$O$3</definedName>
    <definedName name="salesamount" localSheetId="0">'ver.43.1.6'!$N$28</definedName>
    <definedName name="salesamount_header" localSheetId="0">'ver.43.1.6'!$L$28</definedName>
    <definedName name="standard_rate" localSheetId="0">'ver.43.1.6'!$P$30</definedName>
    <definedName name="tariff_total" localSheetId="0">'ver.43.1.6'!$B$40</definedName>
    <definedName name="top_left" localSheetId="0">'ver.43.1.6'!$A$1</definedName>
    <definedName name="top_right" localSheetId="0">'ver.43.1.6'!$P$1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0" i="6" l="1"/>
  <c r="K25" i="6"/>
  <c r="K24" i="6"/>
  <c r="K23" i="6"/>
  <c r="K22" i="6"/>
  <c r="K18" i="6"/>
  <c r="K17" i="6"/>
  <c r="K13" i="6"/>
  <c r="K12" i="6"/>
  <c r="K8" i="6"/>
  <c r="K7" i="6"/>
  <c r="I26" i="6" l="1"/>
  <c r="A45" i="7"/>
  <c r="A44" i="7" l="1"/>
  <c r="A43" i="7" l="1"/>
  <c r="S25" i="6" l="1"/>
  <c r="S24" i="6"/>
  <c r="S23" i="6"/>
  <c r="S22" i="6"/>
  <c r="S18" i="6"/>
  <c r="S17" i="6"/>
  <c r="S13" i="6"/>
  <c r="S12" i="6"/>
  <c r="S8" i="6"/>
  <c r="S7" i="6"/>
  <c r="U17" i="6"/>
  <c r="V24" i="6"/>
  <c r="V13" i="6"/>
  <c r="V22" i="6"/>
  <c r="U23" i="6"/>
  <c r="V7" i="6"/>
  <c r="V18" i="6"/>
  <c r="B43" i="6"/>
  <c r="V23" i="6"/>
  <c r="U13" i="6"/>
  <c r="V8" i="6"/>
  <c r="U8" i="6"/>
  <c r="U24" i="6"/>
  <c r="V12" i="6"/>
  <c r="U7" i="6"/>
  <c r="U18" i="6"/>
  <c r="V17" i="6"/>
  <c r="U12" i="6"/>
  <c r="V25" i="6"/>
  <c r="U25" i="6"/>
  <c r="U22" i="6"/>
  <c r="P4" i="6" l="1"/>
  <c r="A42" i="7" l="1"/>
  <c r="A41" i="7"/>
  <c r="A40" i="7"/>
  <c r="A39" i="7"/>
  <c r="A38" i="7"/>
  <c r="A37" i="7"/>
  <c r="A36" i="7"/>
  <c r="A32" i="7" l="1"/>
  <c r="B38" i="6" l="1"/>
  <c r="A31" i="7"/>
  <c r="A33" i="7" l="1"/>
  <c r="N40" i="6"/>
  <c r="B39" i="6"/>
  <c r="B37" i="6" l="1"/>
  <c r="A27" i="7"/>
  <c r="A26" i="7"/>
  <c r="A25" i="7"/>
  <c r="A24" i="7"/>
  <c r="W13" i="6" l="1"/>
  <c r="X13" i="6" s="1"/>
  <c r="W7" i="6"/>
  <c r="X7" i="6" s="1"/>
  <c r="Z7" i="6" s="1"/>
  <c r="W12" i="6"/>
  <c r="X12" i="6" s="1"/>
  <c r="Z12" i="6" s="1"/>
  <c r="W22" i="6"/>
  <c r="X22" i="6" s="1"/>
  <c r="Z22" i="6" s="1"/>
  <c r="W24" i="6"/>
  <c r="X24" i="6" s="1"/>
  <c r="Z24" i="6" s="1"/>
  <c r="W8" i="6"/>
  <c r="X8" i="6" s="1"/>
  <c r="Z8" i="6" s="1"/>
  <c r="W18" i="6"/>
  <c r="X18" i="6" s="1"/>
  <c r="Z18" i="6" s="1"/>
  <c r="W25" i="6"/>
  <c r="X25" i="6" s="1"/>
  <c r="Z25" i="6" s="1"/>
  <c r="W23" i="6"/>
  <c r="X23" i="6" s="1"/>
  <c r="Z23" i="6" s="1"/>
  <c r="W17" i="6"/>
  <c r="X17" i="6" s="1"/>
  <c r="Z17" i="6" s="1"/>
  <c r="A30" i="7"/>
  <c r="A29" i="7"/>
  <c r="A28" i="7"/>
  <c r="A23" i="7"/>
  <c r="A22" i="7"/>
  <c r="Z13" i="6" l="1"/>
  <c r="R13" i="6" s="1"/>
  <c r="Y13" i="6"/>
  <c r="Q13" i="6" s="1"/>
  <c r="R25" i="6"/>
  <c r="R23" i="6"/>
  <c r="R22" i="6"/>
  <c r="R24" i="6"/>
  <c r="R17" i="6"/>
  <c r="R18" i="6"/>
  <c r="R12" i="6"/>
  <c r="R8" i="6"/>
  <c r="R7" i="6"/>
  <c r="Y22" i="6"/>
  <c r="Q22" i="6" s="1"/>
  <c r="Y23" i="6"/>
  <c r="Q23" i="6" s="1"/>
  <c r="Y25" i="6"/>
  <c r="Q25" i="6" s="1"/>
  <c r="Y24" i="6"/>
  <c r="Q24" i="6" s="1"/>
  <c r="Y17" i="6"/>
  <c r="Q17" i="6" s="1"/>
  <c r="Y18" i="6"/>
  <c r="Q18" i="6" s="1"/>
  <c r="Y12" i="6"/>
  <c r="Q12" i="6" s="1"/>
  <c r="Y8" i="6"/>
  <c r="Q8" i="6" s="1"/>
  <c r="Y7" i="6"/>
  <c r="Q7" i="6" l="1"/>
  <c r="N19" i="6" l="1"/>
  <c r="I14" i="6" l="1"/>
  <c r="I19" i="6"/>
  <c r="A35" i="7"/>
  <c r="A34" i="7"/>
  <c r="A21" i="7"/>
  <c r="A20" i="7"/>
  <c r="A19" i="7"/>
  <c r="A18" i="7"/>
  <c r="A17" i="7"/>
  <c r="A16" i="7"/>
  <c r="A15" i="7"/>
  <c r="A14" i="7"/>
  <c r="A13" i="7"/>
  <c r="A12" i="7"/>
  <c r="A11" i="7"/>
  <c r="A10" i="7"/>
  <c r="A9" i="7"/>
  <c r="A8" i="7"/>
  <c r="A7" i="7"/>
  <c r="A6" i="7"/>
  <c r="A5" i="7"/>
  <c r="A4" i="7"/>
  <c r="A3" i="7"/>
  <c r="A2" i="7"/>
  <c r="Q14" i="6" l="1"/>
  <c r="G14" i="6"/>
  <c r="Q9" i="6"/>
  <c r="G9" i="6"/>
  <c r="G34" i="6" l="1"/>
  <c r="K33" i="6"/>
  <c r="H28" i="6"/>
  <c r="H29" i="6" s="1"/>
  <c r="K29" i="6" s="1"/>
  <c r="I9" i="6"/>
  <c r="C28" i="6" s="1"/>
  <c r="G33" i="6"/>
  <c r="G32" i="6"/>
  <c r="O34" i="6"/>
  <c r="B40" i="6" l="1"/>
  <c r="I33" i="6"/>
  <c r="N28" i="6"/>
  <c r="K32" i="6" l="1"/>
  <c r="K34" i="6" s="1"/>
  <c r="C29" i="6" l="1"/>
  <c r="D29" i="6" s="1"/>
  <c r="I34" i="6"/>
  <c r="I32" i="6"/>
  <c r="N29" i="6" l="1"/>
  <c r="P29" i="6" s="1"/>
  <c r="N31" i="6" l="1"/>
  <c r="P31" i="6" s="1"/>
</calcChain>
</file>

<file path=xl/sharedStrings.xml><?xml version="1.0" encoding="utf-8"?>
<sst xmlns="http://schemas.openxmlformats.org/spreadsheetml/2006/main" count="216" uniqueCount="145">
  <si>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</si>
  <si>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</si>
  <si>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</si>
  <si>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</si>
  <si>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</si>
  <si>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</si>
  <si>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</si>
  <si>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</si>
  <si>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</si>
  <si>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</si>
  <si>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</si>
  <si>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JP</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</si>
  <si>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</si>
  <si>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</si>
  <si>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</si>
  <si>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</si>
  <si>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</si>
  <si>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</si>
  <si>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</si>
  <si>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</si>
  <si>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固定費小計/償却対象外合計</t>
    <rPh sb="6" eb="8">
      <t>ショウキャク</t>
    </rPh>
    <rPh sb="8" eb="10">
      <t>タイショウ</t>
    </rPh>
    <rPh sb="10" eb="11">
      <t>ガイ</t>
    </rPh>
    <rPh sb="11" eb="13">
      <t>ゴウケイ</t>
    </rPh>
    <phoneticPr fontId="3"/>
  </si>
  <si>
    <t>部材費</t>
  </si>
  <si>
    <t>償却費</t>
    <rPh sb="0" eb="2">
      <t>ショウキャク</t>
    </rPh>
    <phoneticPr fontId="3"/>
  </si>
  <si>
    <t>1230:経費</t>
    <rPh sb="5" eb="7">
      <t>ケイヒ</t>
    </rPh>
    <phoneticPr fontId="3"/>
  </si>
  <si>
    <t>99:－</t>
    <phoneticPr fontId="3"/>
  </si>
  <si>
    <t xml:space="preserve">    見　積　原　価　計　算　書　１</t>
    <phoneticPr fontId="3"/>
  </si>
  <si>
    <t>上   代</t>
    <phoneticPr fontId="3"/>
  </si>
  <si>
    <t>__EOF__</t>
    <phoneticPr fontId="3"/>
  </si>
  <si>
    <t>JP</t>
    <phoneticPr fontId="3"/>
  </si>
  <si>
    <t>1:製造経費</t>
    <phoneticPr fontId="3"/>
  </si>
  <si>
    <t>○</t>
    <phoneticPr fontId="3"/>
  </si>
  <si>
    <t>US</t>
    <phoneticPr fontId="3"/>
  </si>
  <si>
    <t>US</t>
  </si>
  <si>
    <t>3:運賃(FEDEX、BLPなど)</t>
    <rPh sb="2" eb="4">
      <t>ウンチン</t>
    </rPh>
    <phoneticPr fontId="3"/>
  </si>
  <si>
    <t>4:検査費</t>
    <rPh sb="2" eb="4">
      <t>ケンサ</t>
    </rPh>
    <rPh sb="4" eb="5">
      <t>ヒ</t>
    </rPh>
    <phoneticPr fontId="3"/>
  </si>
  <si>
    <t>営業部署</t>
    <rPh sb="0" eb="2">
      <t>エイギョウ</t>
    </rPh>
    <rPh sb="2" eb="4">
      <t>ブショ</t>
    </rPh>
    <phoneticPr fontId="3"/>
  </si>
  <si>
    <t>開発担当者</t>
    <rPh sb="0" eb="2">
      <t>カイハツ</t>
    </rPh>
    <rPh sb="2" eb="4">
      <t>タントウ</t>
    </rPh>
    <rPh sb="4" eb="5">
      <t>シャ</t>
    </rPh>
    <phoneticPr fontId="3"/>
  </si>
  <si>
    <t>製品売上合計</t>
    <rPh sb="0" eb="2">
      <t>セイヒン</t>
    </rPh>
    <rPh sb="2" eb="4">
      <t>ウリアゲ</t>
    </rPh>
    <rPh sb="4" eb="6">
      <t>ゴウケイ</t>
    </rPh>
    <phoneticPr fontId="3"/>
  </si>
  <si>
    <t>納期</t>
    <rPh sb="0" eb="2">
      <t>ノウキ</t>
    </rPh>
    <phoneticPr fontId="3"/>
  </si>
  <si>
    <t>間接製造経費（標準割合）</t>
    <rPh sb="0" eb="2">
      <t>カンセツ</t>
    </rPh>
    <rPh sb="2" eb="4">
      <t>セイゾウ</t>
    </rPh>
    <rPh sb="4" eb="6">
      <t>ケイヒ</t>
    </rPh>
    <rPh sb="7" eb="9">
      <t>ヒョウジュン</t>
    </rPh>
    <rPh sb="9" eb="11">
      <t>ワリアイ</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</si>
  <si>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</si>
  <si>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</si>
  <si>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</si>
  <si>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</si>
  <si>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</si>
  <si>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</si>
  <si>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</si>
  <si>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</si>
  <si>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HK</t>
    <phoneticPr fontId="3"/>
  </si>
  <si>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</si>
  <si>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</si>
  <si>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</si>
  <si>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</si>
  <si>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</si>
  <si>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</si>
  <si>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</si>
  <si>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</si>
  <si>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</si>
  <si>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</si>
  <si>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</si>
  <si>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</si>
  <si>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</si>
  <si>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</si>
  <si>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</si>
  <si>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</si>
  <si>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</si>
  <si>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</si>
  <si>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</si>
  <si>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生産数</t>
    <rPh sb="0" eb="2">
      <t>セイサン</t>
    </rPh>
    <rPh sb="2" eb="3">
      <t>スウ</t>
    </rPh>
    <phoneticPr fontId="3"/>
  </si>
  <si>
    <t>&lt;=関税合計</t>
    <phoneticPr fontId="3"/>
  </si>
  <si>
    <t>売上区分チェック用</t>
    <rPh sb="0" eb="2">
      <t>ウリアゲ</t>
    </rPh>
    <rPh sb="2" eb="4">
      <t>クブン</t>
    </rPh>
    <rPh sb="8" eb="9">
      <t>ヨウ</t>
    </rPh>
    <phoneticPr fontId="3"/>
  </si>
  <si>
    <t>2020-04-01</t>
    <phoneticPr fontId="3"/>
  </si>
  <si>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</si>
  <si>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</si>
  <si>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</si>
  <si>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</si>
  <si>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</si>
  <si>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</si>
  <si>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</si>
  <si>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</si>
  <si>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</si>
  <si>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</si>
  <si>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</si>
  <si>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</si>
  <si>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</si>
  <si>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</si>
  <si>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</si>
  <si>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</si>
  <si>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</si>
  <si>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</si>
  <si>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</si>
  <si>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</si>
  <si>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</si>
  <si>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</si>
  <si>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</si>
  <si>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</si>
  <si>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</si>
  <si>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</si>
  <si>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</si>
  <si>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</si>
  <si>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</si>
  <si>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</si>
  <si>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</si>
  <si>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</si>
  <si>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</si>
  <si>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</si>
  <si>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</si>
  <si>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</si>
  <si>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</si>
  <si>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</si>
  <si>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</si>
  <si>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</si>
  <si>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</si>
  <si>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</si>
  <si>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</si>
  <si>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</si>
  <si>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</si>
  <si>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</si>
  <si>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</si>
  <si>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</si>
  <si>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</si>
  <si>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</si>
  <si>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</si>
  <si>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</si>
  <si>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</si>
  <si>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</si>
  <si>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</si>
  <si>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通貨数</t>
    <rPh sb="0" eb="2">
      <t>ツウカ</t>
    </rPh>
    <rPh sb="2" eb="3">
      <t>スウ</t>
    </rPh>
    <phoneticPr fontId="3"/>
  </si>
  <si>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</si>
  <si>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</si>
  <si>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</si>
  <si>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</si>
  <si>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</si>
  <si>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エリア5の証紙、関税の%入力列の表示形式を「パーセンテージ」に統一</t>
    <rPh sb="16" eb="18">
      <t>ヒョウジ</t>
    </rPh>
    <rPh sb="18" eb="20">
      <t>ケイシキ</t>
    </rPh>
    <rPh sb="31" eb="33">
      <t>トウイツ</t>
    </rPh>
    <phoneticPr fontId="3"/>
  </si>
  <si>
    <t>JP</t>
    <phoneticPr fontId="3"/>
  </si>
  <si>
    <t>英語表記</t>
    <rPh sb="0" eb="2">
      <t>エイゴ</t>
    </rPh>
    <rPh sb="2" eb="4">
      <t>ヒョウキ</t>
    </rPh>
    <phoneticPr fontId="3"/>
  </si>
  <si>
    <t>V43-1-6</t>
    <phoneticPr fontId="3"/>
  </si>
  <si>
    <t>部材費用合計</t>
    <rPh sb="0" eb="2">
      <t>ブザイ</t>
    </rPh>
    <rPh sb="2" eb="4">
      <t>ヒヨウ</t>
    </rPh>
    <rPh sb="4" eb="6">
      <t>ゴウケイ</t>
    </rPh>
    <phoneticPr fontId="3"/>
  </si>
  <si>
    <t>製品利益/利益率</t>
    <rPh sb="5" eb="7">
      <t>リエキ</t>
    </rPh>
    <rPh sb="7" eb="8">
      <t>リツ</t>
    </rPh>
    <phoneticPr fontId="3"/>
  </si>
  <si>
    <t>固定費売上合計</t>
    <rPh sb="5" eb="7">
      <t>ゴウケイ</t>
    </rPh>
    <phoneticPr fontId="3"/>
  </si>
  <si>
    <t>固定費利益/利益率</t>
    <rPh sb="6" eb="8">
      <t>リエキ</t>
    </rPh>
    <rPh sb="8" eb="9">
      <t>リツ</t>
    </rPh>
    <phoneticPr fontId="3"/>
  </si>
  <si>
    <t>償却対象外合計</t>
    <rPh sb="0" eb="2">
      <t>ショウキャク</t>
    </rPh>
    <rPh sb="2" eb="4">
      <t>タイショウ</t>
    </rPh>
    <rPh sb="4" eb="5">
      <t>ガイ</t>
    </rPh>
    <rPh sb="5" eb="7">
      <t>ゴウケイ</t>
    </rPh>
    <phoneticPr fontId="3"/>
  </si>
  <si>
    <t>売上総利益/率</t>
    <rPh sb="0" eb="2">
      <t>ウリアゲ</t>
    </rPh>
    <rPh sb="2" eb="3">
      <t>ソウ</t>
    </rPh>
    <rPh sb="3" eb="5">
      <t>リエキ</t>
    </rPh>
    <rPh sb="6" eb="7">
      <t>リツ</t>
    </rPh>
    <phoneticPr fontId="3"/>
  </si>
  <si>
    <t>営業利益/利益率</t>
    <rPh sb="0" eb="2">
      <t>エイギョウ</t>
    </rPh>
    <rPh sb="5" eb="7">
      <t>リエキ</t>
    </rPh>
    <rPh sb="7" eb="8">
      <t>リツ</t>
    </rPh>
    <phoneticPr fontId="3"/>
  </si>
  <si>
    <t>売上総計</t>
    <rPh sb="0" eb="2">
      <t>ウリアゲ</t>
    </rPh>
    <rPh sb="2" eb="4">
      <t>ソウケイ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</si>
</sst>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quot;¥&quot;\-#,##0"/>
    <numFmt numFmtId="7" formatCode="&quot;¥&quot;#,##0.00;&quot;¥&quot;\-#,##0.00"/>
    <numFmt numFmtId="8" formatCode="&quot;¥&quot;#,##0.00;[Red]&quot;¥&quot;\-#,##0.00"/>
    <numFmt numFmtId="176" formatCode="#,##0_ ;[Red]\-#,##0\ "/>
    <numFmt numFmtId="177" formatCode="#,##0_ "/>
    <numFmt numFmtId="178" formatCode="#,##0.0000"/>
    <numFmt numFmtId="179" formatCode="yyyy/mm/dd"/>
    <numFmt numFmtId="180" formatCode="00"/>
    <numFmt numFmtId="181" formatCode="#,##0_);[Red]\(#,##0\)"/>
    <numFmt numFmtId="182" formatCode="yyyy/m/d;@"/>
  </numFmts>
  <fonts count="16">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s>
  <fills count="22">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indexed="9"/>
      </patternFill>
    </fill>
    <fill>
      <patternFill patternType="solid">
        <fgColor indexed="65"/>
        <bgColor indexed="64"/>
      </patternFill>
    </fill>
    <fill>
      <patternFill patternType="solid">
        <fgColor rgb="FF00B0F0"/>
        <bgColor indexed="64"/>
      </patternFill>
    </fill>
    <fill>
      <patternFill patternType="solid">
        <fgColor rgb="FFCCFFCC"/>
        <bgColor indexed="64"/>
      </patternFill>
    </fill>
    <fill>
      <patternFill patternType="solid">
        <fgColor indexed="65"/>
        <bgColor rgb="FFFF0000"/>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CCFFFF"/>
        <bgColor rgb="FFFF0000"/>
      </patternFill>
    </fill>
    <fill>
      <patternFill patternType="solid">
        <fgColor theme="5"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89">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medium">
        <color indexed="64"/>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38" fontId="11" fillId="0" borderId="0" applyFont="0" applyFill="0" applyBorder="0" applyAlignment="0" applyProtection="0">
      <alignment vertical="center"/>
    </xf>
  </cellStyleXfs>
  <cellXfs count="372">
    <xf numFmtId="0" fontId="0" fillId="0" borderId="0" xfId="0"/>
    <xf numFmtId="0" fontId="4" fillId="0" borderId="0" xfId="0" applyFont="1"/>
    <xf numFmtId="0" fontId="0" fillId="0" borderId="0" xfId="0" applyAlignment="1">
      <alignment horizontal="lef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5"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5" borderId="6"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4" borderId="6" xfId="0" applyFont="1" applyFill="1" applyBorder="1" applyAlignment="1" applyProtection="1">
      <alignment horizontal="left" wrapText="1"/>
      <protection hidden="1"/>
    </xf>
    <xf numFmtId="0" fontId="4" fillId="5" borderId="6" xfId="0" applyFont="1" applyFill="1" applyBorder="1" applyProtection="1">
      <protection hidden="1"/>
    </xf>
    <xf numFmtId="0" fontId="0" fillId="0" borderId="6" xfId="0" applyBorder="1" applyProtection="1">
      <protection hidden="1"/>
    </xf>
    <xf numFmtId="179" fontId="2" fillId="0" borderId="0" xfId="0" applyNumberFormat="1" applyFont="1"/>
    <xf numFmtId="0" fontId="2" fillId="0" borderId="0" xfId="0" applyFont="1"/>
    <xf numFmtId="180" fontId="2" fillId="0" borderId="0" xfId="0" applyNumberFormat="1" applyFont="1"/>
    <xf numFmtId="49" fontId="2" fillId="0" borderId="0" xfId="0" applyNumberFormat="1" applyFont="1"/>
    <xf numFmtId="0" fontId="9" fillId="0" borderId="6" xfId="0" applyFont="1" applyBorder="1" applyProtection="1">
      <protection hidden="1"/>
    </xf>
    <xf numFmtId="0" fontId="4" fillId="6" borderId="6" xfId="0" applyFont="1" applyFill="1" applyBorder="1" applyAlignment="1" applyProtection="1">
      <alignment horizontal="lef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2" fillId="8" borderId="6" xfId="0" applyFont="1" applyFill="1" applyBorder="1" applyProtection="1">
      <protection hidden="1"/>
    </xf>
    <xf numFmtId="0" fontId="2" fillId="8" borderId="6" xfId="0" applyFont="1" applyFill="1" applyBorder="1" applyAlignment="1" applyProtection="1">
      <alignment horizontal="left"/>
      <protection hidden="1"/>
    </xf>
    <xf numFmtId="0" fontId="4" fillId="0" borderId="0" xfId="0" applyFont="1" applyAlignment="1" applyProtection="1">
      <alignment wrapText="1"/>
      <protection hidden="1"/>
    </xf>
    <xf numFmtId="0" fontId="6" fillId="2" borderId="1" xfId="0" applyFont="1" applyFill="1" applyBorder="1" applyAlignment="1">
      <alignment vertical="center"/>
    </xf>
    <xf numFmtId="49" fontId="6" fillId="7" borderId="20" xfId="0" applyNumberFormat="1" applyFont="1" applyFill="1" applyBorder="1" applyAlignment="1" applyProtection="1">
      <alignment horizontal="center" vertical="center"/>
      <protection locked="0"/>
    </xf>
    <xf numFmtId="0" fontId="6" fillId="2" borderId="20" xfId="0" applyFont="1" applyFill="1" applyBorder="1" applyAlignment="1">
      <alignment vertical="center"/>
    </xf>
    <xf numFmtId="0" fontId="6" fillId="2" borderId="34" xfId="0" applyFont="1" applyFill="1" applyBorder="1" applyAlignment="1">
      <alignment horizontal="center" vertical="center"/>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7" fontId="6" fillId="0" borderId="35" xfId="0" applyNumberFormat="1" applyFont="1" applyBorder="1" applyAlignment="1" applyProtection="1">
      <alignment horizontal="right" vertical="center"/>
      <protection locked="0"/>
    </xf>
    <xf numFmtId="0" fontId="4" fillId="4"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0" fontId="4" fillId="0" borderId="0" xfId="0" applyFont="1" applyAlignment="1">
      <alignment horizontal="center"/>
    </xf>
    <xf numFmtId="0" fontId="12" fillId="0" borderId="0" xfId="0" applyFont="1" applyProtection="1">
      <protection hidden="1"/>
    </xf>
    <xf numFmtId="0" fontId="4" fillId="0" borderId="0" xfId="0" applyFont="1" applyAlignment="1">
      <alignment horizontal="center"/>
    </xf>
    <xf numFmtId="0" fontId="4" fillId="0" borderId="37" xfId="0" applyFont="1" applyBorder="1" applyProtection="1">
      <protection hidden="1"/>
    </xf>
    <xf numFmtId="0" fontId="4" fillId="0" borderId="0" xfId="0" applyFont="1" applyBorder="1" applyProtection="1">
      <protection hidden="1"/>
    </xf>
    <xf numFmtId="0" fontId="1" fillId="0" borderId="37" xfId="0" applyFont="1" applyBorder="1" applyProtection="1">
      <protection hidden="1"/>
    </xf>
    <xf numFmtId="0" fontId="4" fillId="0" borderId="37" xfId="0" applyFont="1" applyBorder="1"/>
    <xf numFmtId="0" fontId="4" fillId="0" borderId="0" xfId="0" applyFont="1" applyBorder="1"/>
    <xf numFmtId="0" fontId="4" fillId="0" borderId="16"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2" fillId="0" borderId="0" xfId="0" applyFont="1" applyBorder="1"/>
    <xf numFmtId="0" fontId="14" fillId="0" borderId="6" xfId="0" applyFont="1" applyBorder="1" applyProtection="1">
      <protection hidden="1"/>
    </xf>
    <xf numFmtId="0" fontId="14" fillId="0" borderId="6" xfId="0" applyFont="1" applyBorder="1"/>
    <xf numFmtId="0" fontId="14" fillId="0" borderId="0" xfId="0" applyFont="1"/>
    <xf numFmtId="0" fontId="14" fillId="0" borderId="0" xfId="0" applyFont="1" applyAlignment="1" applyProtection="1">
      <alignment wrapText="1"/>
      <protection hidden="1"/>
    </xf>
    <xf numFmtId="0" fontId="14" fillId="0" borderId="6" xfId="0" applyFont="1" applyBorder="1" applyAlignment="1" applyProtection="1">
      <alignment wrapText="1"/>
      <protection hidden="1"/>
    </xf>
    <xf numFmtId="0" fontId="14" fillId="0" borderId="16" xfId="0" applyFont="1" applyBorder="1" applyProtection="1">
      <protection hidden="1"/>
    </xf>
    <xf numFmtId="0" fontId="14" fillId="0" borderId="0" xfId="0" applyFont="1" applyProtection="1">
      <protection hidden="1"/>
    </xf>
    <xf numFmtId="0" fontId="15" fillId="0" borderId="5" xfId="0" applyFont="1" applyBorder="1" applyProtection="1">
      <protection hidden="1"/>
    </xf>
    <xf numFmtId="0" fontId="15" fillId="0" borderId="0" xfId="0" applyFont="1"/>
    <xf numFmtId="0" fontId="14" fillId="0" borderId="16" xfId="0" applyFont="1" applyBorder="1" applyAlignment="1" applyProtection="1">
      <alignment wrapText="1"/>
      <protection hidden="1"/>
    </xf>
    <xf numFmtId="0" fontId="4" fillId="0" borderId="16" xfId="0" applyFont="1" applyBorder="1" applyProtection="1">
      <protection locked="0"/>
    </xf>
    <xf numFmtId="0" fontId="4" fillId="0" borderId="0" xfId="0" applyFont="1" applyAlignment="1">
      <alignment horizontal="center"/>
    </xf>
    <xf numFmtId="0" fontId="4" fillId="0" borderId="16" xfId="0" applyFont="1" applyBorder="1" applyAlignment="1" applyProtection="1">
      <alignment wrapText="1"/>
      <protection hidden="1"/>
    </xf>
    <xf numFmtId="0" fontId="14"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4" fillId="0" borderId="6" xfId="0" applyFont="1" applyBorder="1" applyAlignment="1">
      <alignment horizontal="left" wrapText="1"/>
    </xf>
    <xf numFmtId="181"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0" fontId="8"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pplyProtection="1">
      <alignment horizontal="left" vertical="center" wrapText="1"/>
      <protection locked="0"/>
    </xf>
    <xf numFmtId="0" fontId="5" fillId="0" borderId="8" xfId="0" applyFont="1" applyBorder="1" applyAlignment="1">
      <alignment vertical="center" wrapText="1"/>
    </xf>
    <xf numFmtId="0" fontId="6" fillId="2" borderId="2" xfId="0" applyFont="1" applyFill="1" applyBorder="1" applyAlignment="1">
      <alignment vertical="center"/>
    </xf>
    <xf numFmtId="0" fontId="6" fillId="2" borderId="3" xfId="0" applyFont="1" applyFill="1" applyBorder="1" applyAlignment="1">
      <alignment horizontal="center" vertical="center"/>
    </xf>
    <xf numFmtId="176" fontId="6" fillId="0" borderId="3" xfId="0" applyNumberFormat="1" applyFont="1" applyBorder="1" applyAlignment="1" applyProtection="1">
      <alignment horizontal="right" vertical="center"/>
      <protection locked="0"/>
    </xf>
    <xf numFmtId="176" fontId="6" fillId="0" borderId="66" xfId="0" applyNumberFormat="1" applyFont="1" applyBorder="1" applyAlignment="1" applyProtection="1">
      <alignment horizontal="right" vertical="center"/>
    </xf>
    <xf numFmtId="0" fontId="6" fillId="16" borderId="34" xfId="0" applyFont="1" applyFill="1" applyBorder="1" applyAlignment="1" applyProtection="1">
      <alignment horizontal="center" vertical="center"/>
      <protection locked="0"/>
    </xf>
    <xf numFmtId="176" fontId="6" fillId="16" borderId="34" xfId="0" applyNumberFormat="1" applyFont="1" applyFill="1" applyBorder="1" applyAlignment="1" applyProtection="1">
      <alignment horizontal="center" vertical="center"/>
      <protection locked="0"/>
    </xf>
    <xf numFmtId="177" fontId="6" fillId="16" borderId="34" xfId="0" applyNumberFormat="1" applyFont="1" applyFill="1" applyBorder="1" applyAlignment="1" applyProtection="1">
      <alignment horizontal="center" vertical="center"/>
      <protection locked="0"/>
    </xf>
    <xf numFmtId="178" fontId="6" fillId="16" borderId="34" xfId="0" applyNumberFormat="1" applyFont="1" applyFill="1" applyBorder="1" applyAlignment="1" applyProtection="1">
      <alignment horizontal="center" vertical="center"/>
      <protection locked="0"/>
    </xf>
    <xf numFmtId="178" fontId="6" fillId="16" borderId="45" xfId="0" applyNumberFormat="1" applyFont="1" applyFill="1" applyBorder="1" applyAlignment="1" applyProtection="1">
      <alignment horizontal="center" vertical="center"/>
      <protection locked="0"/>
    </xf>
    <xf numFmtId="7" fontId="6" fillId="16" borderId="34" xfId="0" applyNumberFormat="1" applyFont="1" applyFill="1" applyBorder="1" applyAlignment="1">
      <alignment horizontal="center" vertical="center"/>
    </xf>
    <xf numFmtId="0" fontId="4" fillId="11" borderId="5" xfId="0" applyFont="1" applyFill="1" applyBorder="1" applyAlignment="1" applyProtection="1">
      <alignment vertical="center"/>
      <protection locked="0"/>
    </xf>
    <xf numFmtId="177" fontId="4" fillId="11" borderId="5" xfId="0" applyNumberFormat="1" applyFont="1" applyFill="1" applyBorder="1" applyAlignment="1" applyProtection="1">
      <alignment horizontal="center" vertical="center"/>
      <protection locked="0"/>
    </xf>
    <xf numFmtId="178" fontId="4" fillId="10" borderId="5" xfId="0" applyNumberFormat="1" applyFont="1" applyFill="1" applyBorder="1" applyAlignment="1" applyProtection="1">
      <alignment horizontal="right" vertical="center"/>
      <protection locked="0"/>
    </xf>
    <xf numFmtId="178" fontId="4" fillId="10" borderId="36" xfId="0" applyNumberFormat="1" applyFont="1" applyFill="1" applyBorder="1" applyAlignment="1" applyProtection="1">
      <alignment horizontal="right" vertical="center"/>
      <protection locked="0"/>
    </xf>
    <xf numFmtId="182" fontId="10" fillId="0" borderId="86" xfId="0" applyNumberFormat="1" applyFont="1" applyBorder="1" applyAlignment="1" applyProtection="1">
      <alignment horizontal="right" vertical="center"/>
      <protection locked="0"/>
    </xf>
    <xf numFmtId="0" fontId="4" fillId="11" borderId="23" xfId="0" applyFont="1" applyFill="1" applyBorder="1" applyAlignment="1" applyProtection="1">
      <alignment vertical="center"/>
      <protection locked="0"/>
    </xf>
    <xf numFmtId="177" fontId="4" fillId="11" borderId="14" xfId="0" applyNumberFormat="1" applyFont="1" applyFill="1" applyBorder="1" applyAlignment="1" applyProtection="1">
      <alignment horizontal="center" vertical="center"/>
      <protection locked="0"/>
    </xf>
    <xf numFmtId="178" fontId="4" fillId="10" borderId="14" xfId="0" applyNumberFormat="1" applyFont="1" applyFill="1" applyBorder="1" applyAlignment="1" applyProtection="1">
      <alignment horizontal="right" vertical="center"/>
      <protection locked="0"/>
    </xf>
    <xf numFmtId="178" fontId="4" fillId="10" borderId="15" xfId="0" applyNumberFormat="1" applyFont="1" applyFill="1" applyBorder="1" applyAlignment="1" applyProtection="1">
      <alignment horizontal="right" vertical="center"/>
      <protection locked="0"/>
    </xf>
    <xf numFmtId="182" fontId="4" fillId="0" borderId="14" xfId="0" applyNumberFormat="1" applyFont="1" applyBorder="1" applyAlignment="1" applyProtection="1">
      <alignment horizontal="right" vertical="center"/>
      <protection locked="0"/>
    </xf>
    <xf numFmtId="177" fontId="4" fillId="10" borderId="22" xfId="0" applyNumberFormat="1" applyFont="1" applyFill="1" applyBorder="1" applyAlignment="1" applyProtection="1">
      <alignment horizontal="right" vertical="center"/>
    </xf>
    <xf numFmtId="0" fontId="6" fillId="10" borderId="21" xfId="0" applyFont="1" applyFill="1" applyBorder="1" applyAlignment="1">
      <alignment horizontal="right" vertical="center"/>
    </xf>
    <xf numFmtId="0" fontId="6" fillId="17" borderId="34" xfId="0" applyFont="1" applyFill="1" applyBorder="1" applyAlignment="1" applyProtection="1">
      <alignment horizontal="center" vertical="center"/>
      <protection locked="0"/>
    </xf>
    <xf numFmtId="176" fontId="6" fillId="17" borderId="34" xfId="0" applyNumberFormat="1" applyFont="1" applyFill="1" applyBorder="1" applyAlignment="1" applyProtection="1">
      <alignment horizontal="center" vertical="center"/>
      <protection locked="0"/>
    </xf>
    <xf numFmtId="177" fontId="6" fillId="17" borderId="34" xfId="0" applyNumberFormat="1" applyFont="1" applyFill="1" applyBorder="1" applyAlignment="1" applyProtection="1">
      <alignment horizontal="center" vertical="center"/>
      <protection locked="0"/>
    </xf>
    <xf numFmtId="178" fontId="6" fillId="17" borderId="34" xfId="0" applyNumberFormat="1" applyFont="1" applyFill="1" applyBorder="1" applyAlignment="1" applyProtection="1">
      <alignment horizontal="center" vertical="center"/>
      <protection locked="0"/>
    </xf>
    <xf numFmtId="0" fontId="4" fillId="12" borderId="5" xfId="0" applyFont="1" applyFill="1" applyBorder="1" applyAlignment="1" applyProtection="1">
      <alignment vertical="center"/>
      <protection locked="0"/>
    </xf>
    <xf numFmtId="177" fontId="4" fillId="12" borderId="5" xfId="0" applyNumberFormat="1" applyFont="1" applyFill="1" applyBorder="1" applyAlignment="1" applyProtection="1">
      <alignment horizontal="center" vertical="center"/>
      <protection locked="0"/>
    </xf>
    <xf numFmtId="178" fontId="4" fillId="0" borderId="5" xfId="0" applyNumberFormat="1" applyFont="1" applyBorder="1" applyAlignment="1" applyProtection="1">
      <alignment horizontal="right" vertical="center"/>
      <protection locked="0"/>
    </xf>
    <xf numFmtId="0" fontId="4" fillId="12" borderId="23" xfId="0" applyFont="1" applyFill="1" applyBorder="1" applyAlignment="1" applyProtection="1">
      <alignment vertical="center"/>
      <protection locked="0"/>
    </xf>
    <xf numFmtId="177" fontId="4" fillId="12" borderId="14" xfId="0" applyNumberFormat="1" applyFont="1" applyFill="1" applyBorder="1" applyAlignment="1" applyProtection="1">
      <alignment horizontal="center" vertical="center"/>
      <protection locked="0"/>
    </xf>
    <xf numFmtId="178" fontId="4" fillId="0" borderId="14" xfId="0" applyNumberFormat="1" applyFont="1" applyBorder="1" applyAlignment="1" applyProtection="1">
      <alignment horizontal="right" vertical="center"/>
      <protection locked="0"/>
    </xf>
    <xf numFmtId="178" fontId="4" fillId="0" borderId="81" xfId="0" applyNumberFormat="1" applyFont="1" applyBorder="1" applyAlignment="1" applyProtection="1">
      <alignment horizontal="right" vertical="center"/>
      <protection locked="0"/>
    </xf>
    <xf numFmtId="177" fontId="4" fillId="0" borderId="22" xfId="0" applyNumberFormat="1" applyFont="1" applyBorder="1" applyAlignment="1" applyProtection="1">
      <alignment horizontal="right" vertical="center"/>
    </xf>
    <xf numFmtId="0" fontId="6" fillId="0" borderId="21" xfId="0" applyFont="1" applyBorder="1" applyAlignment="1">
      <alignment horizontal="right" vertical="center"/>
    </xf>
    <xf numFmtId="0" fontId="6" fillId="14" borderId="20" xfId="0" applyFont="1" applyFill="1" applyBorder="1" applyAlignment="1">
      <alignment horizontal="center" vertical="center"/>
    </xf>
    <xf numFmtId="0" fontId="6" fillId="14" borderId="44" xfId="0" applyFont="1" applyFill="1" applyBorder="1" applyAlignment="1">
      <alignment horizontal="center" vertical="center"/>
    </xf>
    <xf numFmtId="7" fontId="6" fillId="15" borderId="34" xfId="0" applyNumberFormat="1" applyFont="1" applyFill="1" applyBorder="1" applyAlignment="1">
      <alignment horizontal="center" vertical="center"/>
    </xf>
    <xf numFmtId="0" fontId="4" fillId="13" borderId="6" xfId="0" applyFont="1" applyFill="1" applyBorder="1" applyAlignment="1" applyProtection="1">
      <alignment vertical="center"/>
      <protection locked="0"/>
    </xf>
    <xf numFmtId="0" fontId="4" fillId="13" borderId="6" xfId="0" applyFont="1" applyFill="1" applyBorder="1" applyAlignment="1" applyProtection="1">
      <alignment horizontal="center" vertical="center"/>
      <protection locked="0"/>
    </xf>
    <xf numFmtId="176" fontId="4" fillId="0" borderId="6" xfId="0" applyNumberFormat="1" applyFont="1" applyBorder="1" applyAlignment="1" applyProtection="1">
      <alignment horizontal="right" vertical="center"/>
      <protection locked="0"/>
    </xf>
    <xf numFmtId="177" fontId="4" fillId="13" borderId="6" xfId="0" applyNumberFormat="1" applyFont="1" applyFill="1" applyBorder="1" applyAlignment="1" applyProtection="1">
      <alignment horizontal="center" vertical="center"/>
      <protection locked="0"/>
    </xf>
    <xf numFmtId="178" fontId="4" fillId="0" borderId="6" xfId="0" applyNumberFormat="1" applyFont="1" applyBorder="1" applyAlignment="1" applyProtection="1">
      <alignment horizontal="right" vertical="center"/>
      <protection locked="0"/>
    </xf>
    <xf numFmtId="178" fontId="4" fillId="0" borderId="15" xfId="0" applyNumberFormat="1" applyFont="1" applyBorder="1" applyAlignment="1" applyProtection="1">
      <alignment horizontal="right" vertical="center"/>
      <protection locked="0"/>
    </xf>
    <xf numFmtId="0" fontId="4" fillId="13" borderId="3" xfId="0" applyFont="1" applyFill="1" applyBorder="1" applyAlignment="1" applyProtection="1">
      <alignment vertical="center"/>
      <protection locked="0"/>
    </xf>
    <xf numFmtId="0" fontId="4" fillId="13" borderId="3" xfId="0" applyFont="1" applyFill="1" applyBorder="1" applyAlignment="1" applyProtection="1">
      <alignment horizontal="center" vertical="center"/>
      <protection locked="0"/>
    </xf>
    <xf numFmtId="176" fontId="4" fillId="0" borderId="3" xfId="0" applyNumberFormat="1" applyFont="1" applyBorder="1" applyAlignment="1" applyProtection="1">
      <alignment horizontal="right" vertical="center"/>
      <protection locked="0"/>
    </xf>
    <xf numFmtId="177" fontId="4" fillId="13" borderId="3" xfId="0" applyNumberFormat="1" applyFont="1" applyFill="1" applyBorder="1" applyAlignment="1" applyProtection="1">
      <alignment horizontal="center" vertical="center"/>
      <protection locked="0"/>
    </xf>
    <xf numFmtId="182" fontId="4" fillId="0" borderId="37" xfId="0" applyNumberFormat="1" applyFont="1" applyBorder="1" applyAlignment="1" applyProtection="1">
      <alignment horizontal="right" vertical="center"/>
      <protection locked="0"/>
    </xf>
    <xf numFmtId="5" fontId="6" fillId="0" borderId="7" xfId="0" applyNumberFormat="1" applyFont="1" applyBorder="1" applyAlignment="1">
      <alignment horizontal="right" vertical="center"/>
    </xf>
    <xf numFmtId="5" fontId="6" fillId="0" borderId="8" xfId="0" applyNumberFormat="1" applyFont="1" applyBorder="1" applyAlignment="1">
      <alignment horizontal="right" vertical="center"/>
    </xf>
    <xf numFmtId="0" fontId="6" fillId="0" borderId="22" xfId="0" applyFont="1" applyBorder="1" applyAlignment="1">
      <alignment horizontal="right" vertical="center"/>
    </xf>
    <xf numFmtId="0" fontId="6" fillId="14" borderId="34" xfId="0" applyFont="1" applyFill="1" applyBorder="1" applyAlignment="1">
      <alignment horizontal="center" vertical="center"/>
    </xf>
    <xf numFmtId="176" fontId="4" fillId="0" borderId="6" xfId="2" applyNumberFormat="1" applyFont="1" applyBorder="1" applyAlignment="1" applyProtection="1">
      <alignment horizontal="right" vertical="center"/>
      <protection locked="0"/>
    </xf>
    <xf numFmtId="178" fontId="4" fillId="0" borderId="6" xfId="2" applyNumberFormat="1" applyFont="1" applyBorder="1" applyAlignment="1" applyProtection="1">
      <alignment horizontal="right" vertical="center"/>
      <protection locked="0"/>
    </xf>
    <xf numFmtId="178" fontId="4" fillId="10" borderId="36" xfId="2" applyNumberFormat="1" applyFont="1" applyFill="1" applyBorder="1" applyAlignment="1" applyProtection="1">
      <alignment horizontal="right" vertical="center"/>
      <protection locked="0"/>
    </xf>
    <xf numFmtId="0" fontId="4" fillId="13" borderId="14" xfId="0" applyFont="1" applyFill="1" applyBorder="1" applyAlignment="1" applyProtection="1">
      <alignment vertical="center"/>
      <protection locked="0"/>
    </xf>
    <xf numFmtId="0" fontId="4" fillId="13" borderId="14" xfId="0" applyFont="1" applyFill="1" applyBorder="1" applyAlignment="1" applyProtection="1">
      <alignment horizontal="center" vertical="center"/>
      <protection locked="0"/>
    </xf>
    <xf numFmtId="176" fontId="4" fillId="0" borderId="14" xfId="0" applyNumberFormat="1" applyFont="1" applyFill="1" applyBorder="1" applyAlignment="1" applyProtection="1">
      <alignment horizontal="right" vertical="center"/>
      <protection locked="0"/>
    </xf>
    <xf numFmtId="177" fontId="4" fillId="13" borderId="14" xfId="0" applyNumberFormat="1" applyFont="1" applyFill="1" applyBorder="1" applyAlignment="1" applyProtection="1">
      <alignment horizontal="center" vertical="center"/>
      <protection locked="0"/>
    </xf>
    <xf numFmtId="182" fontId="10" fillId="0" borderId="87" xfId="0" applyNumberFormat="1" applyFont="1" applyBorder="1" applyAlignment="1" applyProtection="1">
      <alignment horizontal="right" vertical="center"/>
      <protection locked="0"/>
    </xf>
    <xf numFmtId="0" fontId="4" fillId="19" borderId="34" xfId="0" applyFont="1" applyFill="1" applyBorder="1" applyAlignment="1" applyProtection="1">
      <alignment vertical="center"/>
      <protection locked="0"/>
    </xf>
    <xf numFmtId="9" fontId="4" fillId="0" borderId="34" xfId="0" applyNumberFormat="1" applyFont="1" applyFill="1" applyBorder="1" applyAlignment="1" applyProtection="1">
      <alignment horizontal="center" vertical="center"/>
      <protection locked="0"/>
    </xf>
    <xf numFmtId="176" fontId="4" fillId="0" borderId="34" xfId="0" applyNumberFormat="1" applyFont="1" applyFill="1" applyBorder="1" applyAlignment="1" applyProtection="1">
      <alignment horizontal="right" vertical="center"/>
      <protection locked="0"/>
    </xf>
    <xf numFmtId="177" fontId="4" fillId="19" borderId="34" xfId="0" applyNumberFormat="1" applyFont="1" applyFill="1" applyBorder="1" applyAlignment="1" applyProtection="1">
      <alignment horizontal="center" vertical="center"/>
      <protection locked="0"/>
    </xf>
    <xf numFmtId="178" fontId="4" fillId="0" borderId="34" xfId="0" applyNumberFormat="1" applyFont="1" applyFill="1" applyBorder="1" applyAlignment="1" applyProtection="1">
      <alignment horizontal="right" vertical="center"/>
      <protection locked="0"/>
    </xf>
    <xf numFmtId="178" fontId="4" fillId="0" borderId="45" xfId="0" applyNumberFormat="1" applyFont="1" applyFill="1" applyBorder="1" applyAlignment="1" applyProtection="1">
      <alignment horizontal="right" vertical="center"/>
      <protection locked="0"/>
    </xf>
    <xf numFmtId="182" fontId="10" fillId="0" borderId="88" xfId="0" applyNumberFormat="1" applyFont="1" applyBorder="1" applyAlignment="1" applyProtection="1">
      <alignment horizontal="right" vertical="center"/>
      <protection locked="0"/>
    </xf>
    <xf numFmtId="0" fontId="4" fillId="19" borderId="3" xfId="0" applyFont="1" applyFill="1" applyBorder="1" applyAlignment="1" applyProtection="1">
      <alignment vertical="center"/>
      <protection locked="0"/>
    </xf>
    <xf numFmtId="9" fontId="4" fillId="0" borderId="3" xfId="0" applyNumberFormat="1" applyFont="1" applyFill="1" applyBorder="1" applyAlignment="1" applyProtection="1">
      <alignment horizontal="center" vertical="center"/>
      <protection locked="0"/>
    </xf>
    <xf numFmtId="176" fontId="4" fillId="0" borderId="3" xfId="0" applyNumberFormat="1" applyFont="1" applyFill="1" applyBorder="1" applyAlignment="1" applyProtection="1">
      <alignment horizontal="right" vertical="center"/>
      <protection locked="0"/>
    </xf>
    <xf numFmtId="177" fontId="4" fillId="19" borderId="3" xfId="0" applyNumberFormat="1" applyFont="1" applyFill="1" applyBorder="1" applyAlignment="1">
      <alignment horizontal="center" vertical="center"/>
    </xf>
    <xf numFmtId="178" fontId="4" fillId="0" borderId="3" xfId="0" applyNumberFormat="1" applyFont="1" applyFill="1" applyBorder="1" applyAlignment="1" applyProtection="1">
      <alignment horizontal="right" vertical="center"/>
      <protection locked="0"/>
    </xf>
    <xf numFmtId="178" fontId="4" fillId="0" borderId="28" xfId="0" applyNumberFormat="1" applyFont="1" applyFill="1" applyBorder="1" applyAlignment="1" applyProtection="1">
      <alignment horizontal="right" vertical="center"/>
      <protection locked="0"/>
    </xf>
    <xf numFmtId="182" fontId="4" fillId="0" borderId="28" xfId="0" applyNumberFormat="1" applyFont="1" applyFill="1" applyBorder="1" applyAlignment="1" applyProtection="1">
      <alignment horizontal="right" vertical="center"/>
      <protection locked="0"/>
    </xf>
    <xf numFmtId="5" fontId="7" fillId="9" borderId="32" xfId="0" applyNumberFormat="1" applyFont="1" applyFill="1" applyBorder="1" applyAlignment="1" applyProtection="1">
      <alignment horizontal="right" vertical="center"/>
    </xf>
    <xf numFmtId="10" fontId="7" fillId="9" borderId="32" xfId="0" applyNumberFormat="1" applyFont="1" applyFill="1" applyBorder="1" applyAlignment="1" applyProtection="1">
      <alignment vertical="center"/>
    </xf>
    <xf numFmtId="5" fontId="6" fillId="9" borderId="42" xfId="0" applyNumberFormat="1" applyFont="1" applyFill="1" applyBorder="1" applyAlignment="1" applyProtection="1">
      <alignment vertical="center"/>
    </xf>
    <xf numFmtId="0" fontId="6" fillId="9" borderId="32" xfId="0" applyFont="1" applyFill="1" applyBorder="1" applyAlignment="1" applyProtection="1">
      <alignment vertical="center"/>
    </xf>
    <xf numFmtId="8" fontId="6" fillId="9" borderId="33" xfId="0" applyNumberFormat="1" applyFont="1" applyFill="1" applyBorder="1" applyAlignment="1" applyProtection="1">
      <alignment horizontal="right" vertical="center"/>
    </xf>
    <xf numFmtId="5" fontId="7" fillId="9" borderId="29" xfId="0" applyNumberFormat="1" applyFont="1" applyFill="1" applyBorder="1" applyAlignment="1" applyProtection="1">
      <alignment horizontal="right" vertical="center"/>
    </xf>
    <xf numFmtId="10" fontId="7" fillId="9" borderId="29" xfId="0" applyNumberFormat="1" applyFont="1" applyFill="1" applyBorder="1" applyAlignment="1" applyProtection="1">
      <alignment horizontal="center" vertical="center"/>
    </xf>
    <xf numFmtId="5" fontId="6" fillId="9" borderId="41" xfId="0" applyNumberFormat="1" applyFont="1" applyFill="1" applyBorder="1" applyAlignment="1" applyProtection="1">
      <alignment vertical="center"/>
    </xf>
    <xf numFmtId="10" fontId="7" fillId="9" borderId="30" xfId="0" applyNumberFormat="1" applyFont="1" applyFill="1" applyBorder="1" applyAlignment="1" applyProtection="1">
      <alignment horizontal="center" vertical="center"/>
    </xf>
    <xf numFmtId="0" fontId="6" fillId="9" borderId="38" xfId="0" applyFont="1" applyFill="1" applyBorder="1" applyAlignment="1" applyProtection="1">
      <alignment horizontal="right" vertical="center"/>
    </xf>
    <xf numFmtId="0" fontId="6" fillId="9" borderId="39" xfId="0" applyFont="1" applyFill="1" applyBorder="1" applyAlignment="1" applyProtection="1">
      <alignment horizontal="right" vertical="center"/>
    </xf>
    <xf numFmtId="0" fontId="6" fillId="9" borderId="24" xfId="0" applyFont="1" applyFill="1" applyBorder="1" applyAlignment="1" applyProtection="1">
      <alignment horizontal="right" vertical="center"/>
    </xf>
    <xf numFmtId="0" fontId="6" fillId="9" borderId="0" xfId="0" applyFont="1" applyFill="1" applyAlignment="1" applyProtection="1">
      <alignment vertical="center"/>
    </xf>
    <xf numFmtId="10" fontId="6" fillId="9" borderId="24" xfId="0" applyNumberFormat="1" applyFont="1" applyFill="1" applyBorder="1" applyAlignment="1" applyProtection="1">
      <alignment horizontal="center" vertical="center"/>
    </xf>
    <xf numFmtId="10" fontId="6" fillId="9" borderId="18" xfId="0" applyNumberFormat="1" applyFont="1" applyFill="1" applyBorder="1" applyAlignment="1" applyProtection="1">
      <alignment horizontal="center" vertical="center"/>
    </xf>
    <xf numFmtId="10" fontId="7" fillId="9" borderId="40" xfId="0" applyNumberFormat="1" applyFont="1" applyFill="1" applyBorder="1" applyAlignment="1" applyProtection="1">
      <alignment horizontal="center" vertical="center"/>
    </xf>
    <xf numFmtId="0" fontId="6" fillId="9" borderId="26" xfId="0" applyFont="1" applyFill="1" applyBorder="1" applyAlignment="1" applyProtection="1">
      <alignment horizontal="center" vertical="center"/>
    </xf>
    <xf numFmtId="0" fontId="6" fillId="9" borderId="27" xfId="0" applyFont="1" applyFill="1" applyBorder="1" applyAlignment="1" applyProtection="1">
      <alignment horizontal="center" vertical="center"/>
    </xf>
    <xf numFmtId="0" fontId="6" fillId="9" borderId="12" xfId="0" applyFont="1" applyFill="1" applyBorder="1" applyAlignment="1" applyProtection="1">
      <alignment horizontal="center" vertical="center"/>
    </xf>
    <xf numFmtId="0" fontId="6" fillId="9" borderId="12" xfId="0" applyFont="1" applyFill="1" applyBorder="1" applyAlignment="1" applyProtection="1">
      <alignment vertical="center"/>
    </xf>
    <xf numFmtId="7" fontId="6" fillId="9" borderId="12" xfId="0" applyNumberFormat="1" applyFont="1" applyFill="1" applyBorder="1" applyAlignment="1" applyProtection="1">
      <alignment horizontal="right" vertical="center"/>
    </xf>
    <xf numFmtId="7" fontId="6" fillId="9" borderId="74" xfId="0" applyNumberFormat="1" applyFont="1" applyFill="1" applyBorder="1" applyAlignment="1" applyProtection="1">
      <alignment horizontal="right" vertical="center"/>
    </xf>
    <xf numFmtId="10" fontId="7" fillId="9" borderId="31" xfId="0" applyNumberFormat="1" applyFont="1" applyFill="1" applyBorder="1" applyAlignment="1" applyProtection="1">
      <alignment horizontal="center" vertical="center"/>
    </xf>
    <xf numFmtId="177" fontId="7" fillId="9" borderId="9" xfId="0" applyNumberFormat="1" applyFont="1" applyFill="1" applyBorder="1" applyAlignment="1" applyProtection="1">
      <alignment horizontal="right" vertical="center"/>
    </xf>
    <xf numFmtId="0" fontId="7" fillId="9" borderId="9" xfId="0" applyFont="1" applyFill="1" applyBorder="1" applyAlignment="1" applyProtection="1">
      <alignment horizontal="right" vertical="center"/>
    </xf>
    <xf numFmtId="7" fontId="7" fillId="9" borderId="9" xfId="0" applyNumberFormat="1" applyFont="1" applyFill="1" applyBorder="1" applyAlignment="1" applyProtection="1">
      <alignment horizontal="right" vertical="center"/>
    </xf>
    <xf numFmtId="7" fontId="6" fillId="9" borderId="9" xfId="0" applyNumberFormat="1" applyFont="1" applyFill="1" applyBorder="1" applyAlignment="1" applyProtection="1">
      <alignment horizontal="right" vertical="center"/>
    </xf>
    <xf numFmtId="5" fontId="6" fillId="9" borderId="25" xfId="0" applyNumberFormat="1" applyFont="1" applyFill="1" applyBorder="1" applyAlignment="1" applyProtection="1">
      <alignment vertical="center"/>
    </xf>
    <xf numFmtId="177" fontId="7" fillId="9" borderId="10" xfId="0" applyNumberFormat="1" applyFont="1" applyFill="1" applyBorder="1" applyAlignment="1" applyProtection="1">
      <alignment horizontal="right" vertical="center"/>
    </xf>
    <xf numFmtId="0" fontId="7" fillId="9" borderId="10" xfId="0" applyFont="1" applyFill="1" applyBorder="1" applyAlignment="1" applyProtection="1">
      <alignment horizontal="right" vertical="center"/>
    </xf>
    <xf numFmtId="7" fontId="7" fillId="9" borderId="24" xfId="0" applyNumberFormat="1" applyFont="1" applyFill="1" applyBorder="1" applyAlignment="1" applyProtection="1">
      <alignment horizontal="right" vertical="center"/>
    </xf>
    <xf numFmtId="7" fontId="7" fillId="9" borderId="18" xfId="0" applyNumberFormat="1" applyFont="1" applyFill="1" applyBorder="1" applyAlignment="1" applyProtection="1">
      <alignment horizontal="right" vertical="center"/>
    </xf>
    <xf numFmtId="7" fontId="6" fillId="9" borderId="18" xfId="0" applyNumberFormat="1" applyFont="1" applyFill="1" applyBorder="1" applyAlignment="1" applyProtection="1">
      <alignment horizontal="right" vertical="center"/>
    </xf>
    <xf numFmtId="0" fontId="6" fillId="9" borderId="11" xfId="0" applyFont="1" applyFill="1" applyBorder="1" applyAlignment="1" applyProtection="1">
      <alignment vertical="center"/>
    </xf>
    <xf numFmtId="177" fontId="7" fillId="9" borderId="12" xfId="0" applyNumberFormat="1" applyFont="1" applyFill="1" applyBorder="1" applyAlignment="1" applyProtection="1">
      <alignment horizontal="right" vertical="center"/>
    </xf>
    <xf numFmtId="0" fontId="7" fillId="9" borderId="12" xfId="0" applyFont="1" applyFill="1" applyBorder="1" applyAlignment="1" applyProtection="1">
      <alignment horizontal="right" vertical="center"/>
    </xf>
    <xf numFmtId="7" fontId="7" fillId="9" borderId="12" xfId="0" applyNumberFormat="1" applyFont="1" applyFill="1" applyBorder="1" applyAlignment="1" applyProtection="1">
      <alignment horizontal="right" vertical="center"/>
    </xf>
    <xf numFmtId="7" fontId="7" fillId="9" borderId="74" xfId="0" applyNumberFormat="1" applyFont="1" applyFill="1" applyBorder="1" applyAlignment="1" applyProtection="1">
      <alignment horizontal="right" vertical="center"/>
    </xf>
    <xf numFmtId="0" fontId="4" fillId="0" borderId="13" xfId="0" applyFont="1" applyBorder="1" applyAlignment="1">
      <alignment horizontal="left" vertical="center"/>
    </xf>
    <xf numFmtId="177" fontId="4" fillId="10" borderId="5" xfId="0" applyNumberFormat="1" applyFont="1" applyFill="1" applyBorder="1" applyAlignment="1" applyProtection="1">
      <alignment horizontal="right" vertical="center"/>
      <protection locked="0"/>
    </xf>
    <xf numFmtId="177" fontId="4" fillId="10" borderId="14" xfId="0" applyNumberFormat="1" applyFont="1" applyFill="1" applyBorder="1" applyAlignment="1" applyProtection="1">
      <alignment horizontal="right" vertical="center"/>
      <protection locked="0"/>
    </xf>
    <xf numFmtId="177" fontId="6" fillId="10" borderId="22" xfId="0" applyNumberFormat="1" applyFont="1" applyFill="1" applyBorder="1" applyAlignment="1" applyProtection="1">
      <alignment horizontal="right" vertical="center"/>
    </xf>
    <xf numFmtId="177" fontId="4" fillId="0" borderId="5" xfId="0" applyNumberFormat="1" applyFont="1" applyBorder="1" applyAlignment="1" applyProtection="1">
      <alignment horizontal="right" vertical="center"/>
      <protection locked="0"/>
    </xf>
    <xf numFmtId="177" fontId="4" fillId="0" borderId="14" xfId="0" applyNumberFormat="1" applyFont="1" applyBorder="1" applyAlignment="1" applyProtection="1">
      <alignment horizontal="right" vertical="center"/>
      <protection locked="0"/>
    </xf>
    <xf numFmtId="177" fontId="6" fillId="0" borderId="22" xfId="0" applyNumberFormat="1" applyFont="1" applyBorder="1" applyAlignment="1" applyProtection="1">
      <alignment horizontal="right" vertical="center"/>
    </xf>
    <xf numFmtId="0" fontId="6" fillId="16" borderId="48" xfId="0" applyFont="1" applyFill="1" applyBorder="1" applyAlignment="1" applyProtection="1">
      <alignment horizontal="center" vertical="center"/>
      <protection locked="0"/>
    </xf>
    <xf numFmtId="0" fontId="6" fillId="16" borderId="49" xfId="0" applyFont="1" applyFill="1" applyBorder="1" applyAlignment="1" applyProtection="1">
      <alignment horizontal="center" vertical="center"/>
      <protection locked="0"/>
    </xf>
    <xf numFmtId="0" fontId="6" fillId="16" borderId="45" xfId="0" applyFont="1" applyFill="1" applyBorder="1" applyAlignment="1" applyProtection="1">
      <alignment horizontal="center" vertical="center"/>
      <protection locked="0"/>
    </xf>
    <xf numFmtId="0" fontId="6" fillId="16" borderId="46" xfId="0" applyFont="1" applyFill="1" applyBorder="1" applyAlignment="1" applyProtection="1">
      <alignment horizontal="center" vertical="center"/>
      <protection locked="0"/>
    </xf>
    <xf numFmtId="7" fontId="6" fillId="16" borderId="45" xfId="0" applyNumberFormat="1" applyFont="1" applyFill="1" applyBorder="1" applyAlignment="1">
      <alignment horizontal="center" vertical="center"/>
    </xf>
    <xf numFmtId="7" fontId="6" fillId="16" borderId="49" xfId="0" applyNumberFormat="1" applyFont="1" applyFill="1" applyBorder="1" applyAlignment="1">
      <alignment horizontal="center" vertical="center"/>
    </xf>
    <xf numFmtId="0" fontId="6" fillId="16" borderId="45" xfId="0" applyFont="1" applyFill="1" applyBorder="1" applyAlignment="1">
      <alignment horizontal="center" vertical="center"/>
    </xf>
    <xf numFmtId="0" fontId="6" fillId="16" borderId="46" xfId="0" applyFont="1" applyFill="1" applyBorder="1" applyAlignment="1">
      <alignment horizontal="center" vertical="center"/>
    </xf>
    <xf numFmtId="0" fontId="6" fillId="16" borderId="47" xfId="0" applyFont="1" applyFill="1" applyBorder="1" applyAlignment="1">
      <alignment horizontal="center" vertical="center"/>
    </xf>
    <xf numFmtId="0" fontId="4" fillId="11" borderId="50" xfId="0" applyFont="1" applyFill="1" applyBorder="1" applyAlignment="1" applyProtection="1">
      <alignment vertical="center"/>
      <protection locked="0"/>
    </xf>
    <xf numFmtId="0" fontId="4" fillId="11" borderId="16" xfId="0" applyFont="1" applyFill="1" applyBorder="1" applyAlignment="1" applyProtection="1">
      <alignment vertical="center"/>
      <protection locked="0"/>
    </xf>
    <xf numFmtId="49" fontId="4" fillId="11" borderId="15" xfId="0" applyNumberFormat="1" applyFont="1" applyFill="1" applyBorder="1" applyAlignment="1" applyProtection="1">
      <alignment vertical="center"/>
      <protection locked="0"/>
    </xf>
    <xf numFmtId="49" fontId="4" fillId="11" borderId="43" xfId="0" applyNumberFormat="1" applyFont="1" applyFill="1" applyBorder="1" applyAlignment="1" applyProtection="1">
      <alignment vertical="center"/>
      <protection locked="0"/>
    </xf>
    <xf numFmtId="49" fontId="4" fillId="11" borderId="16" xfId="0" applyNumberFormat="1" applyFont="1" applyFill="1" applyBorder="1" applyAlignment="1" applyProtection="1">
      <alignment vertical="center"/>
      <protection locked="0"/>
    </xf>
    <xf numFmtId="5" fontId="4" fillId="11" borderId="15" xfId="0" applyNumberFormat="1" applyFont="1" applyFill="1" applyBorder="1" applyAlignment="1">
      <alignment horizontal="right" vertical="center"/>
    </xf>
    <xf numFmtId="5" fontId="4" fillId="11" borderId="16" xfId="0" applyNumberFormat="1" applyFont="1" applyFill="1" applyBorder="1" applyAlignment="1">
      <alignment horizontal="right" vertical="center"/>
    </xf>
    <xf numFmtId="0" fontId="4" fillId="10" borderId="36" xfId="0" applyFont="1" applyFill="1" applyBorder="1" applyAlignment="1" applyProtection="1">
      <alignment horizontal="left" vertical="center"/>
      <protection locked="0"/>
    </xf>
    <xf numFmtId="0" fontId="4" fillId="10" borderId="51" xfId="0" applyFont="1" applyFill="1" applyBorder="1" applyAlignment="1" applyProtection="1">
      <alignment horizontal="left" vertical="center"/>
      <protection locked="0"/>
    </xf>
    <xf numFmtId="0" fontId="4" fillId="10" borderId="52" xfId="0" applyFont="1" applyFill="1" applyBorder="1" applyAlignment="1" applyProtection="1">
      <alignment horizontal="left" vertical="center"/>
      <protection locked="0"/>
    </xf>
    <xf numFmtId="0" fontId="4" fillId="10" borderId="14" xfId="0" applyFont="1" applyFill="1" applyBorder="1" applyAlignment="1" applyProtection="1">
      <alignment horizontal="left" vertical="center"/>
      <protection locked="0"/>
    </xf>
    <xf numFmtId="0" fontId="4" fillId="10" borderId="55" xfId="0" applyFont="1" applyFill="1" applyBorder="1" applyAlignment="1" applyProtection="1">
      <alignment horizontal="left" vertical="center"/>
      <protection locked="0"/>
    </xf>
    <xf numFmtId="0" fontId="5" fillId="0" borderId="8" xfId="0" applyFont="1" applyBorder="1" applyAlignment="1">
      <alignment horizontal="center" vertical="center" wrapText="1"/>
    </xf>
    <xf numFmtId="0" fontId="6" fillId="13" borderId="3" xfId="0" applyFont="1" applyFill="1" applyBorder="1" applyAlignment="1" applyProtection="1">
      <alignment horizontal="center" vertical="center"/>
      <protection locked="0"/>
    </xf>
    <xf numFmtId="0" fontId="6" fillId="13" borderId="28" xfId="0" applyFont="1" applyFill="1" applyBorder="1" applyAlignment="1" applyProtection="1">
      <alignment horizontal="center" vertical="center"/>
      <protection locked="0"/>
    </xf>
    <xf numFmtId="0" fontId="4" fillId="13" borderId="28" xfId="0" applyFont="1" applyFill="1" applyBorder="1" applyAlignment="1" applyProtection="1">
      <alignment horizontal="center" vertical="center"/>
      <protection locked="0"/>
    </xf>
    <xf numFmtId="0" fontId="4" fillId="13" borderId="61" xfId="0" applyFont="1" applyFill="1" applyBorder="1" applyAlignment="1" applyProtection="1">
      <alignment horizontal="center" vertical="center"/>
      <protection locked="0"/>
    </xf>
    <xf numFmtId="0" fontId="4" fillId="13" borderId="17" xfId="0" applyFont="1" applyFill="1" applyBorder="1" applyAlignment="1" applyProtection="1">
      <alignment horizontal="center" vertical="center"/>
      <protection locked="0"/>
    </xf>
    <xf numFmtId="0" fontId="6" fillId="2" borderId="28" xfId="0" applyFont="1" applyFill="1" applyBorder="1" applyAlignment="1">
      <alignment horizontal="center" vertical="center"/>
    </xf>
    <xf numFmtId="0" fontId="6" fillId="2" borderId="17" xfId="0" applyFont="1" applyFill="1" applyBorder="1" applyAlignment="1">
      <alignment horizontal="center" vertical="center"/>
    </xf>
    <xf numFmtId="0" fontId="7" fillId="3" borderId="3" xfId="0" applyFont="1" applyFill="1" applyBorder="1" applyAlignment="1" applyProtection="1">
      <alignment horizontal="center" vertical="center"/>
      <protection locked="0"/>
    </xf>
    <xf numFmtId="0" fontId="4" fillId="0" borderId="82" xfId="0" applyFont="1" applyBorder="1" applyAlignment="1">
      <alignment horizontal="center" vertical="center"/>
    </xf>
    <xf numFmtId="0" fontId="4" fillId="0" borderId="13" xfId="0" applyFont="1" applyBorder="1" applyAlignment="1">
      <alignment horizontal="center" vertical="center"/>
    </xf>
    <xf numFmtId="0" fontId="4" fillId="0" borderId="83" xfId="0" applyFont="1" applyBorder="1" applyAlignment="1">
      <alignment horizontal="center" vertical="center"/>
    </xf>
    <xf numFmtId="0" fontId="4" fillId="0" borderId="8" xfId="0" applyFont="1" applyBorder="1" applyAlignment="1">
      <alignment horizontal="left" vertical="center" wrapText="1"/>
    </xf>
    <xf numFmtId="0" fontId="6" fillId="0" borderId="46" xfId="0" applyFont="1" applyBorder="1" applyAlignment="1" applyProtection="1">
      <alignment horizontal="left" vertical="center" wrapText="1"/>
      <protection locked="0"/>
    </xf>
    <xf numFmtId="0" fontId="6" fillId="0" borderId="49" xfId="0" applyFont="1" applyBorder="1" applyAlignment="1" applyProtection="1">
      <alignment horizontal="left" vertical="center" wrapText="1"/>
      <protection locked="0"/>
    </xf>
    <xf numFmtId="0" fontId="6" fillId="0" borderId="45" xfId="0" applyFont="1" applyBorder="1" applyAlignment="1" applyProtection="1">
      <alignment horizontal="left" vertical="center" wrapText="1"/>
      <protection locked="0"/>
    </xf>
    <xf numFmtId="0" fontId="4" fillId="12" borderId="50" xfId="0" applyFont="1" applyFill="1" applyBorder="1" applyAlignment="1" applyProtection="1">
      <alignment vertical="center"/>
      <protection locked="0"/>
    </xf>
    <xf numFmtId="0" fontId="4" fillId="12" borderId="16" xfId="0" applyFont="1" applyFill="1" applyBorder="1" applyAlignment="1" applyProtection="1">
      <alignment vertical="center"/>
      <protection locked="0"/>
    </xf>
    <xf numFmtId="0" fontId="4" fillId="12" borderId="15" xfId="0" applyFont="1" applyFill="1" applyBorder="1" applyAlignment="1" applyProtection="1">
      <alignment horizontal="left" vertical="center"/>
      <protection locked="0"/>
    </xf>
    <xf numFmtId="0" fontId="4" fillId="12" borderId="43" xfId="0" applyFont="1" applyFill="1" applyBorder="1" applyAlignment="1" applyProtection="1">
      <alignment horizontal="left" vertical="center"/>
      <protection locked="0"/>
    </xf>
    <xf numFmtId="0" fontId="4" fillId="12" borderId="16" xfId="0" applyFont="1" applyFill="1" applyBorder="1" applyAlignment="1" applyProtection="1">
      <alignment horizontal="left" vertical="center"/>
      <protection locked="0"/>
    </xf>
    <xf numFmtId="0" fontId="4" fillId="0" borderId="36" xfId="0" applyFont="1" applyBorder="1" applyAlignment="1" applyProtection="1">
      <alignment horizontal="left" vertical="center"/>
      <protection locked="0"/>
    </xf>
    <xf numFmtId="0" fontId="4" fillId="0" borderId="51" xfId="0" applyFont="1" applyBorder="1" applyAlignment="1" applyProtection="1">
      <alignment horizontal="left" vertical="center"/>
      <protection locked="0"/>
    </xf>
    <xf numFmtId="0" fontId="4" fillId="0" borderId="52" xfId="0" applyFont="1" applyBorder="1" applyAlignment="1" applyProtection="1">
      <alignment horizontal="left" vertical="center"/>
      <protection locked="0"/>
    </xf>
    <xf numFmtId="0" fontId="6" fillId="10" borderId="56" xfId="0" applyFont="1" applyFill="1" applyBorder="1" applyAlignment="1" applyProtection="1">
      <alignment horizontal="left" vertical="center"/>
      <protection locked="0"/>
    </xf>
    <xf numFmtId="0" fontId="6" fillId="10" borderId="57" xfId="0" applyFont="1" applyFill="1" applyBorder="1" applyAlignment="1" applyProtection="1">
      <alignment horizontal="left" vertical="center"/>
      <protection locked="0"/>
    </xf>
    <xf numFmtId="0" fontId="6" fillId="10" borderId="21" xfId="0" applyFont="1" applyFill="1" applyBorder="1" applyAlignment="1" applyProtection="1">
      <alignment horizontal="left" vertical="center"/>
      <protection locked="0"/>
    </xf>
    <xf numFmtId="5" fontId="6" fillId="10" borderId="58" xfId="0" applyNumberFormat="1" applyFont="1" applyFill="1" applyBorder="1" applyAlignment="1" applyProtection="1">
      <alignment horizontal="right" vertical="center"/>
    </xf>
    <xf numFmtId="5" fontId="6" fillId="10" borderId="57" xfId="0" applyNumberFormat="1" applyFont="1" applyFill="1" applyBorder="1" applyAlignment="1" applyProtection="1">
      <alignment horizontal="right" vertical="center"/>
    </xf>
    <xf numFmtId="5" fontId="6" fillId="10" borderId="21" xfId="0" applyNumberFormat="1" applyFont="1" applyFill="1" applyBorder="1" applyAlignment="1" applyProtection="1">
      <alignment horizontal="right" vertical="center"/>
    </xf>
    <xf numFmtId="0" fontId="4" fillId="10" borderId="22" xfId="0" applyFont="1" applyFill="1" applyBorder="1" applyAlignment="1" applyProtection="1">
      <alignment horizontal="left" vertical="center"/>
      <protection locked="0"/>
    </xf>
    <xf numFmtId="0" fontId="4" fillId="10" borderId="59" xfId="0" applyFont="1" applyFill="1" applyBorder="1" applyAlignment="1" applyProtection="1">
      <alignment horizontal="left" vertical="center"/>
      <protection locked="0"/>
    </xf>
    <xf numFmtId="0" fontId="4" fillId="3" borderId="56" xfId="0" applyFont="1" applyFill="1" applyBorder="1" applyAlignment="1" applyProtection="1">
      <alignment horizontal="center" vertical="center"/>
      <protection locked="0"/>
    </xf>
    <xf numFmtId="0" fontId="4" fillId="3" borderId="57" xfId="0" applyFont="1" applyFill="1" applyBorder="1" applyAlignment="1" applyProtection="1">
      <alignment horizontal="center" vertical="center"/>
      <protection locked="0"/>
    </xf>
    <xf numFmtId="0" fontId="4" fillId="3" borderId="60" xfId="0" applyFont="1" applyFill="1" applyBorder="1" applyAlignment="1" applyProtection="1">
      <alignment horizontal="center" vertical="center"/>
      <protection locked="0"/>
    </xf>
    <xf numFmtId="0" fontId="6" fillId="17" borderId="48" xfId="0" applyFont="1" applyFill="1" applyBorder="1" applyAlignment="1" applyProtection="1">
      <alignment horizontal="center" vertical="center"/>
      <protection locked="0"/>
    </xf>
    <xf numFmtId="0" fontId="6" fillId="17" borderId="49" xfId="0" applyFont="1" applyFill="1" applyBorder="1" applyAlignment="1" applyProtection="1">
      <alignment horizontal="center" vertical="center"/>
      <protection locked="0"/>
    </xf>
    <xf numFmtId="0" fontId="6" fillId="17" borderId="45" xfId="0" applyFont="1" applyFill="1" applyBorder="1" applyAlignment="1" applyProtection="1">
      <alignment horizontal="center" vertical="center"/>
      <protection locked="0"/>
    </xf>
    <xf numFmtId="0" fontId="6" fillId="17" borderId="46" xfId="0" applyFont="1" applyFill="1" applyBorder="1" applyAlignment="1" applyProtection="1">
      <alignment horizontal="center" vertical="center"/>
      <protection locked="0"/>
    </xf>
    <xf numFmtId="7" fontId="6" fillId="17" borderId="45" xfId="0" applyNumberFormat="1" applyFont="1" applyFill="1" applyBorder="1" applyAlignment="1">
      <alignment horizontal="center" vertical="center"/>
    </xf>
    <xf numFmtId="7" fontId="6" fillId="17" borderId="49" xfId="0" applyNumberFormat="1" applyFont="1" applyFill="1" applyBorder="1" applyAlignment="1">
      <alignment horizontal="center" vertical="center"/>
    </xf>
    <xf numFmtId="0" fontId="6" fillId="0" borderId="56" xfId="0" applyFont="1" applyBorder="1" applyAlignment="1" applyProtection="1">
      <alignment horizontal="left" vertical="center"/>
      <protection locked="0"/>
    </xf>
    <xf numFmtId="0" fontId="6" fillId="0" borderId="57" xfId="0" applyFont="1" applyBorder="1" applyAlignment="1" applyProtection="1">
      <alignment horizontal="left" vertical="center"/>
      <protection locked="0"/>
    </xf>
    <xf numFmtId="0" fontId="6" fillId="0" borderId="21" xfId="0" applyFont="1" applyBorder="1" applyAlignment="1" applyProtection="1">
      <alignment horizontal="left" vertical="center"/>
      <protection locked="0"/>
    </xf>
    <xf numFmtId="5" fontId="6" fillId="0" borderId="58" xfId="0" applyNumberFormat="1" applyFont="1" applyBorder="1" applyAlignment="1" applyProtection="1">
      <alignment horizontal="right" vertical="center"/>
    </xf>
    <xf numFmtId="5" fontId="6" fillId="0" borderId="57" xfId="0" applyNumberFormat="1" applyFont="1" applyBorder="1" applyAlignment="1" applyProtection="1">
      <alignment horizontal="right" vertical="center"/>
    </xf>
    <xf numFmtId="5" fontId="6" fillId="0" borderId="21" xfId="0" applyNumberFormat="1" applyFont="1" applyBorder="1" applyAlignment="1" applyProtection="1">
      <alignment horizontal="right" vertical="center"/>
    </xf>
    <xf numFmtId="0" fontId="4" fillId="0" borderId="22" xfId="0" applyFont="1" applyBorder="1" applyAlignment="1" applyProtection="1">
      <alignment horizontal="left" vertical="center"/>
      <protection locked="0"/>
    </xf>
    <xf numFmtId="0" fontId="4" fillId="0" borderId="59" xfId="0" applyFont="1" applyBorder="1" applyAlignment="1" applyProtection="1">
      <alignment horizontal="left" vertical="center"/>
      <protection locked="0"/>
    </xf>
    <xf numFmtId="0" fontId="6" fillId="14" borderId="48" xfId="0" applyFont="1" applyFill="1" applyBorder="1" applyAlignment="1">
      <alignment horizontal="center" vertical="center"/>
    </xf>
    <xf numFmtId="0" fontId="6" fillId="14" borderId="49" xfId="0" applyFont="1" applyFill="1" applyBorder="1" applyAlignment="1">
      <alignment horizontal="center" vertical="center"/>
    </xf>
    <xf numFmtId="0" fontId="6" fillId="14" borderId="45" xfId="0" applyFont="1" applyFill="1" applyBorder="1" applyAlignment="1">
      <alignment horizontal="center" vertical="center"/>
    </xf>
    <xf numFmtId="0" fontId="6" fillId="14" borderId="46" xfId="0" applyFont="1" applyFill="1" applyBorder="1" applyAlignment="1">
      <alignment horizontal="center" vertical="center"/>
    </xf>
    <xf numFmtId="0" fontId="6" fillId="14" borderId="47" xfId="0" applyFont="1" applyFill="1" applyBorder="1" applyAlignment="1">
      <alignment horizontal="center" vertical="center"/>
    </xf>
    <xf numFmtId="0" fontId="4" fillId="12" borderId="54" xfId="0" applyFont="1" applyFill="1" applyBorder="1" applyAlignment="1" applyProtection="1">
      <alignment vertical="center"/>
      <protection locked="0"/>
    </xf>
    <xf numFmtId="0" fontId="4" fillId="12" borderId="19" xfId="0" applyFont="1" applyFill="1" applyBorder="1" applyAlignment="1" applyProtection="1">
      <alignment vertical="center"/>
      <protection locked="0"/>
    </xf>
    <xf numFmtId="0" fontId="4" fillId="0" borderId="14" xfId="0" applyFont="1" applyBorder="1" applyAlignment="1" applyProtection="1">
      <alignment horizontal="left" vertical="center"/>
      <protection locked="0"/>
    </xf>
    <xf numFmtId="0" fontId="4" fillId="0" borderId="55" xfId="0" applyFont="1" applyBorder="1" applyAlignment="1" applyProtection="1">
      <alignment horizontal="left" vertical="center"/>
      <protection locked="0"/>
    </xf>
    <xf numFmtId="0" fontId="4" fillId="13" borderId="50" xfId="0" applyFont="1" applyFill="1" applyBorder="1" applyAlignment="1" applyProtection="1">
      <alignment vertical="center"/>
      <protection locked="0"/>
    </xf>
    <xf numFmtId="0" fontId="4" fillId="13" borderId="16" xfId="0" applyFont="1" applyFill="1" applyBorder="1" applyAlignment="1" applyProtection="1">
      <alignment vertical="center"/>
      <protection locked="0"/>
    </xf>
    <xf numFmtId="0" fontId="4" fillId="13" borderId="15" xfId="0" applyFont="1" applyFill="1" applyBorder="1" applyAlignment="1" applyProtection="1">
      <alignment vertical="center"/>
      <protection locked="0"/>
    </xf>
    <xf numFmtId="5" fontId="4" fillId="18" borderId="15" xfId="0" applyNumberFormat="1" applyFont="1" applyFill="1" applyBorder="1" applyAlignment="1">
      <alignment horizontal="right" vertical="center"/>
    </xf>
    <xf numFmtId="5" fontId="4" fillId="18" borderId="16" xfId="0" applyNumberFormat="1" applyFont="1" applyFill="1" applyBorder="1" applyAlignment="1">
      <alignment horizontal="right" vertical="center"/>
    </xf>
    <xf numFmtId="0" fontId="4" fillId="0" borderId="6" xfId="0" applyFont="1" applyBorder="1" applyAlignment="1" applyProtection="1">
      <alignment horizontal="left" vertical="center"/>
      <protection locked="0"/>
    </xf>
    <xf numFmtId="0" fontId="4" fillId="0" borderId="53" xfId="0" applyFont="1" applyBorder="1" applyAlignment="1" applyProtection="1">
      <alignment horizontal="left" vertical="center"/>
      <protection locked="0"/>
    </xf>
    <xf numFmtId="0" fontId="7" fillId="0" borderId="56" xfId="0" applyFont="1" applyBorder="1" applyAlignment="1">
      <alignment horizontal="left" vertical="center"/>
    </xf>
    <xf numFmtId="0" fontId="7" fillId="0" borderId="57" xfId="0" applyFont="1" applyBorder="1" applyAlignment="1">
      <alignment horizontal="left" vertical="center"/>
    </xf>
    <xf numFmtId="0" fontId="7" fillId="0" borderId="21" xfId="0" applyFont="1" applyBorder="1" applyAlignment="1">
      <alignment horizontal="left" vertical="center"/>
    </xf>
    <xf numFmtId="5" fontId="6" fillId="0" borderId="58" xfId="0" applyNumberFormat="1" applyFont="1" applyBorder="1" applyAlignment="1">
      <alignment horizontal="right" vertical="center"/>
    </xf>
    <xf numFmtId="5" fontId="6" fillId="0" borderId="57" xfId="0" applyNumberFormat="1" applyFont="1" applyBorder="1" applyAlignment="1">
      <alignment horizontal="right" vertical="center"/>
    </xf>
    <xf numFmtId="5" fontId="6" fillId="0" borderId="21" xfId="0" applyNumberFormat="1" applyFont="1" applyBorder="1" applyAlignment="1">
      <alignment horizontal="right" vertical="center"/>
    </xf>
    <xf numFmtId="7" fontId="6" fillId="0" borderId="62" xfId="0" applyNumberFormat="1" applyFont="1" applyBorder="1" applyAlignment="1">
      <alignment horizontal="right" vertical="center"/>
    </xf>
    <xf numFmtId="7" fontId="6" fillId="0" borderId="8" xfId="0" applyNumberFormat="1" applyFont="1" applyBorder="1" applyAlignment="1">
      <alignment horizontal="right" vertical="center"/>
    </xf>
    <xf numFmtId="7" fontId="6" fillId="0" borderId="63" xfId="0" applyNumberFormat="1" applyFont="1" applyBorder="1" applyAlignment="1">
      <alignment horizontal="right" vertical="center"/>
    </xf>
    <xf numFmtId="0" fontId="7" fillId="0" borderId="56" xfId="0" applyFont="1" applyBorder="1" applyAlignment="1">
      <alignment horizontal="center" vertical="center"/>
    </xf>
    <xf numFmtId="0" fontId="7" fillId="0" borderId="57" xfId="0" applyFont="1" applyBorder="1" applyAlignment="1">
      <alignment horizontal="center" vertical="center"/>
    </xf>
    <xf numFmtId="0" fontId="7" fillId="0" borderId="60" xfId="0" applyFont="1" applyBorder="1" applyAlignment="1">
      <alignment horizontal="center" vertical="center"/>
    </xf>
    <xf numFmtId="0" fontId="4" fillId="0" borderId="3" xfId="0" applyFont="1" applyBorder="1" applyAlignment="1" applyProtection="1">
      <alignment horizontal="left" vertical="center"/>
      <protection locked="0"/>
    </xf>
    <xf numFmtId="0" fontId="4" fillId="0" borderId="4" xfId="0" applyFont="1" applyBorder="1" applyAlignment="1" applyProtection="1">
      <alignment horizontal="left" vertical="center"/>
      <protection locked="0"/>
    </xf>
    <xf numFmtId="0" fontId="4" fillId="13" borderId="54" xfId="0" applyFont="1" applyFill="1" applyBorder="1" applyAlignment="1" applyProtection="1">
      <alignment vertical="center"/>
      <protection locked="0"/>
    </xf>
    <xf numFmtId="0" fontId="4" fillId="13" borderId="19" xfId="0" applyFont="1" applyFill="1" applyBorder="1" applyAlignment="1" applyProtection="1">
      <alignment vertical="center"/>
      <protection locked="0"/>
    </xf>
    <xf numFmtId="0" fontId="4" fillId="13" borderId="81" xfId="0" applyFont="1" applyFill="1" applyBorder="1" applyAlignment="1" applyProtection="1">
      <alignment vertical="center"/>
      <protection locked="0"/>
    </xf>
    <xf numFmtId="0" fontId="4" fillId="19" borderId="48" xfId="0" applyFont="1" applyFill="1" applyBorder="1" applyAlignment="1" applyProtection="1">
      <alignment vertical="center"/>
      <protection locked="0"/>
    </xf>
    <xf numFmtId="0" fontId="4" fillId="19" borderId="49" xfId="0" applyFont="1" applyFill="1" applyBorder="1" applyAlignment="1" applyProtection="1">
      <alignment vertical="center"/>
      <protection locked="0"/>
    </xf>
    <xf numFmtId="10" fontId="4" fillId="21" borderId="45" xfId="0" applyNumberFormat="1" applyFont="1" applyFill="1" applyBorder="1" applyAlignment="1" applyProtection="1">
      <alignment vertical="center"/>
      <protection locked="0"/>
    </xf>
    <xf numFmtId="10" fontId="4" fillId="21" borderId="49" xfId="0" applyNumberFormat="1" applyFont="1" applyFill="1" applyBorder="1" applyAlignment="1" applyProtection="1">
      <alignment vertical="center"/>
      <protection locked="0"/>
    </xf>
    <xf numFmtId="5" fontId="4" fillId="20" borderId="45" xfId="0" applyNumberFormat="1" applyFont="1" applyFill="1" applyBorder="1" applyAlignment="1">
      <alignment horizontal="right" vertical="center"/>
    </xf>
    <xf numFmtId="5" fontId="4" fillId="20" borderId="49" xfId="0" applyNumberFormat="1" applyFont="1" applyFill="1" applyBorder="1" applyAlignment="1">
      <alignment horizontal="right" vertical="center"/>
    </xf>
    <xf numFmtId="0" fontId="4" fillId="0" borderId="45" xfId="0" applyFont="1" applyBorder="1" applyAlignment="1" applyProtection="1">
      <alignment horizontal="left" vertical="center"/>
      <protection locked="0"/>
    </xf>
    <xf numFmtId="0" fontId="4" fillId="0" borderId="46" xfId="0" applyFont="1" applyBorder="1" applyAlignment="1" applyProtection="1">
      <alignment horizontal="left" vertical="center"/>
      <protection locked="0"/>
    </xf>
    <xf numFmtId="0" fontId="4" fillId="0" borderId="47" xfId="0" applyFont="1" applyBorder="1" applyAlignment="1" applyProtection="1">
      <alignment horizontal="left" vertical="center"/>
      <protection locked="0"/>
    </xf>
    <xf numFmtId="0" fontId="7" fillId="9" borderId="68" xfId="0" applyFont="1" applyFill="1" applyBorder="1" applyAlignment="1" applyProtection="1">
      <alignment horizontal="left" vertical="center"/>
    </xf>
    <xf numFmtId="0" fontId="7" fillId="9" borderId="69" xfId="0" applyFont="1" applyFill="1" applyBorder="1" applyAlignment="1" applyProtection="1">
      <alignment horizontal="left" vertical="center"/>
    </xf>
    <xf numFmtId="0" fontId="7" fillId="9" borderId="42" xfId="0" applyFont="1" applyFill="1" applyBorder="1" applyAlignment="1" applyProtection="1">
      <alignment horizontal="left" vertical="center"/>
    </xf>
    <xf numFmtId="5" fontId="7" fillId="9" borderId="68" xfId="0" applyNumberFormat="1" applyFont="1" applyFill="1" applyBorder="1" applyAlignment="1" applyProtection="1">
      <alignment horizontal="right" vertical="center"/>
    </xf>
    <xf numFmtId="5" fontId="7" fillId="9" borderId="42" xfId="0" applyNumberFormat="1" applyFont="1" applyFill="1" applyBorder="1" applyAlignment="1" applyProtection="1">
      <alignment horizontal="right" vertical="center"/>
    </xf>
    <xf numFmtId="7" fontId="7" fillId="9" borderId="68" xfId="0" applyNumberFormat="1" applyFont="1" applyFill="1" applyBorder="1" applyAlignment="1" applyProtection="1">
      <alignment horizontal="left" vertical="center"/>
    </xf>
    <xf numFmtId="7" fontId="7" fillId="9" borderId="42" xfId="0" applyNumberFormat="1" applyFont="1" applyFill="1" applyBorder="1" applyAlignment="1" applyProtection="1">
      <alignment horizontal="left" vertical="center"/>
    </xf>
    <xf numFmtId="5" fontId="7" fillId="9" borderId="69" xfId="0" applyNumberFormat="1" applyFont="1" applyFill="1" applyBorder="1" applyAlignment="1" applyProtection="1">
      <alignment horizontal="right" vertical="center"/>
    </xf>
    <xf numFmtId="0" fontId="4" fillId="19" borderId="64" xfId="0" applyFont="1" applyFill="1" applyBorder="1" applyAlignment="1" applyProtection="1">
      <alignment vertical="center"/>
      <protection locked="0"/>
    </xf>
    <xf numFmtId="0" fontId="4" fillId="19" borderId="17" xfId="0" applyFont="1" applyFill="1" applyBorder="1" applyAlignment="1" applyProtection="1">
      <alignment vertical="center"/>
      <protection locked="0"/>
    </xf>
    <xf numFmtId="10" fontId="4" fillId="21" borderId="28" xfId="0" applyNumberFormat="1" applyFont="1" applyFill="1" applyBorder="1" applyAlignment="1" applyProtection="1">
      <alignment vertical="center"/>
      <protection locked="0"/>
    </xf>
    <xf numFmtId="10" fontId="4" fillId="21" borderId="17" xfId="0" applyNumberFormat="1" applyFont="1" applyFill="1" applyBorder="1" applyAlignment="1" applyProtection="1">
      <alignment vertical="center"/>
      <protection locked="0"/>
    </xf>
    <xf numFmtId="5" fontId="4" fillId="20" borderId="28" xfId="0" applyNumberFormat="1" applyFont="1" applyFill="1" applyBorder="1" applyAlignment="1">
      <alignment horizontal="right" vertical="center"/>
    </xf>
    <xf numFmtId="5" fontId="4" fillId="20" borderId="17" xfId="0" applyNumberFormat="1" applyFont="1" applyFill="1" applyBorder="1" applyAlignment="1">
      <alignment horizontal="right" vertical="center"/>
    </xf>
    <xf numFmtId="0" fontId="4" fillId="0" borderId="28" xfId="0" applyFont="1" applyBorder="1" applyAlignment="1" applyProtection="1">
      <alignment horizontal="left" vertical="center"/>
      <protection locked="0"/>
    </xf>
    <xf numFmtId="0" fontId="4" fillId="0" borderId="61" xfId="0" applyFont="1" applyBorder="1" applyAlignment="1" applyProtection="1">
      <alignment horizontal="left" vertical="center"/>
      <protection locked="0"/>
    </xf>
    <xf numFmtId="0" fontId="4" fillId="0" borderId="65" xfId="0" applyFont="1" applyBorder="1" applyAlignment="1" applyProtection="1">
      <alignment horizontal="left" vertical="center"/>
      <protection locked="0"/>
    </xf>
    <xf numFmtId="0" fontId="7" fillId="9" borderId="67" xfId="0" applyFont="1" applyFill="1" applyBorder="1" applyAlignment="1" applyProtection="1">
      <alignment horizontal="left" vertical="center"/>
    </xf>
    <xf numFmtId="0" fontId="14" fillId="0" borderId="14" xfId="0" applyFont="1" applyBorder="1" applyAlignment="1" applyProtection="1">
      <alignment vertical="top" textRotation="255" wrapText="1"/>
      <protection hidden="1"/>
    </xf>
    <xf numFmtId="0" fontId="14" fillId="0" borderId="23" xfId="0" applyFont="1" applyBorder="1" applyAlignment="1" applyProtection="1">
      <alignment vertical="top" textRotation="255"/>
      <protection hidden="1"/>
    </xf>
    <xf numFmtId="0" fontId="14" fillId="0" borderId="5" xfId="0" applyFont="1" applyBorder="1" applyAlignment="1" applyProtection="1">
      <alignment vertical="top" textRotation="255"/>
      <protection hidden="1"/>
    </xf>
    <xf numFmtId="0" fontId="4" fillId="0" borderId="13" xfId="0" applyFont="1" applyBorder="1" applyAlignment="1">
      <alignment horizontal="left" vertical="center"/>
    </xf>
    <xf numFmtId="49" fontId="4" fillId="0" borderId="13" xfId="0" applyNumberFormat="1" applyFont="1" applyBorder="1" applyAlignment="1">
      <alignment horizontal="right" vertical="center"/>
    </xf>
    <xf numFmtId="0" fontId="4" fillId="0" borderId="0" xfId="0" applyFont="1" applyAlignment="1">
      <alignment horizontal="center"/>
    </xf>
    <xf numFmtId="0" fontId="7" fillId="9" borderId="78" xfId="0" applyFont="1" applyFill="1" applyBorder="1" applyAlignment="1" applyProtection="1">
      <alignment horizontal="left" vertical="center"/>
    </xf>
    <xf numFmtId="0" fontId="7" fillId="9" borderId="79" xfId="0" applyFont="1" applyFill="1" applyBorder="1" applyAlignment="1" applyProtection="1">
      <alignment horizontal="left" vertical="center"/>
    </xf>
    <xf numFmtId="0" fontId="6" fillId="9" borderId="10" xfId="0" applyFont="1" applyFill="1" applyBorder="1" applyAlignment="1" applyProtection="1">
      <alignment horizontal="left" vertical="center"/>
    </xf>
    <xf numFmtId="5" fontId="7" fillId="9" borderId="18" xfId="0" applyNumberFormat="1" applyFont="1" applyFill="1" applyBorder="1" applyAlignment="1" applyProtection="1">
      <alignment horizontal="right" vertical="center"/>
    </xf>
    <xf numFmtId="5" fontId="7" fillId="9" borderId="39" xfId="0" applyNumberFormat="1" applyFont="1" applyFill="1" applyBorder="1" applyAlignment="1" applyProtection="1">
      <alignment horizontal="right" vertical="center"/>
    </xf>
    <xf numFmtId="0" fontId="6" fillId="9" borderId="80" xfId="0" applyFont="1" applyFill="1" applyBorder="1" applyAlignment="1" applyProtection="1">
      <alignment vertical="center"/>
    </xf>
    <xf numFmtId="0" fontId="6" fillId="9" borderId="79" xfId="0" applyFont="1" applyFill="1" applyBorder="1" applyAlignment="1" applyProtection="1">
      <alignment vertical="center"/>
    </xf>
    <xf numFmtId="0" fontId="7" fillId="9" borderId="84" xfId="0" applyFont="1" applyFill="1" applyBorder="1" applyAlignment="1" applyProtection="1">
      <alignment horizontal="left" vertical="center"/>
    </xf>
    <xf numFmtId="0" fontId="7" fillId="9" borderId="27" xfId="0" applyFont="1" applyFill="1" applyBorder="1" applyAlignment="1" applyProtection="1">
      <alignment horizontal="left" vertical="center"/>
    </xf>
    <xf numFmtId="0" fontId="6" fillId="9" borderId="12" xfId="0" applyFont="1" applyFill="1" applyBorder="1" applyAlignment="1" applyProtection="1">
      <alignment horizontal="left" vertical="center"/>
    </xf>
    <xf numFmtId="5" fontId="7" fillId="9" borderId="74" xfId="0" applyNumberFormat="1" applyFont="1" applyFill="1" applyBorder="1" applyAlignment="1" applyProtection="1">
      <alignment horizontal="right" vertical="center"/>
    </xf>
    <xf numFmtId="5" fontId="7" fillId="9" borderId="27" xfId="0" applyNumberFormat="1" applyFont="1" applyFill="1" applyBorder="1" applyAlignment="1" applyProtection="1">
      <alignment horizontal="right" vertical="center"/>
    </xf>
    <xf numFmtId="7" fontId="7" fillId="9" borderId="74" xfId="0" applyNumberFormat="1" applyFont="1" applyFill="1" applyBorder="1" applyAlignment="1" applyProtection="1">
      <alignment horizontal="left" vertical="center"/>
    </xf>
    <xf numFmtId="7" fontId="7" fillId="9" borderId="27" xfId="0" applyNumberFormat="1" applyFont="1" applyFill="1" applyBorder="1" applyAlignment="1" applyProtection="1">
      <alignment horizontal="left" vertical="center"/>
    </xf>
    <xf numFmtId="5" fontId="6" fillId="9" borderId="74" xfId="0" applyNumberFormat="1" applyFont="1" applyFill="1" applyBorder="1" applyAlignment="1" applyProtection="1">
      <alignment horizontal="right" vertical="center"/>
    </xf>
    <xf numFmtId="5" fontId="6" fillId="9" borderId="85" xfId="0" applyNumberFormat="1" applyFont="1" applyFill="1" applyBorder="1" applyAlignment="1" applyProtection="1">
      <alignment horizontal="right" vertical="center"/>
    </xf>
    <xf numFmtId="0" fontId="14" fillId="0" borderId="14" xfId="0" applyFont="1" applyBorder="1" applyAlignment="1" applyProtection="1">
      <alignment horizontal="center" vertical="top" textRotation="255" wrapText="1"/>
      <protection hidden="1"/>
    </xf>
    <xf numFmtId="0" fontId="14" fillId="0" borderId="23" xfId="0" applyFont="1" applyBorder="1" applyAlignment="1" applyProtection="1">
      <alignment horizontal="center" vertical="top" textRotation="255"/>
      <protection hidden="1"/>
    </xf>
    <xf numFmtId="0" fontId="14" fillId="0" borderId="5" xfId="0" applyFont="1" applyBorder="1" applyAlignment="1" applyProtection="1">
      <alignment horizontal="center" vertical="top" textRotation="255"/>
      <protection hidden="1"/>
    </xf>
    <xf numFmtId="7" fontId="7" fillId="9" borderId="75" xfId="0" applyNumberFormat="1" applyFont="1" applyFill="1" applyBorder="1" applyAlignment="1" applyProtection="1">
      <alignment horizontal="left" vertical="center"/>
    </xf>
    <xf numFmtId="0" fontId="7" fillId="9" borderId="76" xfId="0" applyFont="1" applyFill="1" applyBorder="1" applyAlignment="1" applyProtection="1">
      <alignment horizontal="left" vertical="center"/>
    </xf>
    <xf numFmtId="0" fontId="7" fillId="9" borderId="77" xfId="0" applyFont="1" applyFill="1" applyBorder="1" applyAlignment="1" applyProtection="1">
      <alignment horizontal="left" vertical="center"/>
    </xf>
    <xf numFmtId="0" fontId="6" fillId="9" borderId="9" xfId="0" applyFont="1" applyFill="1" applyBorder="1" applyAlignment="1" applyProtection="1">
      <alignment horizontal="left" vertical="center"/>
    </xf>
    <xf numFmtId="5" fontId="7" fillId="9" borderId="9" xfId="0" applyNumberFormat="1" applyFont="1" applyFill="1" applyBorder="1" applyAlignment="1" applyProtection="1">
      <alignment horizontal="right" vertical="center"/>
    </xf>
    <xf numFmtId="0" fontId="6" fillId="9" borderId="9" xfId="0" applyFont="1" applyFill="1" applyBorder="1" applyAlignment="1" applyProtection="1">
      <alignment horizontal="center" vertical="center"/>
    </xf>
    <xf numFmtId="9" fontId="7" fillId="9" borderId="70" xfId="1" applyFont="1" applyFill="1" applyBorder="1" applyAlignment="1" applyProtection="1">
      <alignment horizontal="left" vertical="center"/>
    </xf>
    <xf numFmtId="9" fontId="7" fillId="9" borderId="41" xfId="1" applyFont="1" applyFill="1" applyBorder="1" applyAlignment="1" applyProtection="1">
      <alignment horizontal="left" vertical="center"/>
    </xf>
    <xf numFmtId="0" fontId="7" fillId="9" borderId="71" xfId="0" applyFont="1" applyFill="1" applyBorder="1" applyAlignment="1" applyProtection="1">
      <alignment horizontal="left" vertical="center"/>
    </xf>
    <xf numFmtId="0" fontId="7" fillId="9" borderId="72" xfId="0" applyFont="1" applyFill="1" applyBorder="1" applyAlignment="1" applyProtection="1">
      <alignment horizontal="left" vertical="center"/>
    </xf>
    <xf numFmtId="0" fontId="7" fillId="9" borderId="41" xfId="0" applyFont="1" applyFill="1" applyBorder="1" applyAlignment="1" applyProtection="1">
      <alignment horizontal="left" vertical="center"/>
    </xf>
    <xf numFmtId="5" fontId="7" fillId="9" borderId="71" xfId="0" applyNumberFormat="1" applyFont="1" applyFill="1" applyBorder="1" applyAlignment="1" applyProtection="1">
      <alignment horizontal="right" vertical="center"/>
    </xf>
    <xf numFmtId="5" fontId="7" fillId="9" borderId="41" xfId="0" applyNumberFormat="1" applyFont="1" applyFill="1" applyBorder="1" applyAlignment="1" applyProtection="1">
      <alignment horizontal="right" vertical="center"/>
    </xf>
    <xf numFmtId="5" fontId="7" fillId="9" borderId="72" xfId="0" applyNumberFormat="1" applyFont="1" applyFill="1" applyBorder="1" applyAlignment="1" applyProtection="1">
      <alignment horizontal="right" vertical="center"/>
    </xf>
    <xf numFmtId="0" fontId="7" fillId="9" borderId="18" xfId="0" applyFont="1" applyFill="1" applyBorder="1" applyAlignment="1" applyProtection="1">
      <alignment horizontal="left" vertical="center"/>
    </xf>
    <xf numFmtId="0" fontId="7" fillId="9" borderId="73" xfId="0" applyFont="1" applyFill="1" applyBorder="1" applyAlignment="1" applyProtection="1">
      <alignment horizontal="left" vertical="center"/>
    </xf>
    <xf numFmtId="0" fontId="7" fillId="9" borderId="39" xfId="0" applyFont="1" applyFill="1" applyBorder="1" applyAlignment="1" applyProtection="1">
      <alignment horizontal="left" vertical="center"/>
    </xf>
  </cellXfs>
  <cellStyles count="4">
    <cellStyle name="パーセント" xfId="1" builtinId="5"/>
    <cellStyle name="桁区切り 3" xfId="3" xr:uid="{00000000-0005-0000-0000-000002000000}"/>
    <cellStyle name="標準" xfId="0" builtinId="0"/>
    <cellStyle name="標準 2 2" xfId="2" xr:uid="{00000000-0005-0000-0000-000004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sheetPr>
  <dimension ref="A1:AA163"/>
  <sheetViews>
    <sheetView showZeros="0" tabSelected="1" showOutlineSymbols="0" view="pageBreakPreview" zoomScale="85" zoomScaleNormal="100" zoomScaleSheetLayoutView="85" workbookViewId="0"/>
  </sheetViews>
  <sheetFormatPr defaultColWidth="9" defaultRowHeight="10.8"/>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ustomWidth="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27" width="11.6640625" style="1" customWidth="1"/>
    <col min="28" max="16384" width="9" style="1"/>
  </cols>
  <sheetData>
    <row r="1" spans="1:26" ht="10.5" customHeight="1">
      <c r="A1" s="75"/>
      <c r="B1" s="75"/>
      <c r="C1" s="75"/>
      <c r="D1" s="75"/>
      <c r="E1" s="75"/>
      <c r="F1" s="75"/>
      <c r="G1" s="75"/>
      <c r="H1" s="75"/>
      <c r="I1" s="75"/>
      <c r="J1" s="75"/>
      <c r="K1" s="75"/>
      <c r="L1" s="75"/>
      <c r="M1" s="75"/>
      <c r="N1" s="75"/>
      <c r="O1" s="75"/>
      <c r="P1" s="76" t="s">
        <v>136</v>
      </c>
    </row>
    <row r="2" spans="1:26" ht="19.5" customHeight="1" thickBot="1">
      <c r="A2" s="77" t="s">
        <v>0</v>
      </c>
      <c r="B2" s="233"/>
      <c r="C2" s="233"/>
      <c r="D2" s="78"/>
      <c r="E2" s="221" t="s">
        <v>25</v>
      </c>
      <c r="F2" s="221"/>
      <c r="G2" s="221"/>
      <c r="H2" s="221"/>
      <c r="I2" s="221"/>
      <c r="J2" s="221"/>
      <c r="K2" s="221"/>
      <c r="L2" s="79"/>
      <c r="M2" s="79"/>
      <c r="N2" s="79"/>
      <c r="O2" s="79"/>
      <c r="P2" s="79"/>
    </row>
    <row r="3" spans="1:26" ht="28.65" customHeight="1">
      <c r="A3" s="25" t="s">
        <v>1</v>
      </c>
      <c r="B3" s="26"/>
      <c r="C3" s="27" t="s">
        <v>2</v>
      </c>
      <c r="D3" s="236"/>
      <c r="E3" s="234"/>
      <c r="F3" s="234"/>
      <c r="G3" s="234"/>
      <c r="H3" s="234"/>
      <c r="I3" s="235"/>
      <c r="J3" s="27" t="s">
        <v>135</v>
      </c>
      <c r="K3" s="234"/>
      <c r="L3" s="234"/>
      <c r="M3" s="234"/>
      <c r="N3" s="235"/>
      <c r="O3" s="28" t="s">
        <v>26</v>
      </c>
      <c r="P3" s="31"/>
    </row>
    <row r="4" spans="1:26" ht="14.25" customHeight="1" thickBot="1">
      <c r="A4" s="80" t="s">
        <v>35</v>
      </c>
      <c r="B4" s="222"/>
      <c r="C4" s="223"/>
      <c r="D4" s="81" t="s">
        <v>44</v>
      </c>
      <c r="E4" s="224"/>
      <c r="F4" s="225"/>
      <c r="G4" s="226"/>
      <c r="H4" s="227" t="s">
        <v>36</v>
      </c>
      <c r="I4" s="228"/>
      <c r="J4" s="229"/>
      <c r="K4" s="229"/>
      <c r="L4" s="227" t="s">
        <v>3</v>
      </c>
      <c r="M4" s="228"/>
      <c r="N4" s="82"/>
      <c r="O4" s="81" t="s">
        <v>68</v>
      </c>
      <c r="P4" s="83">
        <f>SUMIF(C7:C8,"1:本荷",G7:G8)</f>
        <v>0</v>
      </c>
      <c r="Q4" s="55" t="s">
        <v>112</v>
      </c>
      <c r="U4" s="55" t="s">
        <v>103</v>
      </c>
      <c r="V4" s="55"/>
      <c r="W4" s="55"/>
      <c r="X4" s="55" t="s">
        <v>107</v>
      </c>
      <c r="Y4" s="55"/>
      <c r="Z4" s="55" t="s">
        <v>106</v>
      </c>
    </row>
    <row r="5" spans="1:26" ht="6.75" customHeight="1" thickBot="1">
      <c r="A5" s="230"/>
      <c r="B5" s="231"/>
      <c r="C5" s="231"/>
      <c r="D5" s="231"/>
      <c r="E5" s="231"/>
      <c r="F5" s="231"/>
      <c r="G5" s="231"/>
      <c r="H5" s="231"/>
      <c r="I5" s="231"/>
      <c r="J5" s="231"/>
      <c r="K5" s="231"/>
      <c r="L5" s="231"/>
      <c r="M5" s="231"/>
      <c r="N5" s="231"/>
      <c r="O5" s="231"/>
      <c r="P5" s="232"/>
    </row>
    <row r="6" spans="1:26" ht="18" customHeight="1">
      <c r="A6" s="200" t="s">
        <v>4</v>
      </c>
      <c r="B6" s="201"/>
      <c r="C6" s="84" t="s">
        <v>5</v>
      </c>
      <c r="D6" s="202" t="s">
        <v>6</v>
      </c>
      <c r="E6" s="203"/>
      <c r="F6" s="201"/>
      <c r="G6" s="85" t="s">
        <v>7</v>
      </c>
      <c r="H6" s="86" t="s">
        <v>8</v>
      </c>
      <c r="I6" s="87" t="s">
        <v>9</v>
      </c>
      <c r="J6" s="88" t="s">
        <v>47</v>
      </c>
      <c r="K6" s="204" t="s">
        <v>10</v>
      </c>
      <c r="L6" s="205"/>
      <c r="M6" s="89" t="s">
        <v>38</v>
      </c>
      <c r="N6" s="206" t="s">
        <v>45</v>
      </c>
      <c r="O6" s="207"/>
      <c r="P6" s="208"/>
      <c r="Q6" s="55" t="s">
        <v>70</v>
      </c>
      <c r="R6" s="55" t="s">
        <v>73</v>
      </c>
      <c r="S6" s="55" t="s">
        <v>89</v>
      </c>
      <c r="T6" s="61" t="s">
        <v>78</v>
      </c>
      <c r="U6" s="55" t="s">
        <v>104</v>
      </c>
      <c r="V6" s="55" t="s">
        <v>105</v>
      </c>
      <c r="W6" s="55" t="s">
        <v>108</v>
      </c>
      <c r="X6" s="55" t="s">
        <v>101</v>
      </c>
      <c r="Y6" s="55" t="s">
        <v>108</v>
      </c>
      <c r="Z6" s="55" t="s">
        <v>108</v>
      </c>
    </row>
    <row r="7" spans="1:26" ht="14.1" customHeight="1">
      <c r="A7" s="209"/>
      <c r="B7" s="210"/>
      <c r="C7" s="90"/>
      <c r="D7" s="211"/>
      <c r="E7" s="212"/>
      <c r="F7" s="213"/>
      <c r="G7" s="194"/>
      <c r="H7" s="91" t="s">
        <v>134</v>
      </c>
      <c r="I7" s="92"/>
      <c r="J7" s="93"/>
      <c r="K7" s="214">
        <f>IFERROR(TRUNC(G7*TRUNC(I7,4)*J7,0),"")</f>
        <v>0</v>
      </c>
      <c r="L7" s="215"/>
      <c r="M7" s="94"/>
      <c r="N7" s="216"/>
      <c r="O7" s="217"/>
      <c r="P7" s="218"/>
      <c r="Q7" s="1" t="str">
        <f t="shared" ref="Q7:Q8" ca="1" si="0">IFERROR(VLOOKUP(C7,OFFSET(pulldown_level2,0,U7+X7,Y7,1),1,FALSE),"")</f>
        <v/>
      </c>
      <c r="R7" s="1" t="str">
        <f t="shared" ref="R7:R8" ca="1" si="1">IFERROR(VLOOKUP(D7,OFFSET(pulldown_company,0,U7+X7,Z7,1),1,FALSE),"")</f>
        <v/>
      </c>
      <c r="S7" s="1">
        <f t="shared" ref="S7:S8" ca="1" si="2">IFERROR(VLOOKUP(H7,OFFSET(JPYEN_display,0,0,num_of_monetary,2),2,FALSE),1)</f>
        <v>1</v>
      </c>
      <c r="T7" s="1">
        <v>1</v>
      </c>
      <c r="U7" s="1">
        <f t="shared" ref="U7:U8" ca="1" si="3">IFERROR(MATCH(T7,INDIRECT(CONCATENATE(ROW(pulldown_key_area),":",ROW(pulldown_key_area))),0)-COLUMN(pulldown_key_area),0)</f>
        <v>0</v>
      </c>
      <c r="V7" s="1">
        <f t="shared" ref="V7:V8" ca="1" si="4">IFERROR(MATCH(T7,INDIRECT(CONCATENATE(ROW(pulldown_key_area),":",ROW(pulldown_key_area))),1)-COLUMN(pulldown_key_area),0)</f>
        <v>0</v>
      </c>
      <c r="W7" s="1">
        <f ca="1">(V7-U7)+1</f>
        <v>1</v>
      </c>
      <c r="X7" s="1">
        <f t="shared" ref="X7:X8" ca="1" si="5">IFERROR(MATCH(A7,OFFSET(pulldown_level1,0,U7,1,W7),0)-1,0)</f>
        <v>0</v>
      </c>
      <c r="Y7" s="1">
        <f t="shared" ref="Y7:Y8" ca="1" si="6">IF(X7=0,1,COUNTA(OFFSET(pulldown_level2,0,U7+X7,level2_max_count,1))+1)</f>
        <v>1</v>
      </c>
      <c r="Z7" s="1">
        <f t="shared" ref="Z7:Z8" ca="1" si="7">IF(X7=0,1,COUNTA(OFFSET(pulldown_company,0,U7+X7,company_max_count,1))+1)</f>
        <v>1</v>
      </c>
    </row>
    <row r="8" spans="1:26" ht="14.1" customHeight="1" thickBot="1">
      <c r="A8" s="209"/>
      <c r="B8" s="210"/>
      <c r="C8" s="95"/>
      <c r="D8" s="211"/>
      <c r="E8" s="212"/>
      <c r="F8" s="213"/>
      <c r="G8" s="195"/>
      <c r="H8" s="96" t="s">
        <v>11</v>
      </c>
      <c r="I8" s="97"/>
      <c r="J8" s="98"/>
      <c r="K8" s="214">
        <f>IFERROR(TRUNC(G8*TRUNC(I8,4)*J8,0),"")</f>
        <v>0</v>
      </c>
      <c r="L8" s="215"/>
      <c r="M8" s="99"/>
      <c r="N8" s="219"/>
      <c r="O8" s="219"/>
      <c r="P8" s="220"/>
      <c r="Q8" s="1" t="str">
        <f t="shared" ca="1" si="0"/>
        <v/>
      </c>
      <c r="R8" s="1" t="str">
        <f t="shared" ca="1" si="1"/>
        <v/>
      </c>
      <c r="S8" s="1">
        <f t="shared" ca="1" si="2"/>
        <v>1</v>
      </c>
      <c r="T8" s="1">
        <v>1</v>
      </c>
      <c r="U8" s="1">
        <f t="shared" ca="1" si="3"/>
        <v>0</v>
      </c>
      <c r="V8" s="1">
        <f t="shared" ca="1" si="4"/>
        <v>0</v>
      </c>
      <c r="W8" s="1">
        <f t="shared" ref="W8" ca="1" si="8">(V8-U8)+1</f>
        <v>1</v>
      </c>
      <c r="X8" s="1">
        <f t="shared" ca="1" si="5"/>
        <v>0</v>
      </c>
      <c r="Y8" s="1">
        <f t="shared" ca="1" si="6"/>
        <v>1</v>
      </c>
      <c r="Z8" s="1">
        <f t="shared" ca="1" si="7"/>
        <v>1</v>
      </c>
    </row>
    <row r="9" spans="1:26" ht="14.1" customHeight="1" thickBot="1">
      <c r="A9" s="245" t="s">
        <v>37</v>
      </c>
      <c r="B9" s="246"/>
      <c r="C9" s="246"/>
      <c r="D9" s="246"/>
      <c r="E9" s="246"/>
      <c r="F9" s="247"/>
      <c r="G9" s="196">
        <f>SUM(G7:G8)</f>
        <v>0</v>
      </c>
      <c r="H9" s="100"/>
      <c r="I9" s="248">
        <f>SUM(K7:K8)</f>
        <v>0</v>
      </c>
      <c r="J9" s="249"/>
      <c r="K9" s="249"/>
      <c r="L9" s="250"/>
      <c r="M9" s="101"/>
      <c r="N9" s="251"/>
      <c r="O9" s="251"/>
      <c r="P9" s="252"/>
      <c r="Q9" s="1">
        <f>IF(C9&lt;&gt;0,IF(A9=$G$45,VLOOKUP(C9,$G$47:$G$55,1,TRUE),IF(A9=$H$45,VLOOKUP(C9,$H$47:$H$57,1,TRUE),IF(A9=$I$45,VLOOKUP(C9,$I$47:$I$55,1,TRUE),))),)</f>
        <v>0</v>
      </c>
    </row>
    <row r="10" spans="1:26" ht="6" customHeight="1" thickBot="1">
      <c r="A10" s="253"/>
      <c r="B10" s="254"/>
      <c r="C10" s="254"/>
      <c r="D10" s="254"/>
      <c r="E10" s="254"/>
      <c r="F10" s="254"/>
      <c r="G10" s="254"/>
      <c r="H10" s="254"/>
      <c r="I10" s="254"/>
      <c r="J10" s="254"/>
      <c r="K10" s="254"/>
      <c r="L10" s="254"/>
      <c r="M10" s="254"/>
      <c r="N10" s="254"/>
      <c r="O10" s="254"/>
      <c r="P10" s="255"/>
    </row>
    <row r="11" spans="1:26" ht="18" customHeight="1">
      <c r="A11" s="256" t="s">
        <v>4</v>
      </c>
      <c r="B11" s="257"/>
      <c r="C11" s="102" t="s">
        <v>5</v>
      </c>
      <c r="D11" s="258" t="s">
        <v>6</v>
      </c>
      <c r="E11" s="259"/>
      <c r="F11" s="257"/>
      <c r="G11" s="103" t="s">
        <v>7</v>
      </c>
      <c r="H11" s="104" t="s">
        <v>8</v>
      </c>
      <c r="I11" s="105" t="s">
        <v>9</v>
      </c>
      <c r="J11" s="88" t="s">
        <v>47</v>
      </c>
      <c r="K11" s="260" t="s">
        <v>10</v>
      </c>
      <c r="L11" s="261"/>
      <c r="M11" s="89" t="s">
        <v>38</v>
      </c>
      <c r="N11" s="206" t="s">
        <v>45</v>
      </c>
      <c r="O11" s="207"/>
      <c r="P11" s="208"/>
    </row>
    <row r="12" spans="1:26" ht="14.1" customHeight="1">
      <c r="A12" s="237"/>
      <c r="B12" s="238"/>
      <c r="C12" s="106"/>
      <c r="D12" s="239"/>
      <c r="E12" s="240"/>
      <c r="F12" s="241"/>
      <c r="G12" s="197"/>
      <c r="H12" s="107" t="s">
        <v>11</v>
      </c>
      <c r="I12" s="108"/>
      <c r="J12" s="93"/>
      <c r="K12" s="214">
        <f>IFERROR(TRUNC(G12*TRUNC(I12,4)*J12,0),"")</f>
        <v>0</v>
      </c>
      <c r="L12" s="215"/>
      <c r="M12" s="94"/>
      <c r="N12" s="242"/>
      <c r="O12" s="243"/>
      <c r="P12" s="244"/>
      <c r="Q12" s="1" t="str">
        <f t="shared" ref="Q12:Q13" ca="1" si="9">IFERROR(VLOOKUP(C12,OFFSET(pulldown_level2,0,U12+X12,Y12,1),1,FALSE),"")</f>
        <v/>
      </c>
      <c r="R12" s="1" t="str">
        <f t="shared" ref="R12:R13" ca="1" si="10">IFERROR(VLOOKUP(D12,OFFSET(pulldown_company,0,U12+X12,Z12,1),1,FALSE),"")</f>
        <v/>
      </c>
      <c r="S12" s="1">
        <f t="shared" ref="S12:S13" ca="1" si="11">IFERROR(VLOOKUP(H12,OFFSET(JPYEN_display,0,0,num_of_monetary,2),2,FALSE),1)</f>
        <v>1</v>
      </c>
      <c r="T12" s="1">
        <v>2</v>
      </c>
      <c r="U12" s="1">
        <f t="shared" ref="U12:U13" ca="1" si="12">IFERROR(MATCH(T12,INDIRECT(CONCATENATE(ROW(pulldown_key_area),":",ROW(pulldown_key_area))),0)-COLUMN(pulldown_key_area),0)</f>
        <v>0</v>
      </c>
      <c r="V12" s="1">
        <f t="shared" ref="V12:V13" ca="1" si="13">IFERROR(MATCH(T12,INDIRECT(CONCATENATE(ROW(pulldown_key_area),":",ROW(pulldown_key_area))),1)-COLUMN(pulldown_key_area),0)</f>
        <v>0</v>
      </c>
      <c r="W12" s="1">
        <f t="shared" ref="W12" ca="1" si="14">(V12-U12)+1</f>
        <v>1</v>
      </c>
      <c r="X12" s="1">
        <f t="shared" ref="X12:X13" ca="1" si="15">IFERROR(MATCH(A12,OFFSET(pulldown_level1,0,U12,1,W12),0)-1,0)</f>
        <v>0</v>
      </c>
      <c r="Y12" s="1">
        <f t="shared" ref="Y12:Y13" ca="1" si="16">IF(X12=0,1,COUNTA(OFFSET(pulldown_level2,0,U12+X12,level2_max_count,1))+1)</f>
        <v>1</v>
      </c>
      <c r="Z12" s="1">
        <f t="shared" ref="Z12:Z13" ca="1" si="17">IF(X12=0,1,COUNTA(OFFSET(pulldown_company,0,U12+X12,company_max_count,1))+1)</f>
        <v>1</v>
      </c>
    </row>
    <row r="13" spans="1:26" ht="14.1" customHeight="1" thickBot="1">
      <c r="A13" s="275"/>
      <c r="B13" s="276"/>
      <c r="C13" s="109"/>
      <c r="D13" s="239"/>
      <c r="E13" s="240"/>
      <c r="F13" s="241"/>
      <c r="G13" s="198"/>
      <c r="H13" s="110" t="s">
        <v>11</v>
      </c>
      <c r="I13" s="111"/>
      <c r="J13" s="112"/>
      <c r="K13" s="214">
        <f>IFERROR(TRUNC(G13*TRUNC(I13,4)*J13,0),"")</f>
        <v>0</v>
      </c>
      <c r="L13" s="215"/>
      <c r="M13" s="94"/>
      <c r="N13" s="277"/>
      <c r="O13" s="277"/>
      <c r="P13" s="278"/>
      <c r="Q13" s="1" t="str">
        <f t="shared" ca="1" si="9"/>
        <v/>
      </c>
      <c r="R13" s="1" t="str">
        <f t="shared" ca="1" si="10"/>
        <v/>
      </c>
      <c r="S13" s="1">
        <f t="shared" ca="1" si="11"/>
        <v>1</v>
      </c>
      <c r="T13" s="1">
        <v>2</v>
      </c>
      <c r="U13" s="1">
        <f t="shared" ca="1" si="12"/>
        <v>0</v>
      </c>
      <c r="V13" s="1">
        <f t="shared" ca="1" si="13"/>
        <v>0</v>
      </c>
      <c r="W13" s="1">
        <f t="shared" ref="W13" ca="1" si="18">(V13-U13)+1</f>
        <v>1</v>
      </c>
      <c r="X13" s="1">
        <f t="shared" ca="1" si="15"/>
        <v>0</v>
      </c>
      <c r="Y13" s="1">
        <f t="shared" ca="1" si="16"/>
        <v>1</v>
      </c>
      <c r="Z13" s="1">
        <f t="shared" ca="1" si="17"/>
        <v>1</v>
      </c>
    </row>
    <row r="14" spans="1:26" ht="14.1" customHeight="1" thickBot="1">
      <c r="A14" s="262" t="s">
        <v>12</v>
      </c>
      <c r="B14" s="263"/>
      <c r="C14" s="263"/>
      <c r="D14" s="263"/>
      <c r="E14" s="263"/>
      <c r="F14" s="264"/>
      <c r="G14" s="199">
        <f>SUM(G12:G13)</f>
        <v>0</v>
      </c>
      <c r="H14" s="113"/>
      <c r="I14" s="265">
        <f>SUM(K12:K13)</f>
        <v>0</v>
      </c>
      <c r="J14" s="266"/>
      <c r="K14" s="266"/>
      <c r="L14" s="267"/>
      <c r="M14" s="114"/>
      <c r="N14" s="268"/>
      <c r="O14" s="268"/>
      <c r="P14" s="269"/>
      <c r="Q14" s="1">
        <f>IF(C14&lt;&gt;0,IF(A14=$G$45,VLOOKUP(C14,$G$47:$G$55,1,TRUE),IF(A14=$H$45,VLOOKUP(C14,$H$47:$H$57,1,TRUE),IF(A14=$I$45,VLOOKUP(C14,$I$47:$I$55,1,TRUE),))),)</f>
        <v>0</v>
      </c>
    </row>
    <row r="15" spans="1:26" ht="6" customHeight="1" thickBot="1">
      <c r="A15" s="253"/>
      <c r="B15" s="254"/>
      <c r="C15" s="254"/>
      <c r="D15" s="254"/>
      <c r="E15" s="254"/>
      <c r="F15" s="254"/>
      <c r="G15" s="254"/>
      <c r="H15" s="254"/>
      <c r="I15" s="254"/>
      <c r="J15" s="254"/>
      <c r="K15" s="254"/>
      <c r="L15" s="254"/>
      <c r="M15" s="254"/>
      <c r="N15" s="254"/>
      <c r="O15" s="254"/>
      <c r="P15" s="255"/>
    </row>
    <row r="16" spans="1:26" ht="20.25" customHeight="1">
      <c r="A16" s="270" t="s">
        <v>13</v>
      </c>
      <c r="B16" s="271"/>
      <c r="C16" s="115" t="s">
        <v>14</v>
      </c>
      <c r="D16" s="272" t="s">
        <v>15</v>
      </c>
      <c r="E16" s="271"/>
      <c r="F16" s="115" t="s">
        <v>16</v>
      </c>
      <c r="G16" s="115" t="s">
        <v>17</v>
      </c>
      <c r="H16" s="115" t="s">
        <v>8</v>
      </c>
      <c r="I16" s="115" t="s">
        <v>18</v>
      </c>
      <c r="J16" s="116" t="s">
        <v>47</v>
      </c>
      <c r="K16" s="272" t="s">
        <v>19</v>
      </c>
      <c r="L16" s="271"/>
      <c r="M16" s="117" t="s">
        <v>38</v>
      </c>
      <c r="N16" s="272" t="s">
        <v>46</v>
      </c>
      <c r="O16" s="273"/>
      <c r="P16" s="274"/>
    </row>
    <row r="17" spans="1:26" ht="14.1" customHeight="1">
      <c r="A17" s="279"/>
      <c r="B17" s="280"/>
      <c r="C17" s="118"/>
      <c r="D17" s="281"/>
      <c r="E17" s="280"/>
      <c r="F17" s="119"/>
      <c r="G17" s="120"/>
      <c r="H17" s="121" t="s">
        <v>11</v>
      </c>
      <c r="I17" s="122"/>
      <c r="J17" s="123"/>
      <c r="K17" s="282">
        <f>IFERROR(TRUNC(G17*TRUNC(I17,4)*J17,0),"")</f>
        <v>0</v>
      </c>
      <c r="L17" s="283"/>
      <c r="M17" s="94"/>
      <c r="N17" s="284"/>
      <c r="O17" s="284"/>
      <c r="P17" s="285"/>
      <c r="Q17" s="1" t="str">
        <f t="shared" ref="Q17:Q18" ca="1" si="19">IFERROR(VLOOKUP(C17,OFFSET(pulldown_level2,0,U17+X17,Y17,1),1,FALSE),"")</f>
        <v/>
      </c>
      <c r="R17" s="1" t="str">
        <f t="shared" ref="R17:R18" ca="1" si="20">IFERROR(VLOOKUP(D17,OFFSET(pulldown_company,0,U17+X17,Z17,1),1,FALSE),"")</f>
        <v/>
      </c>
      <c r="S17" s="1">
        <f t="shared" ref="S17:S18" ca="1" si="21">IFERROR(VLOOKUP(H17,OFFSET(JPYEN_display,0,0,num_of_monetary,2),2,FALSE),1)</f>
        <v>1</v>
      </c>
      <c r="T17" s="1">
        <v>3</v>
      </c>
      <c r="U17" s="1">
        <f t="shared" ref="U17:U18" ca="1" si="22">IFERROR(MATCH(T17,INDIRECT(CONCATENATE(ROW(pulldown_key_area),":",ROW(pulldown_key_area))),0)-COLUMN(pulldown_key_area),0)</f>
        <v>0</v>
      </c>
      <c r="V17" s="1">
        <f t="shared" ref="V17:V18" ca="1" si="23">IFERROR(MATCH(T17,INDIRECT(CONCATENATE(ROW(pulldown_key_area),":",ROW(pulldown_key_area))),1)-COLUMN(pulldown_key_area),0)</f>
        <v>0</v>
      </c>
      <c r="W17" s="1">
        <f t="shared" ref="W17:W18" ca="1" si="24">(V17-U17)+1</f>
        <v>1</v>
      </c>
      <c r="X17" s="1">
        <f t="shared" ref="X17:X18" ca="1" si="25">IFERROR(MATCH(A17,OFFSET(pulldown_level1,0,U17,1,W17),0)-1,0)</f>
        <v>0</v>
      </c>
      <c r="Y17" s="1">
        <f t="shared" ref="Y17:Y18" ca="1" si="26">IF(X17=0,1,COUNTA(OFFSET(pulldown_level2,0,U17+X17,level2_max_count,1))+1)</f>
        <v>1</v>
      </c>
      <c r="Z17" s="1">
        <f t="shared" ref="Z17:Z18" ca="1" si="27">IF(X17=0,1,COUNTA(OFFSET(pulldown_company,0,U17+X17,company_max_count,1))+1)</f>
        <v>1</v>
      </c>
    </row>
    <row r="18" spans="1:26" ht="15" customHeight="1" thickBot="1">
      <c r="A18" s="279"/>
      <c r="B18" s="280"/>
      <c r="C18" s="124"/>
      <c r="D18" s="281"/>
      <c r="E18" s="280"/>
      <c r="F18" s="125"/>
      <c r="G18" s="126"/>
      <c r="H18" s="127" t="s">
        <v>32</v>
      </c>
      <c r="I18" s="111"/>
      <c r="J18" s="112"/>
      <c r="K18" s="282">
        <f>IFERROR(TRUNC(G18*TRUNC(I18,4)*J18,0),"")</f>
        <v>0</v>
      </c>
      <c r="L18" s="283"/>
      <c r="M18" s="128"/>
      <c r="N18" s="298"/>
      <c r="O18" s="298"/>
      <c r="P18" s="299"/>
      <c r="Q18" s="1" t="str">
        <f t="shared" ca="1" si="19"/>
        <v/>
      </c>
      <c r="R18" s="1" t="str">
        <f t="shared" ca="1" si="20"/>
        <v/>
      </c>
      <c r="S18" s="1">
        <f t="shared" ca="1" si="21"/>
        <v>2</v>
      </c>
      <c r="T18" s="1">
        <v>3</v>
      </c>
      <c r="U18" s="1">
        <f t="shared" ca="1" si="22"/>
        <v>0</v>
      </c>
      <c r="V18" s="1">
        <f t="shared" ca="1" si="23"/>
        <v>0</v>
      </c>
      <c r="W18" s="1">
        <f t="shared" ca="1" si="24"/>
        <v>1</v>
      </c>
      <c r="X18" s="1">
        <f t="shared" ca="1" si="25"/>
        <v>0</v>
      </c>
      <c r="Y18" s="1">
        <f t="shared" ca="1" si="26"/>
        <v>1</v>
      </c>
      <c r="Z18" s="1">
        <f t="shared" ca="1" si="27"/>
        <v>1</v>
      </c>
    </row>
    <row r="19" spans="1:26" ht="15" customHeight="1" thickBot="1">
      <c r="A19" s="286" t="s">
        <v>20</v>
      </c>
      <c r="B19" s="287"/>
      <c r="C19" s="287"/>
      <c r="D19" s="287"/>
      <c r="E19" s="287"/>
      <c r="F19" s="288"/>
      <c r="G19" s="129"/>
      <c r="H19" s="130"/>
      <c r="I19" s="289">
        <f>SUM(K17:K18)</f>
        <v>0</v>
      </c>
      <c r="J19" s="290"/>
      <c r="K19" s="290"/>
      <c r="L19" s="291"/>
      <c r="M19" s="131"/>
      <c r="N19" s="292">
        <f>SUMIF(F17:F18,"&lt;&gt;"&amp;hdn_payoff_circle,K17:K18)</f>
        <v>0</v>
      </c>
      <c r="O19" s="293"/>
      <c r="P19" s="294"/>
    </row>
    <row r="20" spans="1:26" ht="8.25" customHeight="1" thickBot="1">
      <c r="A20" s="295"/>
      <c r="B20" s="296"/>
      <c r="C20" s="296"/>
      <c r="D20" s="296"/>
      <c r="E20" s="296"/>
      <c r="F20" s="296"/>
      <c r="G20" s="296"/>
      <c r="H20" s="296"/>
      <c r="I20" s="296"/>
      <c r="J20" s="296"/>
      <c r="K20" s="296"/>
      <c r="L20" s="296"/>
      <c r="M20" s="296"/>
      <c r="N20" s="296"/>
      <c r="O20" s="296"/>
      <c r="P20" s="297"/>
    </row>
    <row r="21" spans="1:26" ht="19.5" customHeight="1">
      <c r="A21" s="270" t="s">
        <v>13</v>
      </c>
      <c r="B21" s="271"/>
      <c r="C21" s="115" t="s">
        <v>14</v>
      </c>
      <c r="D21" s="272" t="s">
        <v>15</v>
      </c>
      <c r="E21" s="271"/>
      <c r="F21" s="132"/>
      <c r="G21" s="132" t="s">
        <v>17</v>
      </c>
      <c r="H21" s="132" t="s">
        <v>8</v>
      </c>
      <c r="I21" s="132" t="s">
        <v>18</v>
      </c>
      <c r="J21" s="132" t="s">
        <v>47</v>
      </c>
      <c r="K21" s="272" t="s">
        <v>19</v>
      </c>
      <c r="L21" s="271"/>
      <c r="M21" s="117" t="s">
        <v>38</v>
      </c>
      <c r="N21" s="272" t="s">
        <v>46</v>
      </c>
      <c r="O21" s="273"/>
      <c r="P21" s="274"/>
      <c r="S21" s="2"/>
    </row>
    <row r="22" spans="1:26" ht="14.1" customHeight="1">
      <c r="A22" s="279"/>
      <c r="B22" s="280"/>
      <c r="C22" s="118"/>
      <c r="D22" s="281"/>
      <c r="E22" s="280"/>
      <c r="F22" s="119"/>
      <c r="G22" s="133"/>
      <c r="H22" s="121" t="s">
        <v>32</v>
      </c>
      <c r="I22" s="134"/>
      <c r="J22" s="135"/>
      <c r="K22" s="282">
        <f>IFERROR(TRUNC(G22*TRUNC(I22,4)*J22,0),"")</f>
        <v>0</v>
      </c>
      <c r="L22" s="283"/>
      <c r="M22" s="94"/>
      <c r="N22" s="284"/>
      <c r="O22" s="284"/>
      <c r="P22" s="285"/>
      <c r="Q22" s="1" t="str">
        <f t="shared" ref="Q22:Q25" ca="1" si="28">IFERROR(VLOOKUP(C22,OFFSET(pulldown_level2,0,U22+X22,Y22,1),1,FALSE),"")</f>
        <v/>
      </c>
      <c r="R22" s="1" t="str">
        <f t="shared" ref="R22:R25" ca="1" si="29">IFERROR(VLOOKUP(D22,OFFSET(pulldown_company,0,U22+X22,Z22,1),1,FALSE),"")</f>
        <v/>
      </c>
      <c r="S22" s="1">
        <f t="shared" ref="S22" ca="1" si="30">IFERROR(VLOOKUP(H22,OFFSET(JPYEN_display,0,0,num_of_monetary,2),2,FALSE),1)</f>
        <v>2</v>
      </c>
      <c r="T22" s="1">
        <v>4</v>
      </c>
      <c r="U22" s="1">
        <f t="shared" ref="U22" ca="1" si="31">IFERROR(MATCH(T22,INDIRECT(CONCATENATE(ROW(pulldown_key_area),":",ROW(pulldown_key_area))),0)-COLUMN(pulldown_key_area),0)</f>
        <v>0</v>
      </c>
      <c r="V22" s="1">
        <f t="shared" ref="V22" ca="1" si="32">IFERROR(MATCH(T22,INDIRECT(CONCATENATE(ROW(pulldown_key_area),":",ROW(pulldown_key_area))),1)-COLUMN(pulldown_key_area),0)</f>
        <v>0</v>
      </c>
      <c r="W22" s="1">
        <f t="shared" ref="W22:W25" ca="1" si="33">(V22-U22)+1</f>
        <v>1</v>
      </c>
      <c r="X22" s="1">
        <f t="shared" ref="X22:X25" ca="1" si="34">IFERROR(MATCH(A22,OFFSET(pulldown_level1,0,U22,1,W22),0)-1,0)</f>
        <v>0</v>
      </c>
      <c r="Y22" s="1">
        <f t="shared" ref="Y22:Y25" ca="1" si="35">IF(X22=0,1,COUNTA(OFFSET(pulldown_level2,0,U22+X22,level2_max_count,1))+1)</f>
        <v>1</v>
      </c>
      <c r="Z22" s="1">
        <f t="shared" ref="Z22" ca="1" si="36">IF(X22=0,1,COUNTA(OFFSET(pulldown_company,0,U22+X22,company_max_count,1))+1)</f>
        <v>1</v>
      </c>
    </row>
    <row r="23" spans="1:26" ht="14.1" customHeight="1" thickBot="1">
      <c r="A23" s="300"/>
      <c r="B23" s="301"/>
      <c r="C23" s="136"/>
      <c r="D23" s="302"/>
      <c r="E23" s="301"/>
      <c r="F23" s="137"/>
      <c r="G23" s="138"/>
      <c r="H23" s="139" t="s">
        <v>11</v>
      </c>
      <c r="I23" s="111"/>
      <c r="J23" s="112"/>
      <c r="K23" s="282">
        <f>IFERROR(TRUNC(G23*TRUNC(I23,4)*J23,0),"")</f>
        <v>0</v>
      </c>
      <c r="L23" s="283"/>
      <c r="M23" s="140"/>
      <c r="N23" s="277"/>
      <c r="O23" s="277"/>
      <c r="P23" s="278"/>
      <c r="Q23" s="1" t="str">
        <f t="shared" ca="1" si="28"/>
        <v/>
      </c>
      <c r="R23" s="1" t="str">
        <f t="shared" ca="1" si="29"/>
        <v/>
      </c>
      <c r="S23" s="1">
        <f t="shared" ref="S23:S25" ca="1" si="37">IFERROR(VLOOKUP(H23,OFFSET(JPYEN_display,0,0,num_of_monetary,2),2,FALSE),1)</f>
        <v>1</v>
      </c>
      <c r="T23" s="1">
        <v>4</v>
      </c>
      <c r="U23" s="1">
        <f t="shared" ref="U23:U25" ca="1" si="38">IFERROR(MATCH(T23,INDIRECT(CONCATENATE(ROW(pulldown_key_area),":",ROW(pulldown_key_area))),0)-COLUMN(pulldown_key_area),0)</f>
        <v>0</v>
      </c>
      <c r="V23" s="1">
        <f t="shared" ref="V23:V25" ca="1" si="39">IFERROR(MATCH(T23,INDIRECT(CONCATENATE(ROW(pulldown_key_area),":",ROW(pulldown_key_area))),1)-COLUMN(pulldown_key_area),0)</f>
        <v>0</v>
      </c>
      <c r="W23" s="1">
        <f t="shared" ca="1" si="33"/>
        <v>1</v>
      </c>
      <c r="X23" s="1">
        <f t="shared" ca="1" si="34"/>
        <v>0</v>
      </c>
      <c r="Y23" s="1">
        <f t="shared" ca="1" si="35"/>
        <v>1</v>
      </c>
      <c r="Z23" s="1">
        <f t="shared" ref="Z23:Z25" ca="1" si="40">IF(X23=0,1,COUNTA(OFFSET(pulldown_company,0,U23+X23,company_max_count,1))+1)</f>
        <v>1</v>
      </c>
    </row>
    <row r="24" spans="1:26" ht="14.1" customHeight="1">
      <c r="A24" s="303"/>
      <c r="B24" s="304"/>
      <c r="C24" s="141"/>
      <c r="D24" s="305"/>
      <c r="E24" s="306"/>
      <c r="F24" s="142"/>
      <c r="G24" s="143"/>
      <c r="H24" s="144" t="s">
        <v>28</v>
      </c>
      <c r="I24" s="145"/>
      <c r="J24" s="146"/>
      <c r="K24" s="307">
        <f>IFERROR(TRUNC(G24*IF(AND(LEFT(A24,4)="401:",LEFT(C24,2)="1:",F24&lt;&gt;""),IF(D24&lt;&gt;0&amp;G24&lt;&gt;0&amp;retailprice&lt;&gt;0,TRUNC(F24*retailprice,4),""),IF(AND(LEFT(A24,5)="1224:",LEFT(C24,2)="3:",F24&lt;&gt;""),TRUNC(F24*tariff_total,4),TRUNC(I24,4)))*J24,0),"")</f>
        <v>0</v>
      </c>
      <c r="L24" s="308"/>
      <c r="M24" s="147"/>
      <c r="N24" s="309"/>
      <c r="O24" s="310"/>
      <c r="P24" s="311"/>
      <c r="Q24" s="1" t="str">
        <f t="shared" ca="1" si="28"/>
        <v/>
      </c>
      <c r="R24" s="1" t="str">
        <f t="shared" ca="1" si="29"/>
        <v/>
      </c>
      <c r="S24" s="1">
        <f t="shared" ca="1" si="37"/>
        <v>1</v>
      </c>
      <c r="T24" s="1">
        <v>5</v>
      </c>
      <c r="U24" s="1">
        <f t="shared" ca="1" si="38"/>
        <v>15</v>
      </c>
      <c r="V24" s="1">
        <f t="shared" ca="1" si="39"/>
        <v>15</v>
      </c>
      <c r="W24" s="1">
        <f t="shared" ca="1" si="33"/>
        <v>1</v>
      </c>
      <c r="X24" s="1">
        <f t="shared" ca="1" si="34"/>
        <v>0</v>
      </c>
      <c r="Y24" s="1">
        <f t="shared" ca="1" si="35"/>
        <v>1</v>
      </c>
      <c r="Z24" s="1">
        <f t="shared" ca="1" si="40"/>
        <v>1</v>
      </c>
    </row>
    <row r="25" spans="1:26" ht="14.1" customHeight="1" thickBot="1">
      <c r="A25" s="320"/>
      <c r="B25" s="321"/>
      <c r="C25" s="148"/>
      <c r="D25" s="322"/>
      <c r="E25" s="323"/>
      <c r="F25" s="149"/>
      <c r="G25" s="150"/>
      <c r="H25" s="151" t="s">
        <v>11</v>
      </c>
      <c r="I25" s="152"/>
      <c r="J25" s="153"/>
      <c r="K25" s="324">
        <f>IFERROR(TRUNC(G25*IF(AND(LEFT(A25,4)="401:",LEFT(C25,2)="1:",F25&lt;&gt;""),IF(D25&lt;&gt;0&amp;G25&lt;&gt;0&amp;retailprice&lt;&gt;0,TRUNC(F25*retailprice,4),""),IF(AND(LEFT(A25,5)="1224:",LEFT(C25,2)="3:",F25&lt;&gt;""),TRUNC(F25*tariff_total,4),TRUNC(I25,4)))*J25,0),"")</f>
        <v>0</v>
      </c>
      <c r="L25" s="325"/>
      <c r="M25" s="154"/>
      <c r="N25" s="326"/>
      <c r="O25" s="327"/>
      <c r="P25" s="328"/>
      <c r="Q25" s="1" t="str">
        <f t="shared" ca="1" si="28"/>
        <v/>
      </c>
      <c r="R25" s="1" t="str">
        <f t="shared" ca="1" si="29"/>
        <v/>
      </c>
      <c r="S25" s="1">
        <f t="shared" ca="1" si="37"/>
        <v>1</v>
      </c>
      <c r="T25" s="1">
        <v>5</v>
      </c>
      <c r="U25" s="1">
        <f t="shared" ca="1" si="38"/>
        <v>15</v>
      </c>
      <c r="V25" s="1">
        <f t="shared" ca="1" si="39"/>
        <v>15</v>
      </c>
      <c r="W25" s="1">
        <f t="shared" ca="1" si="33"/>
        <v>1</v>
      </c>
      <c r="X25" s="1">
        <f t="shared" ca="1" si="34"/>
        <v>0</v>
      </c>
      <c r="Y25" s="1">
        <f t="shared" ca="1" si="35"/>
        <v>1</v>
      </c>
      <c r="Z25" s="1">
        <f t="shared" ca="1" si="40"/>
        <v>1</v>
      </c>
    </row>
    <row r="26" spans="1:26" ht="15" customHeight="1" thickBot="1">
      <c r="A26" s="286" t="s">
        <v>137</v>
      </c>
      <c r="B26" s="287"/>
      <c r="C26" s="287"/>
      <c r="D26" s="287"/>
      <c r="E26" s="287"/>
      <c r="F26" s="288"/>
      <c r="G26" s="129"/>
      <c r="H26" s="130"/>
      <c r="I26" s="289">
        <f>SUM(K22:K25)</f>
        <v>0</v>
      </c>
      <c r="J26" s="290"/>
      <c r="K26" s="290"/>
      <c r="L26" s="291"/>
      <c r="M26" s="131"/>
      <c r="N26" s="292"/>
      <c r="O26" s="293"/>
      <c r="P26" s="294"/>
    </row>
    <row r="27" spans="1:26" ht="8.25" customHeight="1" thickBot="1">
      <c r="A27" s="295"/>
      <c r="B27" s="296"/>
      <c r="C27" s="296"/>
      <c r="D27" s="296"/>
      <c r="E27" s="296"/>
      <c r="F27" s="296"/>
      <c r="G27" s="296"/>
      <c r="H27" s="296"/>
      <c r="I27" s="296"/>
      <c r="J27" s="296"/>
      <c r="K27" s="296"/>
      <c r="L27" s="296"/>
      <c r="M27" s="296"/>
      <c r="N27" s="296"/>
      <c r="O27" s="296"/>
      <c r="P27" s="297"/>
    </row>
    <row r="28" spans="1:26" ht="16.5" customHeight="1">
      <c r="A28" s="329" t="s">
        <v>37</v>
      </c>
      <c r="B28" s="314"/>
      <c r="C28" s="155">
        <f>I9</f>
        <v>0</v>
      </c>
      <c r="D28" s="156"/>
      <c r="E28" s="312" t="s">
        <v>139</v>
      </c>
      <c r="F28" s="313"/>
      <c r="G28" s="314"/>
      <c r="H28" s="315">
        <f>I14</f>
        <v>0</v>
      </c>
      <c r="I28" s="316"/>
      <c r="J28" s="157"/>
      <c r="K28" s="158"/>
      <c r="L28" s="317" t="s">
        <v>144</v>
      </c>
      <c r="M28" s="318"/>
      <c r="N28" s="319">
        <f>C28+H28</f>
        <v>0</v>
      </c>
      <c r="O28" s="316"/>
      <c r="P28" s="159"/>
    </row>
    <row r="29" spans="1:26" ht="16.5" customHeight="1">
      <c r="A29" s="361" t="s">
        <v>138</v>
      </c>
      <c r="B29" s="362"/>
      <c r="C29" s="160">
        <f>C28-K34</f>
        <v>0</v>
      </c>
      <c r="D29" s="161">
        <f>IF(C28=0,0,C29/C28)</f>
        <v>0</v>
      </c>
      <c r="E29" s="363" t="s">
        <v>140</v>
      </c>
      <c r="F29" s="364"/>
      <c r="G29" s="365"/>
      <c r="H29" s="366">
        <f>H28-N19</f>
        <v>0</v>
      </c>
      <c r="I29" s="367"/>
      <c r="J29" s="162"/>
      <c r="K29" s="161">
        <f>IF(H28=0,0,H29/H28)</f>
        <v>0</v>
      </c>
      <c r="L29" s="363" t="s">
        <v>142</v>
      </c>
      <c r="M29" s="365"/>
      <c r="N29" s="368">
        <f>C29+H29</f>
        <v>0</v>
      </c>
      <c r="O29" s="367"/>
      <c r="P29" s="163">
        <f>IF(N28=0,0,N29/N28)</f>
        <v>0</v>
      </c>
    </row>
    <row r="30" spans="1:26" ht="16.5" customHeight="1">
      <c r="A30" s="164"/>
      <c r="B30" s="165"/>
      <c r="C30" s="166"/>
      <c r="D30" s="166"/>
      <c r="E30" s="166"/>
      <c r="F30" s="166"/>
      <c r="G30" s="167"/>
      <c r="H30" s="168"/>
      <c r="I30" s="168"/>
      <c r="J30" s="169"/>
      <c r="K30" s="369" t="s">
        <v>39</v>
      </c>
      <c r="L30" s="370"/>
      <c r="M30" s="371"/>
      <c r="N30" s="339">
        <f>TRUNC((N28*P30),0)</f>
        <v>0</v>
      </c>
      <c r="O30" s="340"/>
      <c r="P30" s="170">
        <v>6.08E-2</v>
      </c>
    </row>
    <row r="31" spans="1:26" ht="16.5" customHeight="1" thickBot="1">
      <c r="A31" s="171"/>
      <c r="B31" s="172"/>
      <c r="C31" s="173"/>
      <c r="D31" s="173"/>
      <c r="E31" s="173"/>
      <c r="F31" s="173"/>
      <c r="G31" s="174"/>
      <c r="H31" s="174"/>
      <c r="I31" s="175"/>
      <c r="J31" s="176"/>
      <c r="K31" s="348" t="s">
        <v>143</v>
      </c>
      <c r="L31" s="355"/>
      <c r="M31" s="349"/>
      <c r="N31" s="346">
        <f>N29-N30</f>
        <v>0</v>
      </c>
      <c r="O31" s="347"/>
      <c r="P31" s="177">
        <f>IF(N28=0,0,N31/N28)</f>
        <v>0</v>
      </c>
    </row>
    <row r="32" spans="1:26" ht="16.5" customHeight="1">
      <c r="A32" s="356" t="s">
        <v>21</v>
      </c>
      <c r="B32" s="357"/>
      <c r="C32" s="358" t="s">
        <v>42</v>
      </c>
      <c r="D32" s="358"/>
      <c r="E32" s="358"/>
      <c r="F32" s="358"/>
      <c r="G32" s="178">
        <f>$P$4</f>
        <v>0</v>
      </c>
      <c r="H32" s="179"/>
      <c r="I32" s="180">
        <f>IF(G32&gt;0,K32/G32,)</f>
        <v>0</v>
      </c>
      <c r="J32" s="180"/>
      <c r="K32" s="359">
        <f>SUMIF(F22:F25,"&lt;&gt;"&amp;hdn_payoff_circle,K22:K25)</f>
        <v>0</v>
      </c>
      <c r="L32" s="359"/>
      <c r="M32" s="181"/>
      <c r="N32" s="360"/>
      <c r="O32" s="360"/>
      <c r="P32" s="182"/>
    </row>
    <row r="33" spans="1:25" ht="16.5" customHeight="1">
      <c r="A33" s="336" t="s">
        <v>22</v>
      </c>
      <c r="B33" s="337"/>
      <c r="C33" s="338" t="s">
        <v>43</v>
      </c>
      <c r="D33" s="338"/>
      <c r="E33" s="338"/>
      <c r="F33" s="338"/>
      <c r="G33" s="183">
        <f>$P$4</f>
        <v>0</v>
      </c>
      <c r="H33" s="184"/>
      <c r="I33" s="185">
        <f>IF(G33&gt;0,K33/G33,)</f>
        <v>0</v>
      </c>
      <c r="J33" s="186"/>
      <c r="K33" s="339">
        <f>SUMIF(F17:F25,hdn_payoff_circle,K17:K25)</f>
        <v>0</v>
      </c>
      <c r="L33" s="340"/>
      <c r="M33" s="187"/>
      <c r="N33" s="341"/>
      <c r="O33" s="342"/>
      <c r="P33" s="188"/>
    </row>
    <row r="34" spans="1:25" ht="16.5" customHeight="1" thickBot="1">
      <c r="A34" s="343" t="s">
        <v>40</v>
      </c>
      <c r="B34" s="344"/>
      <c r="C34" s="345" t="s">
        <v>41</v>
      </c>
      <c r="D34" s="345"/>
      <c r="E34" s="345"/>
      <c r="F34" s="345"/>
      <c r="G34" s="189">
        <f>$P$4</f>
        <v>0</v>
      </c>
      <c r="H34" s="190"/>
      <c r="I34" s="191">
        <f>IF(G34&gt;0,K34/G34,)</f>
        <v>0</v>
      </c>
      <c r="J34" s="192"/>
      <c r="K34" s="346">
        <f>SUM(K32:K33)</f>
        <v>0</v>
      </c>
      <c r="L34" s="347"/>
      <c r="M34" s="348" t="s">
        <v>141</v>
      </c>
      <c r="N34" s="349"/>
      <c r="O34" s="350">
        <f>N19</f>
        <v>0</v>
      </c>
      <c r="P34" s="351"/>
    </row>
    <row r="35" spans="1:25" ht="16.5" customHeight="1">
      <c r="A35" s="333"/>
      <c r="B35" s="333"/>
      <c r="C35" s="333"/>
      <c r="D35" s="333"/>
      <c r="E35" s="333"/>
      <c r="F35" s="333"/>
      <c r="G35" s="333"/>
      <c r="H35" s="193"/>
      <c r="I35" s="334" t="s">
        <v>71</v>
      </c>
      <c r="J35" s="334"/>
      <c r="K35" s="334"/>
      <c r="L35" s="334"/>
      <c r="M35" s="334"/>
      <c r="N35" s="334"/>
      <c r="O35" s="334"/>
      <c r="P35" s="334"/>
    </row>
    <row r="36" spans="1:25" ht="9" customHeight="1">
      <c r="A36" s="335" t="s">
        <v>27</v>
      </c>
      <c r="B36" s="335"/>
      <c r="C36" s="335"/>
      <c r="D36" s="335"/>
      <c r="E36" s="335"/>
      <c r="F36" s="335"/>
      <c r="G36" s="335"/>
      <c r="H36" s="335"/>
      <c r="I36" s="335"/>
      <c r="J36" s="335"/>
      <c r="K36" s="335"/>
      <c r="L36" s="335"/>
      <c r="M36" s="335"/>
      <c r="N36" s="335"/>
      <c r="O36" s="335"/>
      <c r="P36" s="335"/>
      <c r="Q36" s="35"/>
      <c r="R36" s="35"/>
      <c r="S36" s="35"/>
      <c r="T36" s="35"/>
      <c r="U36" s="35"/>
      <c r="V36" s="35"/>
      <c r="W36" s="35"/>
      <c r="X36" s="35"/>
      <c r="Y36" s="35"/>
    </row>
    <row r="37" spans="1:25" ht="32.4">
      <c r="A37" s="34"/>
      <c r="B37" s="73">
        <f>ROW(pulldown_company)-ROW(pulldown_level2)</f>
        <v>31</v>
      </c>
      <c r="C37" s="72" t="s">
        <v>119</v>
      </c>
      <c r="D37" s="53" t="s">
        <v>92</v>
      </c>
      <c r="F37" s="34"/>
      <c r="G37" s="34"/>
      <c r="H37" s="34"/>
      <c r="I37" s="34"/>
      <c r="J37" s="34"/>
      <c r="K37" s="34"/>
      <c r="L37" s="34"/>
      <c r="M37" s="34"/>
      <c r="N37" s="34"/>
      <c r="O37" s="34"/>
      <c r="P37" s="34"/>
      <c r="Q37" s="35"/>
      <c r="R37" s="35"/>
      <c r="S37" s="35"/>
      <c r="T37" s="35"/>
      <c r="U37" s="35"/>
      <c r="V37" s="35"/>
      <c r="W37" s="35"/>
      <c r="X37" s="35"/>
      <c r="Y37" s="35"/>
    </row>
    <row r="38" spans="1:25" ht="13.95" customHeight="1">
      <c r="A38" s="64"/>
      <c r="B38" s="73">
        <f>COUNTIF(119:119,"*:*")</f>
        <v>0</v>
      </c>
      <c r="C38" s="66" t="s">
        <v>109</v>
      </c>
      <c r="D38" s="6"/>
      <c r="F38" s="64"/>
      <c r="G38" s="64"/>
      <c r="H38" s="64"/>
      <c r="I38" s="64"/>
      <c r="J38" s="64"/>
      <c r="K38" s="64"/>
      <c r="L38" s="64"/>
      <c r="M38" s="64"/>
      <c r="N38" s="64"/>
      <c r="O38" s="64"/>
      <c r="P38" s="64"/>
      <c r="Q38" s="64"/>
      <c r="R38" s="64"/>
      <c r="S38" s="64"/>
      <c r="T38" s="64"/>
      <c r="U38" s="64"/>
      <c r="V38" s="64"/>
      <c r="W38" s="64"/>
      <c r="X38" s="64"/>
      <c r="Y38" s="64"/>
    </row>
    <row r="39" spans="1:25" ht="21.6">
      <c r="A39" s="34"/>
      <c r="B39" s="73">
        <f>ROW(pulldown_dept_member)-ROW(pulldown_company)-1</f>
        <v>41</v>
      </c>
      <c r="C39" s="72" t="s">
        <v>120</v>
      </c>
      <c r="D39" s="6"/>
      <c r="F39" s="34"/>
      <c r="G39" s="35"/>
      <c r="H39" s="35"/>
      <c r="I39" s="35"/>
      <c r="J39" s="35"/>
      <c r="K39" s="35"/>
      <c r="L39" s="35"/>
      <c r="M39" s="35"/>
      <c r="N39" s="35"/>
      <c r="O39" s="35"/>
      <c r="P39" s="35"/>
      <c r="Q39" s="35"/>
      <c r="R39" s="35"/>
      <c r="S39" s="35"/>
      <c r="T39" s="35"/>
      <c r="U39" s="35"/>
      <c r="V39" s="35"/>
      <c r="W39" s="35"/>
      <c r="X39" s="35"/>
      <c r="Y39" s="35"/>
    </row>
    <row r="40" spans="1:25" ht="13.95" customHeight="1">
      <c r="A40" s="34"/>
      <c r="B40" s="74">
        <f>SUM(K22:L23)+order_f_fixedcost</f>
        <v>0</v>
      </c>
      <c r="C40" s="54" t="s">
        <v>69</v>
      </c>
      <c r="D40" s="50" t="s">
        <v>30</v>
      </c>
      <c r="E40" s="34"/>
      <c r="F40" s="34"/>
      <c r="G40" s="34"/>
      <c r="H40" s="34"/>
      <c r="I40" s="34"/>
      <c r="J40" s="34"/>
      <c r="K40" s="34"/>
      <c r="L40" s="34"/>
      <c r="M40" s="37"/>
      <c r="N40" s="34">
        <f>IFERROR(FIND("401:",#REF!,1),0)</f>
        <v>0</v>
      </c>
      <c r="O40" s="34"/>
      <c r="P40" s="34"/>
    </row>
    <row r="41" spans="1:25" ht="13.95" customHeight="1">
      <c r="A41" s="34"/>
      <c r="B41" s="73">
        <v>4</v>
      </c>
      <c r="C41" s="66" t="s">
        <v>127</v>
      </c>
      <c r="D41" s="34"/>
      <c r="E41" s="34"/>
      <c r="F41" s="34"/>
      <c r="G41" s="34"/>
      <c r="H41" s="34"/>
      <c r="I41" s="34"/>
      <c r="J41" s="34"/>
      <c r="K41" s="34"/>
      <c r="L41" s="34"/>
      <c r="M41" s="34"/>
      <c r="N41" s="34"/>
      <c r="O41" s="34"/>
      <c r="P41" s="34"/>
    </row>
    <row r="42" spans="1:25" ht="9" customHeight="1">
      <c r="A42" s="35"/>
      <c r="B42" s="51"/>
      <c r="C42" s="52"/>
      <c r="D42" s="35"/>
      <c r="E42" s="35"/>
      <c r="F42" s="35"/>
      <c r="G42" s="35"/>
      <c r="H42" s="35"/>
      <c r="I42" s="35"/>
      <c r="J42" s="35"/>
      <c r="K42" s="35"/>
      <c r="L42" s="35"/>
      <c r="M42" s="35"/>
      <c r="N42" s="35"/>
      <c r="O42" s="35"/>
      <c r="P42" s="35"/>
    </row>
    <row r="43" spans="1:25" ht="14.1" customHeight="1">
      <c r="A43" s="55" t="s">
        <v>100</v>
      </c>
      <c r="B43" s="1">
        <f ca="1">IFERROR(MATCH(MAX(INDIRECT(CONCATENATE(ROW(pulldown_key_area),":",ROW(pulldown_key_area))))+1,INDIRECT(CONCATENATE(ROW(pulldown_key_area),":",ROW(pulldown_key_area))),1)-1,0)</f>
        <v>16</v>
      </c>
    </row>
    <row r="44" spans="1:25">
      <c r="A44" s="55" t="s">
        <v>93</v>
      </c>
      <c r="Q44" s="75">
        <v>5</v>
      </c>
    </row>
    <row r="45" spans="1:25" s="7" customFormat="1" ht="32.4">
      <c r="A45" s="56" t="s">
        <v>97</v>
      </c>
      <c r="B45" s="57"/>
      <c r="C45" s="43"/>
      <c r="D45" s="62"/>
      <c r="E45" s="65"/>
      <c r="F45" s="58"/>
      <c r="G45" s="3"/>
      <c r="H45" s="3"/>
      <c r="I45" s="4"/>
      <c r="J45" s="4"/>
      <c r="K45" s="5"/>
      <c r="L45" s="3"/>
      <c r="M45" s="3"/>
      <c r="N45" s="3"/>
      <c r="O45" s="3"/>
      <c r="P45" s="3"/>
      <c r="Q45" s="3" t="s">
        <v>23</v>
      </c>
      <c r="R45" s="59"/>
      <c r="X45" s="24"/>
    </row>
    <row r="46" spans="1:25" s="7" customFormat="1">
      <c r="A46" s="352" t="s">
        <v>98</v>
      </c>
      <c r="B46" s="6"/>
      <c r="C46" s="43"/>
      <c r="D46" s="43"/>
      <c r="E46" s="43"/>
      <c r="F46" s="43"/>
      <c r="G46" s="3"/>
      <c r="H46" s="3"/>
      <c r="I46" s="4"/>
      <c r="J46" s="4"/>
      <c r="K46" s="5"/>
      <c r="L46" s="3"/>
      <c r="M46" s="3"/>
      <c r="N46" s="3"/>
      <c r="O46" s="3"/>
      <c r="P46" s="3"/>
      <c r="Q46" s="3"/>
      <c r="U46" s="36"/>
    </row>
    <row r="47" spans="1:25" s="7" customFormat="1">
      <c r="A47" s="353"/>
      <c r="B47" s="6"/>
      <c r="C47" s="6"/>
      <c r="D47" s="6"/>
      <c r="E47" s="43"/>
      <c r="F47" s="43"/>
      <c r="G47" s="8"/>
      <c r="H47" s="8"/>
      <c r="I47" s="5"/>
      <c r="J47" s="5"/>
      <c r="K47" s="8"/>
      <c r="L47" s="8"/>
      <c r="M47" s="8"/>
      <c r="N47" s="8"/>
      <c r="O47" s="8"/>
      <c r="P47" s="8"/>
      <c r="Q47" s="8" t="s">
        <v>29</v>
      </c>
      <c r="U47" s="36"/>
    </row>
    <row r="48" spans="1:25" s="7" customFormat="1">
      <c r="A48" s="353"/>
      <c r="B48" s="6"/>
      <c r="C48" s="6"/>
      <c r="D48" s="6"/>
      <c r="E48" s="43"/>
      <c r="F48" s="43"/>
      <c r="G48" s="8"/>
      <c r="H48" s="8"/>
      <c r="I48" s="5"/>
      <c r="J48" s="5"/>
      <c r="K48" s="8"/>
      <c r="L48" s="8"/>
      <c r="M48" s="8"/>
      <c r="N48" s="8"/>
      <c r="O48" s="8"/>
      <c r="P48" s="6"/>
      <c r="Q48" s="6" t="s">
        <v>33</v>
      </c>
      <c r="R48" s="9"/>
    </row>
    <row r="49" spans="1:18" s="7" customFormat="1">
      <c r="A49" s="353"/>
      <c r="B49" s="6"/>
      <c r="C49" s="6"/>
      <c r="D49" s="6"/>
      <c r="E49" s="43"/>
      <c r="F49" s="43"/>
      <c r="G49" s="8"/>
      <c r="H49" s="8"/>
      <c r="I49" s="5"/>
      <c r="J49" s="5"/>
      <c r="K49" s="8"/>
      <c r="L49" s="8"/>
      <c r="M49" s="8"/>
      <c r="N49" s="8"/>
      <c r="O49" s="8"/>
      <c r="P49" s="8"/>
      <c r="Q49" s="6" t="s">
        <v>34</v>
      </c>
      <c r="R49" s="9"/>
    </row>
    <row r="50" spans="1:18" s="7" customFormat="1" ht="13.5" customHeight="1">
      <c r="A50" s="353"/>
      <c r="B50" s="6"/>
      <c r="C50" s="6"/>
      <c r="D50" s="6"/>
      <c r="E50" s="43"/>
      <c r="F50" s="43"/>
      <c r="G50" s="8"/>
      <c r="H50" s="8"/>
      <c r="I50" s="5"/>
      <c r="J50" s="5"/>
      <c r="K50" s="8"/>
      <c r="L50" s="8"/>
      <c r="M50" s="8"/>
      <c r="N50" s="8"/>
      <c r="O50" s="8"/>
      <c r="P50" s="8"/>
      <c r="Q50" s="11" t="s">
        <v>24</v>
      </c>
    </row>
    <row r="51" spans="1:18" s="7" customFormat="1" ht="13.5" customHeight="1">
      <c r="A51" s="353"/>
      <c r="B51" s="6"/>
      <c r="C51" s="6"/>
      <c r="D51" s="6"/>
      <c r="E51" s="43"/>
      <c r="F51" s="43"/>
      <c r="G51" s="8"/>
      <c r="H51" s="8"/>
      <c r="I51" s="5"/>
      <c r="J51" s="5"/>
      <c r="K51" s="6"/>
      <c r="L51" s="8"/>
      <c r="M51" s="10"/>
      <c r="N51" s="10"/>
      <c r="O51" s="10"/>
      <c r="P51" s="8"/>
      <c r="Q51" s="6"/>
    </row>
    <row r="52" spans="1:18" s="7" customFormat="1" ht="13.5" customHeight="1">
      <c r="A52" s="353"/>
      <c r="B52" s="6"/>
      <c r="C52" s="6"/>
      <c r="D52" s="6"/>
      <c r="E52" s="43"/>
      <c r="F52" s="43"/>
      <c r="G52" s="8"/>
      <c r="H52" s="8"/>
      <c r="I52" s="5"/>
      <c r="J52" s="5"/>
      <c r="K52" s="6"/>
      <c r="L52" s="8"/>
      <c r="M52" s="10"/>
      <c r="N52" s="10"/>
      <c r="O52" s="10"/>
      <c r="P52" s="3"/>
      <c r="Q52" s="6"/>
    </row>
    <row r="53" spans="1:18" s="7" customFormat="1" ht="13.5" customHeight="1">
      <c r="A53" s="353"/>
      <c r="B53" s="6"/>
      <c r="C53" s="6"/>
      <c r="D53" s="6"/>
      <c r="E53" s="43"/>
      <c r="F53" s="43"/>
      <c r="G53" s="6"/>
      <c r="H53" s="8"/>
      <c r="I53" s="5"/>
      <c r="J53" s="5"/>
      <c r="K53" s="6"/>
      <c r="L53" s="8"/>
      <c r="M53" s="10"/>
      <c r="N53" s="10"/>
      <c r="O53" s="10"/>
      <c r="P53" s="3"/>
      <c r="Q53" s="3"/>
    </row>
    <row r="54" spans="1:18" s="7" customFormat="1">
      <c r="A54" s="353"/>
      <c r="B54" s="6"/>
      <c r="C54" s="6"/>
      <c r="D54" s="6"/>
      <c r="E54" s="43"/>
      <c r="F54" s="43"/>
      <c r="G54" s="10"/>
      <c r="H54" s="8"/>
      <c r="I54" s="5"/>
      <c r="J54" s="5"/>
      <c r="K54" s="8"/>
      <c r="L54" s="8"/>
      <c r="M54" s="10"/>
      <c r="N54" s="10"/>
      <c r="O54" s="10"/>
      <c r="P54" s="3"/>
      <c r="Q54" s="3"/>
    </row>
    <row r="55" spans="1:18" s="7" customFormat="1">
      <c r="A55" s="353"/>
      <c r="B55" s="6"/>
      <c r="C55" s="6"/>
      <c r="D55" s="6"/>
      <c r="E55" s="43"/>
      <c r="F55" s="43"/>
      <c r="G55" s="8"/>
      <c r="H55" s="8"/>
      <c r="I55" s="5"/>
      <c r="J55" s="5"/>
      <c r="K55" s="8"/>
      <c r="L55" s="8"/>
      <c r="M55" s="10"/>
      <c r="N55" s="10"/>
      <c r="O55" s="10"/>
      <c r="P55" s="3"/>
      <c r="Q55" s="3"/>
    </row>
    <row r="56" spans="1:18" s="7" customFormat="1">
      <c r="A56" s="353"/>
      <c r="B56" s="6"/>
      <c r="C56" s="6"/>
      <c r="D56" s="6"/>
      <c r="E56" s="43"/>
      <c r="F56" s="43"/>
      <c r="G56" s="10"/>
      <c r="H56" s="3"/>
      <c r="I56" s="5"/>
      <c r="J56" s="5"/>
      <c r="K56" s="8"/>
      <c r="L56" s="8"/>
      <c r="M56" s="10"/>
      <c r="N56" s="10"/>
      <c r="O56" s="10"/>
      <c r="P56" s="3"/>
      <c r="Q56" s="3"/>
    </row>
    <row r="57" spans="1:18" s="7" customFormat="1">
      <c r="A57" s="353"/>
      <c r="B57" s="6"/>
      <c r="C57" s="6"/>
      <c r="D57" s="6"/>
      <c r="E57" s="43"/>
      <c r="F57" s="43"/>
      <c r="G57" s="10"/>
      <c r="H57" s="3"/>
      <c r="I57" s="5"/>
      <c r="J57" s="5"/>
      <c r="K57" s="8"/>
      <c r="L57" s="8"/>
      <c r="M57" s="10"/>
      <c r="N57" s="10"/>
      <c r="O57" s="10"/>
      <c r="P57" s="3"/>
      <c r="Q57" s="3"/>
    </row>
    <row r="58" spans="1:18" s="7" customFormat="1">
      <c r="A58" s="353"/>
      <c r="B58" s="6"/>
      <c r="C58" s="6"/>
      <c r="D58" s="6"/>
      <c r="E58" s="43"/>
      <c r="F58" s="43"/>
      <c r="G58" s="10"/>
      <c r="H58" s="3"/>
      <c r="I58" s="5"/>
      <c r="J58" s="5"/>
      <c r="K58" s="8"/>
      <c r="L58" s="8"/>
      <c r="M58" s="10"/>
      <c r="N58" s="10"/>
      <c r="O58" s="10"/>
      <c r="P58" s="3"/>
      <c r="Q58" s="3"/>
    </row>
    <row r="59" spans="1:18" s="7" customFormat="1">
      <c r="A59" s="353"/>
      <c r="B59" s="6"/>
      <c r="C59" s="6"/>
      <c r="D59" s="6"/>
      <c r="E59" s="43"/>
      <c r="F59" s="43"/>
      <c r="G59" s="10"/>
      <c r="H59" s="3"/>
      <c r="I59" s="5"/>
      <c r="J59" s="5"/>
      <c r="K59" s="8"/>
      <c r="L59" s="8"/>
      <c r="M59" s="10"/>
      <c r="N59" s="10"/>
      <c r="O59" s="10"/>
      <c r="P59" s="3"/>
      <c r="Q59" s="3"/>
    </row>
    <row r="60" spans="1:18" s="7" customFormat="1">
      <c r="A60" s="353"/>
      <c r="B60" s="6"/>
      <c r="C60" s="6"/>
      <c r="D60" s="6"/>
      <c r="E60" s="43"/>
      <c r="F60" s="43"/>
      <c r="G60" s="10"/>
      <c r="H60" s="3"/>
      <c r="I60" s="5"/>
      <c r="J60" s="5"/>
      <c r="K60" s="8"/>
      <c r="L60" s="8"/>
      <c r="M60" s="10"/>
      <c r="N60" s="10"/>
      <c r="O60" s="10"/>
      <c r="P60" s="3"/>
      <c r="Q60" s="3"/>
    </row>
    <row r="61" spans="1:18" s="7" customFormat="1">
      <c r="A61" s="353"/>
      <c r="B61" s="6"/>
      <c r="C61" s="6"/>
      <c r="D61" s="6"/>
      <c r="E61" s="43"/>
      <c r="F61" s="43"/>
      <c r="G61" s="10"/>
      <c r="H61" s="3"/>
      <c r="I61" s="5"/>
      <c r="J61" s="5"/>
      <c r="K61" s="3"/>
      <c r="L61" s="8"/>
      <c r="M61" s="10"/>
      <c r="N61" s="10"/>
      <c r="O61" s="10"/>
      <c r="P61" s="3"/>
      <c r="Q61" s="3"/>
    </row>
    <row r="62" spans="1:18" s="7" customFormat="1">
      <c r="A62" s="353"/>
      <c r="B62" s="6"/>
      <c r="C62" s="6"/>
      <c r="D62" s="6"/>
      <c r="E62" s="43"/>
      <c r="F62" s="43"/>
      <c r="G62" s="10"/>
      <c r="H62" s="10"/>
      <c r="I62" s="5"/>
      <c r="J62" s="5"/>
      <c r="K62" s="3"/>
      <c r="L62" s="8"/>
      <c r="M62" s="10"/>
      <c r="N62" s="10"/>
      <c r="O62" s="10"/>
      <c r="P62" s="3"/>
      <c r="Q62" s="3"/>
    </row>
    <row r="63" spans="1:18" s="7" customFormat="1">
      <c r="A63" s="353"/>
      <c r="B63" s="6"/>
      <c r="C63" s="6"/>
      <c r="D63" s="6"/>
      <c r="E63" s="43"/>
      <c r="F63" s="43"/>
      <c r="G63" s="6"/>
      <c r="H63" s="32"/>
      <c r="I63" s="32"/>
      <c r="J63" s="32"/>
      <c r="K63" s="32"/>
      <c r="L63" s="8"/>
      <c r="M63" s="6"/>
      <c r="N63" s="6"/>
      <c r="O63" s="6"/>
      <c r="P63" s="6"/>
      <c r="Q63" s="6"/>
    </row>
    <row r="64" spans="1:18" s="7" customFormat="1">
      <c r="A64" s="353"/>
      <c r="B64" s="6"/>
      <c r="C64" s="6"/>
      <c r="D64" s="6"/>
      <c r="E64" s="43"/>
      <c r="F64" s="43"/>
      <c r="G64" s="6"/>
      <c r="H64" s="32"/>
      <c r="I64" s="32"/>
      <c r="J64" s="32"/>
      <c r="K64" s="32"/>
      <c r="L64" s="8"/>
      <c r="M64" s="6"/>
      <c r="N64" s="6"/>
      <c r="O64" s="6"/>
      <c r="P64" s="6"/>
      <c r="Q64" s="6"/>
    </row>
    <row r="65" spans="1:17" s="7" customFormat="1">
      <c r="A65" s="353"/>
      <c r="B65" s="6"/>
      <c r="C65" s="6"/>
      <c r="D65" s="6"/>
      <c r="E65" s="43"/>
      <c r="F65" s="43"/>
      <c r="G65" s="6"/>
      <c r="H65" s="32"/>
      <c r="I65" s="32"/>
      <c r="J65" s="32"/>
      <c r="K65" s="32"/>
      <c r="L65" s="8"/>
      <c r="M65" s="6"/>
      <c r="N65" s="6"/>
      <c r="O65" s="6"/>
      <c r="P65" s="6"/>
      <c r="Q65" s="6"/>
    </row>
    <row r="66" spans="1:17" s="7" customFormat="1">
      <c r="A66" s="353"/>
      <c r="B66" s="6"/>
      <c r="C66" s="6"/>
      <c r="D66" s="6"/>
      <c r="E66" s="43"/>
      <c r="F66" s="43"/>
      <c r="G66" s="6"/>
      <c r="H66" s="32"/>
      <c r="I66" s="32"/>
      <c r="J66" s="32"/>
      <c r="K66" s="32"/>
      <c r="L66" s="8"/>
      <c r="M66" s="6"/>
      <c r="N66" s="6"/>
      <c r="O66" s="6"/>
      <c r="P66" s="6"/>
      <c r="Q66" s="6"/>
    </row>
    <row r="67" spans="1:17" s="7" customFormat="1">
      <c r="A67" s="353"/>
      <c r="B67" s="6"/>
      <c r="C67" s="6"/>
      <c r="D67" s="6"/>
      <c r="E67" s="43"/>
      <c r="F67" s="43"/>
      <c r="G67" s="6"/>
      <c r="H67" s="32"/>
      <c r="I67" s="32"/>
      <c r="J67" s="32"/>
      <c r="K67" s="32"/>
      <c r="L67" s="8"/>
      <c r="M67" s="6"/>
      <c r="N67" s="6"/>
      <c r="O67" s="6"/>
      <c r="P67" s="6"/>
      <c r="Q67" s="6"/>
    </row>
    <row r="68" spans="1:17" s="7" customFormat="1">
      <c r="A68" s="353"/>
      <c r="B68" s="6"/>
      <c r="C68" s="6"/>
      <c r="D68" s="6"/>
      <c r="E68" s="43"/>
      <c r="F68" s="43"/>
      <c r="G68" s="6"/>
      <c r="H68" s="32"/>
      <c r="I68" s="32"/>
      <c r="J68" s="32"/>
      <c r="K68" s="32"/>
      <c r="L68" s="8"/>
      <c r="M68" s="6"/>
      <c r="N68" s="6"/>
      <c r="O68" s="6"/>
      <c r="P68" s="6"/>
      <c r="Q68" s="6"/>
    </row>
    <row r="69" spans="1:17" s="7" customFormat="1">
      <c r="A69" s="353"/>
      <c r="B69" s="6"/>
      <c r="C69" s="6"/>
      <c r="D69" s="6"/>
      <c r="E69" s="43"/>
      <c r="F69" s="43"/>
      <c r="G69" s="6"/>
      <c r="H69" s="32"/>
      <c r="I69" s="32"/>
      <c r="J69" s="32"/>
      <c r="K69" s="32"/>
      <c r="L69" s="8"/>
      <c r="M69" s="6"/>
      <c r="N69" s="6"/>
      <c r="O69" s="6"/>
      <c r="P69" s="6"/>
      <c r="Q69" s="6"/>
    </row>
    <row r="70" spans="1:17" s="7" customFormat="1">
      <c r="A70" s="353"/>
      <c r="B70" s="6"/>
      <c r="C70" s="6"/>
      <c r="D70" s="6"/>
      <c r="E70" s="43"/>
      <c r="F70" s="43"/>
      <c r="G70" s="6"/>
      <c r="H70" s="32"/>
      <c r="I70" s="32"/>
      <c r="J70" s="32"/>
      <c r="K70" s="32"/>
      <c r="L70" s="8"/>
      <c r="M70" s="6"/>
      <c r="N70" s="6"/>
      <c r="O70" s="6"/>
      <c r="P70" s="6"/>
      <c r="Q70" s="6"/>
    </row>
    <row r="71" spans="1:17" s="7" customFormat="1">
      <c r="A71" s="353"/>
      <c r="B71" s="6"/>
      <c r="C71" s="6"/>
      <c r="D71" s="6"/>
      <c r="E71" s="43"/>
      <c r="F71" s="43"/>
      <c r="G71" s="6"/>
      <c r="H71" s="32"/>
      <c r="I71" s="32"/>
      <c r="J71" s="32"/>
      <c r="K71" s="32"/>
      <c r="L71" s="8"/>
      <c r="M71" s="6"/>
      <c r="N71" s="6"/>
      <c r="O71" s="6"/>
      <c r="P71" s="6"/>
      <c r="Q71" s="6"/>
    </row>
    <row r="72" spans="1:17" s="7" customFormat="1">
      <c r="A72" s="353"/>
      <c r="B72" s="6"/>
      <c r="C72" s="6"/>
      <c r="D72" s="6"/>
      <c r="E72" s="43"/>
      <c r="F72" s="43"/>
      <c r="G72" s="6"/>
      <c r="H72" s="32"/>
      <c r="I72" s="32"/>
      <c r="J72" s="32"/>
      <c r="K72" s="32"/>
      <c r="L72" s="8"/>
      <c r="M72" s="6"/>
      <c r="N72" s="6"/>
      <c r="O72" s="6"/>
      <c r="P72" s="6"/>
      <c r="Q72" s="6"/>
    </row>
    <row r="73" spans="1:17" s="7" customFormat="1">
      <c r="A73" s="353"/>
      <c r="B73" s="6"/>
      <c r="C73" s="6"/>
      <c r="D73" s="6"/>
      <c r="E73" s="43"/>
      <c r="F73" s="43"/>
      <c r="G73" s="6"/>
      <c r="H73" s="32"/>
      <c r="I73" s="32"/>
      <c r="J73" s="32"/>
      <c r="K73" s="32"/>
      <c r="L73" s="8"/>
      <c r="M73" s="6"/>
      <c r="N73" s="6"/>
      <c r="O73" s="6"/>
      <c r="P73" s="6"/>
      <c r="Q73" s="6"/>
    </row>
    <row r="74" spans="1:17" s="7" customFormat="1">
      <c r="A74" s="353"/>
      <c r="B74" s="6"/>
      <c r="C74" s="6"/>
      <c r="D74" s="6"/>
      <c r="E74" s="43"/>
      <c r="F74" s="43"/>
      <c r="G74" s="6"/>
      <c r="H74" s="32"/>
      <c r="I74" s="32"/>
      <c r="J74" s="32"/>
      <c r="K74" s="32"/>
      <c r="L74" s="8"/>
      <c r="M74" s="6"/>
      <c r="N74" s="6"/>
      <c r="O74" s="6"/>
      <c r="P74" s="6"/>
      <c r="Q74" s="6"/>
    </row>
    <row r="75" spans="1:17" s="7" customFormat="1">
      <c r="A75" s="353"/>
      <c r="B75" s="6"/>
      <c r="C75" s="6"/>
      <c r="D75" s="6"/>
      <c r="E75" s="43"/>
      <c r="F75" s="43"/>
      <c r="G75" s="6"/>
      <c r="H75" s="32"/>
      <c r="I75" s="32"/>
      <c r="J75" s="32"/>
      <c r="K75" s="32"/>
      <c r="L75" s="8"/>
      <c r="M75" s="6"/>
      <c r="N75" s="6"/>
      <c r="O75" s="6"/>
      <c r="P75" s="6"/>
      <c r="Q75" s="6"/>
    </row>
    <row r="76" spans="1:17" s="7" customFormat="1">
      <c r="A76" s="354"/>
      <c r="B76" s="6"/>
      <c r="C76" s="6"/>
      <c r="D76" s="6"/>
      <c r="E76" s="43"/>
      <c r="F76" s="43"/>
      <c r="G76" s="6"/>
      <c r="H76" s="32"/>
      <c r="I76" s="32"/>
      <c r="J76" s="32"/>
      <c r="K76" s="32"/>
      <c r="L76" s="8"/>
      <c r="M76" s="6"/>
      <c r="N76" s="6"/>
      <c r="O76" s="6"/>
      <c r="P76" s="6"/>
      <c r="Q76" s="6"/>
    </row>
    <row r="77" spans="1:17" s="7" customFormat="1">
      <c r="A77" s="330" t="s">
        <v>99</v>
      </c>
      <c r="B77" s="6"/>
      <c r="C77" s="43"/>
      <c r="D77" s="43"/>
      <c r="E77" s="43"/>
      <c r="F77" s="43"/>
      <c r="G77" s="6"/>
      <c r="H77" s="6"/>
      <c r="I77" s="6"/>
      <c r="J77" s="6"/>
      <c r="K77" s="6"/>
      <c r="L77" s="6"/>
      <c r="M77" s="6"/>
      <c r="N77" s="6"/>
      <c r="O77" s="6"/>
      <c r="P77" s="6"/>
      <c r="Q77" s="6"/>
    </row>
    <row r="78" spans="1:17" s="7" customFormat="1">
      <c r="A78" s="331"/>
      <c r="B78" s="44"/>
      <c r="C78" s="44"/>
      <c r="D78" s="44"/>
      <c r="E78" s="45"/>
      <c r="F78" s="45"/>
      <c r="G78" s="6"/>
      <c r="H78" s="6"/>
      <c r="I78" s="6"/>
      <c r="J78" s="6"/>
      <c r="K78" s="6"/>
      <c r="L78" s="6"/>
      <c r="M78" s="6"/>
      <c r="N78" s="6"/>
      <c r="O78" s="6"/>
      <c r="P78" s="6"/>
      <c r="Q78" s="6"/>
    </row>
    <row r="79" spans="1:17" s="7" customFormat="1">
      <c r="A79" s="331"/>
      <c r="B79" s="44"/>
      <c r="C79" s="44"/>
      <c r="D79" s="44"/>
      <c r="E79" s="45"/>
      <c r="F79" s="45"/>
      <c r="G79" s="6"/>
      <c r="H79" s="6"/>
      <c r="I79" s="6"/>
      <c r="J79" s="6"/>
      <c r="K79" s="6"/>
      <c r="L79" s="6"/>
      <c r="M79" s="6"/>
      <c r="N79" s="6"/>
      <c r="O79" s="6"/>
      <c r="P79" s="6"/>
      <c r="Q79" s="6"/>
    </row>
    <row r="80" spans="1:17" s="7" customFormat="1">
      <c r="A80" s="331"/>
      <c r="B80" s="44"/>
      <c r="C80" s="44"/>
      <c r="D80" s="44"/>
      <c r="E80" s="45"/>
      <c r="F80" s="45"/>
      <c r="G80" s="6"/>
      <c r="H80" s="18"/>
      <c r="I80" s="6"/>
      <c r="J80" s="6"/>
      <c r="K80" s="6"/>
      <c r="L80" s="6"/>
      <c r="M80" s="6"/>
      <c r="N80" s="6"/>
      <c r="O80" s="6"/>
      <c r="P80" s="6"/>
      <c r="Q80" s="6"/>
    </row>
    <row r="81" spans="1:17" s="7" customFormat="1">
      <c r="A81" s="331"/>
      <c r="B81" s="44"/>
      <c r="C81" s="44"/>
      <c r="D81" s="44"/>
      <c r="E81" s="45"/>
      <c r="F81" s="45"/>
      <c r="G81" s="6"/>
      <c r="H81" s="6"/>
      <c r="I81" s="6"/>
      <c r="J81" s="6"/>
      <c r="K81" s="6"/>
      <c r="L81" s="6"/>
      <c r="M81" s="6"/>
      <c r="N81" s="6"/>
      <c r="O81" s="6"/>
      <c r="P81" s="6"/>
      <c r="Q81" s="6"/>
    </row>
    <row r="82" spans="1:17" s="7" customFormat="1">
      <c r="A82" s="331"/>
      <c r="B82" s="44"/>
      <c r="C82" s="44"/>
      <c r="D82" s="44"/>
      <c r="E82" s="45"/>
      <c r="F82" s="45"/>
      <c r="G82" s="6"/>
      <c r="H82" s="6"/>
      <c r="I82" s="6"/>
      <c r="J82" s="6"/>
      <c r="K82" s="6"/>
      <c r="L82" s="6"/>
      <c r="M82" s="6"/>
      <c r="N82" s="6"/>
      <c r="O82" s="6"/>
      <c r="P82" s="6"/>
      <c r="Q82" s="6"/>
    </row>
    <row r="83" spans="1:17" s="7" customFormat="1">
      <c r="A83" s="331"/>
      <c r="B83" s="44"/>
      <c r="C83" s="44"/>
      <c r="D83" s="44"/>
      <c r="E83" s="45"/>
      <c r="F83" s="45"/>
      <c r="G83" s="18"/>
      <c r="H83" s="6"/>
      <c r="I83" s="6"/>
      <c r="J83" s="6"/>
      <c r="K83" s="6"/>
      <c r="L83" s="6"/>
      <c r="M83" s="6"/>
      <c r="N83" s="6"/>
      <c r="O83" s="6"/>
      <c r="P83" s="6"/>
      <c r="Q83" s="6"/>
    </row>
    <row r="84" spans="1:17" s="7" customFormat="1">
      <c r="A84" s="331"/>
      <c r="B84" s="44"/>
      <c r="C84" s="44"/>
      <c r="D84" s="44"/>
      <c r="E84" s="45"/>
      <c r="F84" s="45"/>
      <c r="G84" s="6"/>
      <c r="H84" s="6"/>
      <c r="I84" s="6"/>
      <c r="J84" s="6"/>
      <c r="K84" s="6"/>
      <c r="L84" s="6"/>
      <c r="M84" s="6"/>
      <c r="N84" s="6"/>
      <c r="O84" s="6"/>
      <c r="P84" s="6"/>
      <c r="Q84" s="6"/>
    </row>
    <row r="85" spans="1:17" s="7" customFormat="1">
      <c r="A85" s="331"/>
      <c r="B85" s="44"/>
      <c r="C85" s="44"/>
      <c r="D85" s="44"/>
      <c r="E85" s="45"/>
      <c r="F85" s="45"/>
      <c r="G85" s="6"/>
      <c r="H85" s="6"/>
      <c r="I85" s="6"/>
      <c r="J85" s="6"/>
      <c r="K85" s="6"/>
      <c r="L85" s="6"/>
      <c r="M85" s="6"/>
      <c r="N85" s="6"/>
      <c r="O85" s="6"/>
      <c r="P85" s="6"/>
      <c r="Q85" s="6"/>
    </row>
    <row r="86" spans="1:17" s="7" customFormat="1">
      <c r="A86" s="331"/>
      <c r="B86" s="44"/>
      <c r="C86" s="44"/>
      <c r="D86" s="44"/>
      <c r="E86" s="45"/>
      <c r="F86" s="45"/>
      <c r="G86" s="6"/>
      <c r="H86" s="6"/>
      <c r="I86" s="6"/>
      <c r="J86" s="6"/>
      <c r="K86" s="6"/>
      <c r="L86" s="6"/>
      <c r="M86" s="6"/>
      <c r="N86" s="6"/>
      <c r="O86" s="6"/>
      <c r="P86" s="6"/>
      <c r="Q86" s="6"/>
    </row>
    <row r="87" spans="1:17" s="7" customFormat="1" ht="13.2">
      <c r="A87" s="331"/>
      <c r="B87" s="44"/>
      <c r="C87" s="44"/>
      <c r="D87" s="44"/>
      <c r="E87" s="45"/>
      <c r="F87" s="45"/>
      <c r="G87" s="6"/>
      <c r="H87" s="12"/>
      <c r="I87" s="6"/>
      <c r="J87" s="6"/>
      <c r="K87" s="6"/>
      <c r="L87" s="6"/>
      <c r="M87" s="6"/>
      <c r="N87" s="6"/>
      <c r="O87" s="6"/>
      <c r="P87" s="6"/>
      <c r="Q87" s="6"/>
    </row>
    <row r="88" spans="1:17" s="7" customFormat="1" ht="13.2">
      <c r="A88" s="331"/>
      <c r="B88" s="44"/>
      <c r="C88" s="44"/>
      <c r="D88" s="44"/>
      <c r="E88" s="45"/>
      <c r="F88" s="45"/>
      <c r="G88" s="6"/>
      <c r="H88" s="12"/>
      <c r="I88" s="6"/>
      <c r="J88" s="6"/>
      <c r="K88" s="6"/>
      <c r="L88" s="6"/>
      <c r="M88" s="6"/>
      <c r="N88" s="6"/>
      <c r="O88" s="6"/>
      <c r="P88" s="6"/>
      <c r="Q88" s="6"/>
    </row>
    <row r="89" spans="1:17" s="7" customFormat="1" ht="13.2">
      <c r="A89" s="331"/>
      <c r="B89" s="44"/>
      <c r="C89" s="44"/>
      <c r="D89" s="44"/>
      <c r="E89" s="45"/>
      <c r="F89" s="45"/>
      <c r="G89" s="6"/>
      <c r="H89" s="12"/>
      <c r="I89" s="6"/>
      <c r="J89" s="6"/>
      <c r="K89" s="6"/>
      <c r="L89" s="6"/>
      <c r="M89" s="6"/>
      <c r="N89" s="6"/>
      <c r="O89" s="6"/>
      <c r="P89" s="6"/>
      <c r="Q89" s="6"/>
    </row>
    <row r="90" spans="1:17" s="7" customFormat="1" ht="13.2">
      <c r="A90" s="331"/>
      <c r="B90" s="44"/>
      <c r="C90" s="44"/>
      <c r="D90" s="44"/>
      <c r="E90" s="45"/>
      <c r="F90" s="45"/>
      <c r="G90" s="6"/>
      <c r="H90" s="12"/>
      <c r="I90" s="6"/>
      <c r="J90" s="6"/>
      <c r="K90" s="6"/>
      <c r="L90" s="6"/>
      <c r="M90" s="6"/>
      <c r="N90" s="6"/>
      <c r="O90" s="6"/>
      <c r="P90" s="6"/>
      <c r="Q90" s="6"/>
    </row>
    <row r="91" spans="1:17" s="7" customFormat="1" ht="13.2">
      <c r="A91" s="331"/>
      <c r="B91" s="44"/>
      <c r="C91" s="44"/>
      <c r="D91" s="44"/>
      <c r="E91" s="45"/>
      <c r="F91" s="45"/>
      <c r="G91" s="6"/>
      <c r="H91" s="12"/>
      <c r="I91" s="6"/>
      <c r="J91" s="6"/>
      <c r="K91" s="6"/>
      <c r="L91" s="6"/>
      <c r="M91" s="6"/>
      <c r="N91" s="6"/>
      <c r="O91" s="6"/>
      <c r="P91" s="6"/>
      <c r="Q91" s="6"/>
    </row>
    <row r="92" spans="1:17" s="7" customFormat="1" ht="13.2">
      <c r="A92" s="331"/>
      <c r="B92" s="44"/>
      <c r="C92" s="44"/>
      <c r="D92" s="44"/>
      <c r="E92" s="45"/>
      <c r="F92" s="45"/>
      <c r="G92" s="6"/>
      <c r="H92" s="12"/>
      <c r="I92" s="6"/>
      <c r="J92" s="6"/>
      <c r="K92" s="6"/>
      <c r="L92" s="6"/>
      <c r="M92" s="6"/>
      <c r="N92" s="6"/>
      <c r="O92" s="6"/>
      <c r="P92" s="6"/>
      <c r="Q92" s="6"/>
    </row>
    <row r="93" spans="1:17" s="7" customFormat="1" ht="13.2">
      <c r="A93" s="331"/>
      <c r="B93" s="44"/>
      <c r="C93" s="44"/>
      <c r="D93" s="44"/>
      <c r="E93" s="43"/>
      <c r="F93" s="43"/>
      <c r="G93" s="6"/>
      <c r="H93" s="12"/>
      <c r="I93" s="6"/>
      <c r="J93" s="6"/>
      <c r="K93" s="6"/>
      <c r="L93" s="6"/>
      <c r="M93" s="6"/>
      <c r="N93" s="6"/>
      <c r="O93" s="6"/>
      <c r="P93" s="6"/>
      <c r="Q93" s="6"/>
    </row>
    <row r="94" spans="1:17" s="7" customFormat="1" ht="13.2">
      <c r="A94" s="331"/>
      <c r="B94" s="44"/>
      <c r="C94" s="44"/>
      <c r="D94" s="44"/>
      <c r="E94" s="43"/>
      <c r="F94" s="43"/>
      <c r="G94" s="6"/>
      <c r="H94" s="12"/>
      <c r="I94" s="6"/>
      <c r="J94" s="6"/>
      <c r="K94" s="6"/>
      <c r="L94" s="6"/>
      <c r="M94" s="6"/>
      <c r="N94" s="6"/>
      <c r="O94" s="6"/>
      <c r="P94" s="6"/>
      <c r="Q94" s="6"/>
    </row>
    <row r="95" spans="1:17" s="7" customFormat="1">
      <c r="A95" s="331"/>
      <c r="B95" s="44"/>
      <c r="C95" s="44"/>
      <c r="D95" s="44"/>
      <c r="E95" s="43"/>
      <c r="F95" s="43"/>
      <c r="G95" s="6"/>
      <c r="H95" s="6"/>
      <c r="I95" s="6"/>
      <c r="J95" s="6"/>
      <c r="K95" s="6"/>
      <c r="L95" s="6"/>
      <c r="M95" s="6"/>
      <c r="N95" s="6"/>
      <c r="O95" s="6"/>
      <c r="P95" s="6"/>
      <c r="Q95" s="6"/>
    </row>
    <row r="96" spans="1:17" s="7" customFormat="1">
      <c r="A96" s="331"/>
      <c r="B96" s="44"/>
      <c r="C96" s="44"/>
      <c r="D96" s="44"/>
      <c r="E96" s="43"/>
      <c r="F96" s="43"/>
      <c r="G96" s="6"/>
      <c r="H96" s="6"/>
      <c r="I96" s="6"/>
      <c r="J96" s="6"/>
      <c r="K96" s="6"/>
      <c r="L96" s="6"/>
      <c r="M96" s="6"/>
      <c r="N96" s="6"/>
      <c r="O96" s="6"/>
      <c r="P96" s="6"/>
      <c r="Q96" s="6"/>
    </row>
    <row r="97" spans="1:20" s="7" customFormat="1">
      <c r="A97" s="331"/>
      <c r="B97" s="44"/>
      <c r="C97" s="44"/>
      <c r="D97" s="44"/>
      <c r="E97" s="43"/>
      <c r="F97" s="43"/>
      <c r="G97" s="6"/>
      <c r="H97" s="6"/>
      <c r="I97" s="6"/>
      <c r="J97" s="6"/>
      <c r="K97" s="6"/>
      <c r="L97" s="6"/>
      <c r="M97" s="6"/>
      <c r="N97" s="6"/>
      <c r="O97" s="6"/>
      <c r="P97" s="6"/>
      <c r="Q97" s="6"/>
    </row>
    <row r="98" spans="1:20" s="7" customFormat="1" ht="12">
      <c r="A98" s="331"/>
      <c r="B98" s="44"/>
      <c r="C98" s="44"/>
      <c r="D98" s="44"/>
      <c r="E98" s="43"/>
      <c r="F98" s="43"/>
      <c r="G98" s="6"/>
      <c r="H98" s="6"/>
      <c r="I98" s="6"/>
      <c r="J98" s="6"/>
      <c r="K98" s="6"/>
      <c r="L98" s="21"/>
      <c r="M98" s="6"/>
      <c r="N98" s="6"/>
      <c r="O98" s="6"/>
      <c r="P98" s="6"/>
      <c r="Q98" s="6"/>
    </row>
    <row r="99" spans="1:20" s="7" customFormat="1" ht="12">
      <c r="A99" s="331"/>
      <c r="B99" s="44"/>
      <c r="C99" s="44"/>
      <c r="D99" s="44"/>
      <c r="E99" s="43"/>
      <c r="F99" s="43"/>
      <c r="G99" s="6"/>
      <c r="H99" s="6"/>
      <c r="I99" s="6"/>
      <c r="J99" s="6"/>
      <c r="K99" s="6"/>
      <c r="L99" s="21"/>
      <c r="M99" s="6"/>
      <c r="N99" s="6"/>
      <c r="O99" s="6"/>
      <c r="P99" s="6"/>
      <c r="Q99" s="6"/>
      <c r="R99" s="38"/>
      <c r="S99" s="39"/>
      <c r="T99" s="39"/>
    </row>
    <row r="100" spans="1:20" s="7" customFormat="1" ht="12">
      <c r="A100" s="331"/>
      <c r="B100" s="44"/>
      <c r="C100" s="44"/>
      <c r="D100" s="44"/>
      <c r="E100" s="43"/>
      <c r="F100" s="43"/>
      <c r="G100" s="6"/>
      <c r="H100" s="6"/>
      <c r="I100" s="6"/>
      <c r="J100" s="6"/>
      <c r="K100" s="6"/>
      <c r="L100" s="21"/>
      <c r="M100" s="6"/>
      <c r="N100" s="6"/>
      <c r="O100" s="6"/>
      <c r="P100" s="6"/>
      <c r="Q100" s="6"/>
      <c r="R100" s="38"/>
      <c r="S100" s="39"/>
      <c r="T100" s="39"/>
    </row>
    <row r="101" spans="1:20" s="7" customFormat="1" ht="13.2">
      <c r="A101" s="331"/>
      <c r="B101" s="44"/>
      <c r="C101" s="44"/>
      <c r="D101" s="44"/>
      <c r="E101" s="43"/>
      <c r="F101" s="43"/>
      <c r="G101" s="6"/>
      <c r="H101" s="6"/>
      <c r="I101" s="6"/>
      <c r="J101" s="6"/>
      <c r="K101" s="6"/>
      <c r="L101" s="21"/>
      <c r="M101" s="6"/>
      <c r="N101" s="6"/>
      <c r="O101" s="6"/>
      <c r="P101" s="6"/>
      <c r="Q101" s="6"/>
      <c r="R101" s="40"/>
      <c r="S101" s="39"/>
      <c r="T101" s="39"/>
    </row>
    <row r="102" spans="1:20" s="7" customFormat="1" ht="12">
      <c r="A102" s="331"/>
      <c r="B102" s="44"/>
      <c r="C102" s="44"/>
      <c r="D102" s="44"/>
      <c r="E102" s="43"/>
      <c r="F102" s="43"/>
      <c r="G102" s="6"/>
      <c r="H102" s="6"/>
      <c r="I102" s="6"/>
      <c r="J102" s="6"/>
      <c r="K102" s="6"/>
      <c r="L102" s="21"/>
      <c r="M102" s="6"/>
      <c r="N102" s="6"/>
      <c r="O102" s="6"/>
      <c r="P102" s="6"/>
      <c r="Q102" s="6"/>
      <c r="R102" s="38"/>
      <c r="S102" s="39"/>
      <c r="T102" s="39"/>
    </row>
    <row r="103" spans="1:20" s="7" customFormat="1" ht="12">
      <c r="A103" s="331"/>
      <c r="B103" s="44"/>
      <c r="C103" s="44"/>
      <c r="D103" s="44"/>
      <c r="E103" s="43"/>
      <c r="F103" s="43"/>
      <c r="G103" s="6"/>
      <c r="H103" s="6"/>
      <c r="I103" s="6"/>
      <c r="J103" s="6"/>
      <c r="K103" s="6"/>
      <c r="L103" s="21"/>
      <c r="M103" s="6"/>
      <c r="N103" s="6"/>
      <c r="O103" s="6"/>
      <c r="P103" s="6"/>
      <c r="Q103" s="6"/>
      <c r="R103" s="38"/>
      <c r="S103" s="39"/>
      <c r="T103" s="39"/>
    </row>
    <row r="104" spans="1:20" s="7" customFormat="1" ht="12">
      <c r="A104" s="331"/>
      <c r="B104" s="44"/>
      <c r="C104" s="44"/>
      <c r="D104" s="44"/>
      <c r="E104" s="43"/>
      <c r="F104" s="43"/>
      <c r="G104" s="6"/>
      <c r="H104" s="6"/>
      <c r="I104" s="6"/>
      <c r="J104" s="6"/>
      <c r="K104" s="6"/>
      <c r="L104" s="21"/>
      <c r="M104" s="6"/>
      <c r="N104" s="6"/>
      <c r="O104" s="6"/>
      <c r="P104" s="6"/>
      <c r="Q104" s="6"/>
      <c r="R104" s="38"/>
      <c r="S104" s="39"/>
      <c r="T104" s="39"/>
    </row>
    <row r="105" spans="1:20" s="7" customFormat="1" ht="12">
      <c r="A105" s="331"/>
      <c r="B105" s="44"/>
      <c r="C105" s="44"/>
      <c r="D105" s="44"/>
      <c r="E105" s="43"/>
      <c r="F105" s="43"/>
      <c r="G105" s="6"/>
      <c r="H105" s="6"/>
      <c r="I105" s="6"/>
      <c r="J105" s="6"/>
      <c r="K105" s="6"/>
      <c r="L105" s="21"/>
      <c r="M105" s="6"/>
      <c r="N105" s="6"/>
      <c r="O105" s="6"/>
      <c r="P105" s="6"/>
      <c r="Q105" s="6"/>
      <c r="R105" s="38"/>
      <c r="S105" s="39"/>
      <c r="T105" s="39"/>
    </row>
    <row r="106" spans="1:20" s="7" customFormat="1" ht="12">
      <c r="A106" s="331"/>
      <c r="B106" s="44"/>
      <c r="C106" s="44"/>
      <c r="D106" s="44"/>
      <c r="E106" s="43"/>
      <c r="F106" s="43"/>
      <c r="G106" s="6"/>
      <c r="H106" s="6"/>
      <c r="I106" s="6"/>
      <c r="J106" s="6"/>
      <c r="K106" s="6"/>
      <c r="L106" s="21"/>
      <c r="M106" s="6"/>
      <c r="N106" s="6"/>
      <c r="O106" s="6"/>
      <c r="P106" s="6"/>
      <c r="Q106" s="6"/>
      <c r="R106" s="38"/>
      <c r="S106" s="39"/>
      <c r="T106" s="39"/>
    </row>
    <row r="107" spans="1:20" s="7" customFormat="1" ht="12">
      <c r="A107" s="331"/>
      <c r="B107" s="44"/>
      <c r="C107" s="44"/>
      <c r="D107" s="44"/>
      <c r="E107" s="43"/>
      <c r="F107" s="43"/>
      <c r="G107" s="6"/>
      <c r="H107" s="6"/>
      <c r="I107" s="6"/>
      <c r="J107" s="6"/>
      <c r="K107" s="6"/>
      <c r="L107" s="21"/>
      <c r="M107" s="6"/>
      <c r="N107" s="6"/>
      <c r="O107" s="6"/>
      <c r="P107" s="6"/>
      <c r="Q107" s="6"/>
      <c r="R107" s="38"/>
      <c r="S107" s="39"/>
      <c r="T107" s="39"/>
    </row>
    <row r="108" spans="1:20" s="7" customFormat="1" ht="12">
      <c r="A108" s="331"/>
      <c r="B108" s="44"/>
      <c r="C108" s="63"/>
      <c r="D108" s="63"/>
      <c r="E108" s="43"/>
      <c r="F108" s="43"/>
      <c r="G108" s="6"/>
      <c r="H108" s="6"/>
      <c r="I108" s="6"/>
      <c r="J108" s="6"/>
      <c r="K108" s="6"/>
      <c r="L108" s="21"/>
      <c r="M108" s="6"/>
      <c r="N108" s="6"/>
      <c r="O108" s="6"/>
      <c r="P108" s="6"/>
      <c r="Q108" s="6"/>
      <c r="R108" s="38"/>
      <c r="S108" s="39"/>
      <c r="T108" s="39"/>
    </row>
    <row r="109" spans="1:20" s="7" customFormat="1" ht="12">
      <c r="A109" s="331"/>
      <c r="B109" s="44"/>
      <c r="C109" s="63"/>
      <c r="D109" s="63"/>
      <c r="E109" s="43"/>
      <c r="F109" s="43"/>
      <c r="G109" s="6"/>
      <c r="H109" s="6"/>
      <c r="I109" s="6"/>
      <c r="J109" s="6"/>
      <c r="K109" s="6"/>
      <c r="L109" s="21"/>
      <c r="M109" s="6"/>
      <c r="N109" s="6"/>
      <c r="O109" s="6"/>
      <c r="P109" s="6"/>
      <c r="Q109" s="6"/>
      <c r="R109" s="38"/>
      <c r="S109" s="39"/>
      <c r="T109" s="39"/>
    </row>
    <row r="110" spans="1:20" s="7" customFormat="1" ht="12">
      <c r="A110" s="331"/>
      <c r="B110" s="44"/>
      <c r="C110" s="63"/>
      <c r="D110" s="63"/>
      <c r="E110" s="43"/>
      <c r="F110" s="43"/>
      <c r="G110" s="6"/>
      <c r="H110" s="6"/>
      <c r="I110" s="6"/>
      <c r="J110" s="6"/>
      <c r="K110" s="6"/>
      <c r="L110" s="21"/>
      <c r="M110" s="6"/>
      <c r="N110" s="6"/>
      <c r="O110" s="6"/>
      <c r="P110" s="6"/>
      <c r="Q110" s="6"/>
      <c r="R110" s="38"/>
      <c r="S110" s="39"/>
      <c r="T110" s="39"/>
    </row>
    <row r="111" spans="1:20" s="7" customFormat="1" ht="12">
      <c r="A111" s="331"/>
      <c r="B111" s="44"/>
      <c r="C111" s="63"/>
      <c r="D111" s="63"/>
      <c r="E111" s="43"/>
      <c r="F111" s="43"/>
      <c r="G111" s="6"/>
      <c r="H111" s="6"/>
      <c r="I111" s="6"/>
      <c r="J111" s="6"/>
      <c r="K111" s="6"/>
      <c r="L111" s="21"/>
      <c r="M111" s="6"/>
      <c r="N111" s="6"/>
      <c r="O111" s="6"/>
      <c r="P111" s="6"/>
      <c r="Q111" s="6"/>
      <c r="R111" s="38"/>
      <c r="S111" s="39"/>
      <c r="T111" s="39"/>
    </row>
    <row r="112" spans="1:20" s="7" customFormat="1" ht="12">
      <c r="A112" s="331"/>
      <c r="B112" s="44"/>
      <c r="C112" s="63"/>
      <c r="D112" s="63"/>
      <c r="E112" s="43"/>
      <c r="F112" s="43"/>
      <c r="G112" s="6"/>
      <c r="H112" s="6"/>
      <c r="I112" s="6"/>
      <c r="J112" s="6"/>
      <c r="K112" s="6"/>
      <c r="L112" s="21"/>
      <c r="M112" s="6"/>
      <c r="N112" s="6"/>
      <c r="O112" s="6"/>
      <c r="P112" s="6"/>
      <c r="Q112" s="6"/>
      <c r="R112" s="38"/>
      <c r="S112" s="39"/>
      <c r="T112" s="39"/>
    </row>
    <row r="113" spans="1:27" s="7" customFormat="1" ht="12">
      <c r="A113" s="331"/>
      <c r="B113" s="44"/>
      <c r="C113" s="63"/>
      <c r="D113" s="63"/>
      <c r="E113" s="43"/>
      <c r="F113" s="43"/>
      <c r="G113" s="6"/>
      <c r="H113" s="6"/>
      <c r="I113" s="6"/>
      <c r="J113" s="6"/>
      <c r="K113" s="6"/>
      <c r="L113" s="21"/>
      <c r="M113" s="6"/>
      <c r="N113" s="6"/>
      <c r="O113" s="6"/>
      <c r="P113" s="6"/>
      <c r="Q113" s="6"/>
      <c r="R113" s="38"/>
      <c r="S113" s="39"/>
      <c r="T113" s="39"/>
    </row>
    <row r="114" spans="1:27" s="7" customFormat="1" ht="12">
      <c r="A114" s="331"/>
      <c r="B114" s="44"/>
      <c r="C114" s="63"/>
      <c r="D114" s="63"/>
      <c r="E114" s="43"/>
      <c r="F114" s="43"/>
      <c r="G114" s="6"/>
      <c r="H114" s="6"/>
      <c r="I114" s="6"/>
      <c r="J114" s="6"/>
      <c r="K114" s="6"/>
      <c r="L114" s="21"/>
      <c r="M114" s="6"/>
      <c r="N114" s="6"/>
      <c r="O114" s="6"/>
      <c r="P114" s="6"/>
      <c r="Q114" s="6"/>
      <c r="R114" s="38"/>
      <c r="S114" s="39"/>
      <c r="T114" s="39"/>
    </row>
    <row r="115" spans="1:27" s="7" customFormat="1" ht="12">
      <c r="A115" s="331"/>
      <c r="B115" s="44"/>
      <c r="C115" s="63"/>
      <c r="D115" s="63"/>
      <c r="E115" s="43"/>
      <c r="F115" s="43"/>
      <c r="G115" s="6"/>
      <c r="H115" s="6"/>
      <c r="I115" s="6"/>
      <c r="J115" s="6"/>
      <c r="K115" s="6"/>
      <c r="L115" s="21"/>
      <c r="M115" s="6"/>
      <c r="N115" s="6"/>
      <c r="O115" s="6"/>
      <c r="P115" s="6"/>
      <c r="Q115" s="6"/>
      <c r="R115" s="38"/>
      <c r="S115" s="39"/>
      <c r="T115" s="39"/>
    </row>
    <row r="116" spans="1:27" s="7" customFormat="1" ht="12">
      <c r="A116" s="331"/>
      <c r="B116" s="44"/>
      <c r="C116" s="63"/>
      <c r="D116" s="63"/>
      <c r="E116" s="43"/>
      <c r="F116" s="43"/>
      <c r="G116" s="6"/>
      <c r="H116" s="6"/>
      <c r="I116" s="6"/>
      <c r="J116" s="6"/>
      <c r="K116" s="6"/>
      <c r="L116" s="21"/>
      <c r="M116" s="6"/>
      <c r="N116" s="6"/>
      <c r="O116" s="6"/>
      <c r="P116" s="6"/>
      <c r="Q116" s="6"/>
      <c r="R116" s="38"/>
      <c r="S116" s="39"/>
      <c r="T116" s="39"/>
    </row>
    <row r="117" spans="1:27" s="7" customFormat="1" ht="12">
      <c r="A117" s="332"/>
      <c r="B117" s="44"/>
      <c r="C117" s="63"/>
      <c r="D117" s="63"/>
      <c r="E117" s="43"/>
      <c r="F117" s="43"/>
      <c r="G117" s="6"/>
      <c r="H117" s="6"/>
      <c r="I117" s="6"/>
      <c r="J117" s="6"/>
      <c r="K117" s="6"/>
      <c r="L117" s="21"/>
      <c r="M117" s="6"/>
      <c r="N117" s="6"/>
      <c r="O117" s="6"/>
      <c r="P117" s="6"/>
      <c r="Q117" s="6"/>
      <c r="R117" s="38"/>
      <c r="S117" s="39"/>
      <c r="T117" s="39"/>
    </row>
    <row r="118" spans="1:27" s="7" customFormat="1" ht="13.2">
      <c r="A118" s="53" t="s">
        <v>79</v>
      </c>
      <c r="B118" s="53" t="s">
        <v>80</v>
      </c>
      <c r="C118" s="60" t="s">
        <v>63</v>
      </c>
      <c r="D118" s="53" t="s">
        <v>96</v>
      </c>
      <c r="E118" s="6"/>
      <c r="F118" s="6"/>
      <c r="G118" s="6"/>
      <c r="H118" s="6"/>
      <c r="I118" s="6"/>
      <c r="J118" s="6"/>
      <c r="K118" s="47"/>
      <c r="L118" s="48"/>
      <c r="M118" s="49"/>
      <c r="N118" s="38"/>
      <c r="O118" s="39"/>
      <c r="P118" s="39"/>
    </row>
    <row r="119" spans="1:27" s="7" customFormat="1" ht="12">
      <c r="A119" s="6"/>
      <c r="B119" s="6">
        <v>1</v>
      </c>
      <c r="C119" s="20"/>
      <c r="D119" s="47"/>
      <c r="E119" s="46"/>
      <c r="F119" s="46"/>
      <c r="G119" s="46"/>
      <c r="H119" s="47"/>
      <c r="J119" s="47"/>
      <c r="K119" s="17"/>
      <c r="L119" s="17"/>
      <c r="M119" s="6"/>
      <c r="N119" s="38"/>
      <c r="O119" s="39"/>
      <c r="P119" s="39"/>
      <c r="Q119" s="1"/>
    </row>
    <row r="120" spans="1:27" s="7" customFormat="1" ht="12">
      <c r="A120" s="6" t="s">
        <v>28</v>
      </c>
      <c r="B120" s="6">
        <v>1</v>
      </c>
      <c r="C120" s="21"/>
      <c r="D120" s="6"/>
      <c r="E120" s="21"/>
      <c r="F120" s="21"/>
      <c r="G120" s="21"/>
      <c r="H120" s="17"/>
      <c r="I120" s="19"/>
      <c r="J120" s="17"/>
      <c r="K120" s="29"/>
      <c r="L120" s="17"/>
      <c r="M120" s="6"/>
      <c r="N120" s="38"/>
      <c r="O120" s="39"/>
      <c r="P120" s="39"/>
      <c r="Q120" s="1"/>
    </row>
    <row r="121" spans="1:27" s="7" customFormat="1" ht="12">
      <c r="A121" s="6" t="s">
        <v>31</v>
      </c>
      <c r="B121" s="6">
        <v>2</v>
      </c>
      <c r="C121" s="20"/>
      <c r="D121" s="20"/>
      <c r="E121" s="20"/>
      <c r="F121" s="20"/>
      <c r="G121" s="20"/>
      <c r="H121" s="29"/>
      <c r="I121" s="30"/>
      <c r="J121" s="29"/>
      <c r="K121" s="23"/>
      <c r="L121" s="17"/>
      <c r="M121" s="6"/>
      <c r="N121" s="38"/>
      <c r="O121" s="39"/>
      <c r="P121" s="39"/>
      <c r="Q121" s="1"/>
    </row>
    <row r="122" spans="1:27" s="7" customFormat="1" ht="12">
      <c r="A122" s="6" t="s">
        <v>48</v>
      </c>
      <c r="B122" s="6">
        <v>3</v>
      </c>
      <c r="C122" s="20"/>
      <c r="D122" s="23"/>
      <c r="E122" s="23"/>
      <c r="F122" s="23"/>
      <c r="G122" s="23"/>
      <c r="H122" s="23"/>
      <c r="I122" s="23"/>
      <c r="J122" s="23"/>
      <c r="K122" s="30"/>
      <c r="L122" s="17"/>
      <c r="M122" s="6"/>
      <c r="N122" s="38"/>
      <c r="O122" s="39"/>
      <c r="P122" s="39"/>
      <c r="Q122" s="1"/>
    </row>
    <row r="123" spans="1:27" s="7" customFormat="1" ht="12">
      <c r="A123" s="6"/>
      <c r="B123" s="6"/>
      <c r="C123" s="21"/>
      <c r="D123" s="20"/>
      <c r="E123" s="20"/>
      <c r="F123" s="20"/>
      <c r="G123" s="20"/>
      <c r="H123" s="30"/>
      <c r="I123" s="30"/>
      <c r="J123" s="30"/>
      <c r="K123" s="30"/>
      <c r="L123" s="17"/>
      <c r="M123" s="6"/>
      <c r="N123" s="38"/>
      <c r="O123" s="39"/>
      <c r="P123" s="39"/>
      <c r="Q123" s="1"/>
    </row>
    <row r="124" spans="1:27" s="7" customFormat="1" ht="12">
      <c r="A124" s="6"/>
      <c r="B124" s="6"/>
      <c r="C124" s="23"/>
      <c r="D124" s="22"/>
      <c r="E124" s="22"/>
      <c r="F124" s="22"/>
      <c r="G124" s="22"/>
      <c r="H124" s="30"/>
      <c r="I124" s="30"/>
      <c r="J124" s="30"/>
      <c r="K124" s="29"/>
      <c r="L124" s="17"/>
      <c r="M124" s="6"/>
      <c r="N124" s="38"/>
      <c r="O124" s="39"/>
      <c r="P124" s="39"/>
      <c r="Q124" s="1"/>
    </row>
    <row r="125" spans="1:27" s="7" customFormat="1" ht="12">
      <c r="A125" s="6"/>
      <c r="B125" s="29"/>
      <c r="C125" s="20"/>
      <c r="D125" s="22"/>
      <c r="E125" s="22"/>
      <c r="F125" s="21"/>
      <c r="G125" s="21"/>
      <c r="H125" s="29"/>
      <c r="I125" s="29"/>
      <c r="J125" s="17"/>
      <c r="K125" s="30"/>
      <c r="L125" s="17"/>
      <c r="M125" s="6"/>
      <c r="N125" s="38"/>
      <c r="O125" s="39"/>
      <c r="P125" s="39"/>
      <c r="Q125" s="1"/>
      <c r="S125" s="1"/>
    </row>
    <row r="126" spans="1:27" ht="12">
      <c r="A126" s="33"/>
      <c r="B126" s="30"/>
      <c r="C126" s="20"/>
      <c r="D126" s="20"/>
      <c r="E126" s="20"/>
      <c r="F126" s="20"/>
      <c r="G126" s="20"/>
      <c r="H126" s="30"/>
      <c r="I126" s="30"/>
      <c r="J126" s="17"/>
      <c r="K126" s="22"/>
      <c r="L126" s="17"/>
      <c r="M126" s="6"/>
      <c r="N126" s="41"/>
      <c r="O126" s="42"/>
      <c r="P126" s="42"/>
      <c r="W126" s="7"/>
      <c r="X126" s="7"/>
      <c r="Y126" s="7"/>
      <c r="Z126" s="7"/>
      <c r="AA126" s="7"/>
    </row>
    <row r="127" spans="1:27" ht="12">
      <c r="A127" s="33"/>
      <c r="B127" s="22"/>
      <c r="C127" s="20"/>
      <c r="D127" s="20"/>
      <c r="E127" s="22"/>
      <c r="F127" s="20"/>
      <c r="G127" s="22"/>
      <c r="H127" s="22"/>
      <c r="I127" s="22"/>
      <c r="J127" s="17"/>
      <c r="K127" s="23"/>
      <c r="L127" s="17"/>
      <c r="M127" s="6"/>
      <c r="N127" s="41"/>
      <c r="O127" s="42"/>
      <c r="P127" s="42"/>
    </row>
    <row r="128" spans="1:27" ht="12">
      <c r="A128" s="33"/>
      <c r="B128" s="23"/>
      <c r="C128" s="20"/>
      <c r="D128" s="20"/>
      <c r="E128" s="23"/>
      <c r="F128" s="20"/>
      <c r="G128" s="23"/>
      <c r="H128" s="23"/>
      <c r="I128" s="23"/>
      <c r="J128" s="17"/>
      <c r="K128" s="30"/>
      <c r="L128" s="17"/>
      <c r="M128" s="6"/>
    </row>
    <row r="129" spans="1:13" ht="12">
      <c r="A129" s="33"/>
      <c r="B129" s="30"/>
      <c r="C129" s="22"/>
      <c r="D129" s="20"/>
      <c r="E129" s="20"/>
      <c r="F129" s="20"/>
      <c r="G129" s="20"/>
      <c r="H129" s="30"/>
      <c r="I129" s="30"/>
      <c r="J129" s="17"/>
      <c r="K129" s="30"/>
      <c r="L129" s="17"/>
      <c r="M129" s="6"/>
    </row>
    <row r="130" spans="1:13" ht="12">
      <c r="A130" s="33"/>
      <c r="B130" s="30"/>
      <c r="C130" s="22"/>
      <c r="D130" s="20"/>
      <c r="E130" s="20"/>
      <c r="F130" s="20"/>
      <c r="G130" s="20"/>
      <c r="H130" s="30"/>
      <c r="I130" s="30"/>
      <c r="J130" s="17"/>
      <c r="K130" s="30"/>
      <c r="L130" s="17"/>
      <c r="M130" s="6"/>
    </row>
    <row r="131" spans="1:13" ht="12">
      <c r="A131" s="33"/>
      <c r="B131" s="30"/>
      <c r="C131" s="20"/>
      <c r="D131" s="20"/>
      <c r="E131" s="20"/>
      <c r="F131" s="20"/>
      <c r="G131" s="20"/>
      <c r="H131" s="30"/>
      <c r="I131" s="30"/>
      <c r="J131" s="17"/>
      <c r="K131" s="30"/>
      <c r="L131" s="6"/>
      <c r="M131" s="6"/>
    </row>
    <row r="132" spans="1:13" ht="12">
      <c r="A132" s="33"/>
      <c r="B132" s="30"/>
      <c r="C132" s="22"/>
      <c r="D132" s="6"/>
      <c r="E132" s="30"/>
      <c r="F132" s="6"/>
      <c r="G132" s="30"/>
      <c r="H132" s="30"/>
      <c r="I132" s="30"/>
      <c r="J132" s="6"/>
      <c r="K132" s="22"/>
      <c r="L132" s="6"/>
      <c r="M132" s="6"/>
    </row>
    <row r="133" spans="1:13" ht="12">
      <c r="A133" s="33"/>
      <c r="B133" s="22"/>
      <c r="C133" s="30"/>
      <c r="D133" s="6"/>
      <c r="E133" s="22"/>
      <c r="F133" s="6"/>
      <c r="G133" s="22"/>
      <c r="H133" s="22"/>
      <c r="I133" s="22"/>
      <c r="J133" s="6"/>
      <c r="K133" s="22"/>
      <c r="L133" s="33"/>
      <c r="M133" s="33"/>
    </row>
    <row r="134" spans="1:13" ht="12">
      <c r="A134" s="33"/>
      <c r="B134" s="22"/>
      <c r="C134" s="30"/>
      <c r="D134" s="33"/>
      <c r="E134" s="22"/>
      <c r="F134" s="33"/>
      <c r="G134" s="22"/>
      <c r="H134" s="22"/>
      <c r="I134" s="22"/>
      <c r="J134" s="33"/>
      <c r="K134" s="30"/>
      <c r="L134" s="33"/>
      <c r="M134" s="33"/>
    </row>
    <row r="135" spans="1:13" ht="12">
      <c r="A135" s="33"/>
      <c r="B135" s="30"/>
      <c r="C135" s="33"/>
      <c r="D135" s="33"/>
      <c r="E135" s="30"/>
      <c r="F135" s="33"/>
      <c r="G135" s="30"/>
      <c r="H135" s="30"/>
      <c r="I135" s="30"/>
      <c r="J135" s="33"/>
      <c r="K135" s="33"/>
      <c r="L135" s="33"/>
      <c r="M135" s="33"/>
    </row>
    <row r="138" spans="1:13" ht="12">
      <c r="A138" s="13"/>
      <c r="B138" s="13"/>
      <c r="C138" s="14"/>
      <c r="D138" s="14"/>
      <c r="E138" s="15"/>
      <c r="F138" s="16"/>
    </row>
    <row r="139" spans="1:13" ht="12">
      <c r="A139" s="14"/>
      <c r="B139" s="14"/>
      <c r="C139" s="14"/>
      <c r="D139" s="14"/>
      <c r="E139" s="15"/>
      <c r="F139" s="16"/>
    </row>
    <row r="140" spans="1:13" ht="12">
      <c r="A140" s="14"/>
      <c r="B140" s="14"/>
      <c r="C140" s="14"/>
      <c r="D140" s="14"/>
      <c r="E140" s="15"/>
      <c r="F140" s="16"/>
    </row>
    <row r="141" spans="1:13" ht="12">
      <c r="C141" s="14"/>
      <c r="D141" s="14"/>
      <c r="E141" s="15"/>
      <c r="F141" s="16"/>
    </row>
    <row r="142" spans="1:13" ht="12">
      <c r="C142" s="14"/>
      <c r="D142" s="14"/>
      <c r="E142" s="15"/>
      <c r="F142" s="16"/>
    </row>
    <row r="143" spans="1:13" ht="12">
      <c r="C143" s="14"/>
      <c r="D143" s="14"/>
      <c r="E143" s="15"/>
      <c r="F143" s="16"/>
    </row>
    <row r="144" spans="1:13" ht="12">
      <c r="C144" s="14"/>
      <c r="D144" s="14"/>
      <c r="E144" s="15"/>
      <c r="F144" s="16"/>
    </row>
    <row r="145" spans="3:6" ht="12">
      <c r="C145" s="14"/>
      <c r="D145" s="14"/>
      <c r="E145" s="15"/>
      <c r="F145" s="16"/>
    </row>
    <row r="146" spans="3:6" ht="12">
      <c r="C146" s="14"/>
      <c r="D146" s="14"/>
      <c r="E146" s="15"/>
      <c r="F146" s="16"/>
    </row>
    <row r="147" spans="3:6" ht="12">
      <c r="C147" s="14"/>
      <c r="D147" s="14"/>
      <c r="E147" s="15"/>
      <c r="F147" s="16"/>
    </row>
    <row r="148" spans="3:6" ht="12">
      <c r="C148" s="14"/>
      <c r="D148" s="14"/>
      <c r="E148" s="15"/>
      <c r="F148" s="16"/>
    </row>
    <row r="149" spans="3:6" ht="12">
      <c r="C149" s="14"/>
      <c r="D149" s="14"/>
      <c r="E149" s="15"/>
      <c r="F149" s="16"/>
    </row>
    <row r="150" spans="3:6" ht="12">
      <c r="C150" s="14"/>
      <c r="D150" s="14"/>
      <c r="E150" s="15"/>
      <c r="F150" s="16"/>
    </row>
    <row r="151" spans="3:6" ht="12">
      <c r="C151" s="14"/>
      <c r="D151" s="14"/>
      <c r="E151" s="15"/>
      <c r="F151" s="16"/>
    </row>
    <row r="152" spans="3:6" ht="12">
      <c r="C152" s="14"/>
      <c r="D152" s="14"/>
      <c r="E152" s="15"/>
      <c r="F152" s="16"/>
    </row>
    <row r="153" spans="3:6" ht="12">
      <c r="C153" s="14"/>
      <c r="D153" s="14"/>
      <c r="E153" s="15"/>
      <c r="F153" s="16"/>
    </row>
    <row r="154" spans="3:6" ht="12">
      <c r="C154" s="14"/>
      <c r="D154" s="14"/>
      <c r="E154" s="15"/>
      <c r="F154" s="16"/>
    </row>
    <row r="155" spans="3:6" ht="12">
      <c r="C155" s="14"/>
      <c r="D155" s="14"/>
      <c r="E155" s="15"/>
      <c r="F155" s="16"/>
    </row>
    <row r="156" spans="3:6" ht="12">
      <c r="C156" s="14"/>
      <c r="D156" s="14"/>
      <c r="E156" s="15"/>
      <c r="F156" s="16"/>
    </row>
    <row r="157" spans="3:6" ht="12">
      <c r="C157" s="14"/>
      <c r="D157" s="14"/>
      <c r="E157" s="15"/>
      <c r="F157" s="16"/>
    </row>
    <row r="158" spans="3:6" ht="12">
      <c r="C158" s="14"/>
      <c r="D158" s="14"/>
      <c r="E158" s="15"/>
      <c r="F158" s="16"/>
    </row>
    <row r="159" spans="3:6" ht="12">
      <c r="C159" s="14"/>
      <c r="D159" s="14"/>
      <c r="E159" s="15"/>
      <c r="F159" s="16"/>
    </row>
    <row r="160" spans="3:6" ht="12">
      <c r="C160" s="14"/>
      <c r="D160" s="14"/>
      <c r="E160" s="15"/>
      <c r="F160" s="16"/>
    </row>
    <row r="161" spans="3:6" ht="12">
      <c r="C161" s="14"/>
      <c r="D161" s="14"/>
      <c r="E161" s="15"/>
      <c r="F161" s="16"/>
    </row>
    <row r="162" spans="3:6" ht="12">
      <c r="C162" s="14"/>
      <c r="D162" s="14"/>
      <c r="E162" s="15"/>
      <c r="F162" s="16"/>
    </row>
    <row r="163" spans="3:6" ht="12">
      <c r="C163" s="14"/>
      <c r="D163" s="14"/>
      <c r="E163" s="15"/>
      <c r="F163" s="16"/>
    </row>
  </sheetData>
  <sortState xmlns:xlrd2="http://schemas.microsoft.com/office/spreadsheetml/2017/richdata2" ref="H142:H144">
    <sortCondition ref="H142:H144"/>
  </sortState>
  <mergeCells count="114">
    <mergeCell ref="K31:M31"/>
    <mergeCell ref="N31:O31"/>
    <mergeCell ref="A32:B32"/>
    <mergeCell ref="C32:F32"/>
    <mergeCell ref="K32:L32"/>
    <mergeCell ref="N32:O32"/>
    <mergeCell ref="A29:B29"/>
    <mergeCell ref="E29:G29"/>
    <mergeCell ref="H29:I29"/>
    <mergeCell ref="L29:M29"/>
    <mergeCell ref="N29:O29"/>
    <mergeCell ref="K30:M30"/>
    <mergeCell ref="N30:O30"/>
    <mergeCell ref="A77:A117"/>
    <mergeCell ref="A35:G35"/>
    <mergeCell ref="I35:P35"/>
    <mergeCell ref="A36:P36"/>
    <mergeCell ref="A33:B33"/>
    <mergeCell ref="C33:F33"/>
    <mergeCell ref="K33:L33"/>
    <mergeCell ref="N33:O33"/>
    <mergeCell ref="A34:B34"/>
    <mergeCell ref="C34:F34"/>
    <mergeCell ref="K34:L34"/>
    <mergeCell ref="M34:N34"/>
    <mergeCell ref="O34:P34"/>
    <mergeCell ref="A46:A76"/>
    <mergeCell ref="A23:B23"/>
    <mergeCell ref="D23:E23"/>
    <mergeCell ref="K23:L23"/>
    <mergeCell ref="N23:P23"/>
    <mergeCell ref="A24:B24"/>
    <mergeCell ref="D24:E24"/>
    <mergeCell ref="K24:L24"/>
    <mergeCell ref="N24:P24"/>
    <mergeCell ref="E28:G28"/>
    <mergeCell ref="H28:I28"/>
    <mergeCell ref="L28:M28"/>
    <mergeCell ref="N28:O28"/>
    <mergeCell ref="A25:B25"/>
    <mergeCell ref="D25:E25"/>
    <mergeCell ref="K25:L25"/>
    <mergeCell ref="N25:P25"/>
    <mergeCell ref="A28:B28"/>
    <mergeCell ref="A26:F26"/>
    <mergeCell ref="I26:L26"/>
    <mergeCell ref="N26:P26"/>
    <mergeCell ref="A27:P27"/>
    <mergeCell ref="A17:B17"/>
    <mergeCell ref="D17:E17"/>
    <mergeCell ref="K17:L17"/>
    <mergeCell ref="N17:P17"/>
    <mergeCell ref="A22:B22"/>
    <mergeCell ref="D22:E22"/>
    <mergeCell ref="K22:L22"/>
    <mergeCell ref="N22:P22"/>
    <mergeCell ref="A19:F19"/>
    <mergeCell ref="I19:L19"/>
    <mergeCell ref="N19:P19"/>
    <mergeCell ref="A20:P20"/>
    <mergeCell ref="A21:B21"/>
    <mergeCell ref="D21:E21"/>
    <mergeCell ref="K21:L21"/>
    <mergeCell ref="N21:P21"/>
    <mergeCell ref="A18:B18"/>
    <mergeCell ref="D18:E18"/>
    <mergeCell ref="K18:L18"/>
    <mergeCell ref="N18:P18"/>
    <mergeCell ref="A14:F14"/>
    <mergeCell ref="I14:L14"/>
    <mergeCell ref="N14:P14"/>
    <mergeCell ref="A15:P15"/>
    <mergeCell ref="A16:B16"/>
    <mergeCell ref="D16:E16"/>
    <mergeCell ref="K16:L16"/>
    <mergeCell ref="N16:P16"/>
    <mergeCell ref="A13:B13"/>
    <mergeCell ref="D13:F13"/>
    <mergeCell ref="K13:L13"/>
    <mergeCell ref="N13:P13"/>
    <mergeCell ref="A12:B12"/>
    <mergeCell ref="D12:F12"/>
    <mergeCell ref="K12:L12"/>
    <mergeCell ref="N12:P12"/>
    <mergeCell ref="A9:F9"/>
    <mergeCell ref="I9:L9"/>
    <mergeCell ref="N9:P9"/>
    <mergeCell ref="A10:P10"/>
    <mergeCell ref="A11:B11"/>
    <mergeCell ref="D11:F11"/>
    <mergeCell ref="K11:L11"/>
    <mergeCell ref="N11:P11"/>
    <mergeCell ref="E2:K2"/>
    <mergeCell ref="B4:C4"/>
    <mergeCell ref="E4:G4"/>
    <mergeCell ref="H4:I4"/>
    <mergeCell ref="J4:K4"/>
    <mergeCell ref="L4:M4"/>
    <mergeCell ref="A5:P5"/>
    <mergeCell ref="B2:C2"/>
    <mergeCell ref="K3:N3"/>
    <mergeCell ref="D3:I3"/>
    <mergeCell ref="A6:B6"/>
    <mergeCell ref="D6:F6"/>
    <mergeCell ref="K6:L6"/>
    <mergeCell ref="N6:P6"/>
    <mergeCell ref="A7:B7"/>
    <mergeCell ref="D7:F7"/>
    <mergeCell ref="K7:L7"/>
    <mergeCell ref="N7:P7"/>
    <mergeCell ref="A8:B8"/>
    <mergeCell ref="D8:F8"/>
    <mergeCell ref="K8:L8"/>
    <mergeCell ref="N8:P8"/>
  </mergeCells>
  <phoneticPr fontId="3"/>
  <dataValidations count="13">
    <dataValidation imeMode="on" allowBlank="1" showInputMessage="1" showErrorMessage="1" sqref="D3" xr:uid="{7946ECDF-FB59-45F6-B55F-44E620757856}"/>
    <dataValidation imeMode="hiragana" allowBlank="1" showInputMessage="1" showErrorMessage="1" sqref="N12:P13 N7:P8 N17:P18 N22:P25" xr:uid="{C4367A6D-5090-4CCA-BF64-32158A1503A4}"/>
    <dataValidation type="textLength" imeMode="off" allowBlank="1" showInputMessage="1" showErrorMessage="1" errorTitle="製品コード入力ミス" error="製品コードを4桁で入力してください。_x000a_例：0000～9999" sqref="B3" xr:uid="{A580DE92-9FE5-420A-9A00-B690F61F4468}">
      <formula1>5</formula1>
      <formula2>5</formula2>
    </dataValidation>
    <dataValidation imeMode="off" allowBlank="1" showInputMessage="1" showErrorMessage="1" sqref="N4 P3 G7:G8 G12:G13 G17:G18 I12:I13 I7:J8 G22:G25" xr:uid="{0FCB774B-BB35-4F79-BFCE-499C315D1A30}"/>
    <dataValidation type="list" allowBlank="1" showInputMessage="1" showErrorMessage="1" sqref="A7:B8 A12:B13 A17:B18 A22:B25" xr:uid="{1F48F72D-1B8B-4866-823C-CB0C11C391EA}">
      <formula1>OFFSET(pulldown_level1,0,U7,1,W7)</formula1>
    </dataValidation>
    <dataValidation type="list" allowBlank="1" showInputMessage="1" showErrorMessage="1" sqref="C7:C8 C12:C13 C17:C18 C22:C25" xr:uid="{E8B3CA0D-4AC5-468A-853F-6113CA64AD6D}">
      <formula1>OFFSET(pulldown_level2,0,U7+X7,Y7,1)</formula1>
    </dataValidation>
    <dataValidation type="list" allowBlank="1" showInputMessage="1" showErrorMessage="1" sqref="D7:F8 D12:F13 D17:E18 D22:E25" xr:uid="{EE2BC67C-FB25-4143-B2EC-8309A9833639}">
      <formula1>OFFSET(pulldown_company,0,U7+X7,Z7,1)</formula1>
    </dataValidation>
    <dataValidation type="list" allowBlank="1" showInputMessage="1" showErrorMessage="1" sqref="J4:K4" xr:uid="{79D62BAE-F637-42E7-9F0A-AB4E308E4F96}">
      <formula1>OFFSET(pulldown_dept_member,0,0,COUNTA(OFFSET(pulldown_dept_member,0,0,100,1))+1,1)</formula1>
    </dataValidation>
    <dataValidation type="list" allowBlank="1" showInputMessage="1" showErrorMessage="1" sqref="B4:C4" xr:uid="{08FD290D-A307-41ED-BED1-D498B4429D49}">
      <formula1>OFFSET(pulldown_mrkt_dev,0,-1,1,dept_max_count+1)</formula1>
    </dataValidation>
    <dataValidation type="list" allowBlank="1" showInputMessage="1" showErrorMessage="1" sqref="E4:G4" xr:uid="{C3CFDF7A-1F0F-4EBB-8C8A-2B62D0E2F094}">
      <formula1>OFFSET(pulldown_mrkt_dev,1,MATCH(inchargegroupcode,OFFSET(pulldown_mrkt_dev,0,0,1,dept_max_count+1),0)-1,COUNTA(OFFSET(pulldown_mrkt_dev,1,MATCH(inchargegroupcode,OFFSET(pulldown_mrkt_dev,0,0,1,dept_max_count+1),0)-1,999,1))+1,1)</formula1>
    </dataValidation>
    <dataValidation type="list" allowBlank="1" showInputMessage="1" sqref="H12:H13 H17:H18" xr:uid="{49AF1527-92C3-4639-AA21-DA4D96FBC249}">
      <formula1>OFFSET(JPYEN_display,0,0,num_of_monetary,1)</formula1>
    </dataValidation>
    <dataValidation type="list" allowBlank="1" showInputMessage="1" showErrorMessage="1" sqref="H7:H8 H22:H25" xr:uid="{B68D8E7E-81B8-4801-A609-08FECFF51185}">
      <formula1>OFFSET(JPYEN_display,0,0,num_of_monetary,1)</formula1>
    </dataValidation>
    <dataValidation type="list" allowBlank="1" showInputMessage="1" showErrorMessage="1" sqref="F17:F18 F22:F23" xr:uid="{41A09E68-183F-4B82-8E2F-F77E07F7195F}">
      <formula1>OFFSET(hdn_list_payoff_blank,0,0,2,1)</formula1>
    </dataValidation>
  </dataValidations>
  <pageMargins left="0.59055118110236227" right="0.39370078740157483" top="0.31496062992125984" bottom="0.19685039370078741" header="0.39370078740157483" footer="0.39370078740157483"/>
  <pageSetup paperSize="9" scale="61" fitToWidth="0" orientation="portrait" r:id="rId1"/>
  <headerFooter alignWithMargins="0"/>
  <rowBreaks count="2" manualBreakCount="2">
    <brk id="20" max="15" man="1"/>
    <brk id="11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topLeftCell="A30" workbookViewId="0">
      <selection activeCell="C46" sqref="C46"/>
    </sheetView>
  </sheetViews>
  <sheetFormatPr defaultRowHeight="13.2"/>
  <cols>
    <col min="1" max="1" width="3.88671875" style="71" bestFit="1" customWidth="1"/>
    <col min="2" max="2" width="10.5546875" style="71" bestFit="1" customWidth="1"/>
    <col min="3" max="3" width="52.88671875" style="71" bestFit="1" customWidth="1"/>
    <col min="4" max="4" width="12.33203125" style="71" bestFit="1" customWidth="1"/>
    <col min="5" max="5" width="16.5546875" style="71" bestFit="1" customWidth="1"/>
    <col min="6" max="6" width="10.109375" style="71" bestFit="1" customWidth="1"/>
  </cols>
  <sheetData>
    <row r="1" spans="1:6">
      <c r="A1" s="67" t="s">
        <v>49</v>
      </c>
      <c r="B1" s="67" t="s">
        <v>50</v>
      </c>
      <c r="C1" s="67" t="s">
        <v>51</v>
      </c>
      <c r="D1" s="67" t="s">
        <v>52</v>
      </c>
      <c r="E1" s="67" t="s">
        <v>53</v>
      </c>
      <c r="F1" s="67" t="s">
        <v>54</v>
      </c>
    </row>
    <row r="2" spans="1:6">
      <c r="A2" s="67">
        <f>ROW()-1</f>
        <v>1</v>
      </c>
      <c r="B2" s="68">
        <v>43616</v>
      </c>
      <c r="C2" s="67" t="s">
        <v>55</v>
      </c>
      <c r="D2" s="67" t="s">
        <v>59</v>
      </c>
      <c r="E2" s="67" t="s">
        <v>56</v>
      </c>
      <c r="F2" s="67" t="s">
        <v>56</v>
      </c>
    </row>
    <row r="3" spans="1:6">
      <c r="A3" s="67">
        <f t="shared" ref="A3:A45" si="0">ROW()-1</f>
        <v>2</v>
      </c>
      <c r="B3" s="68">
        <v>43616</v>
      </c>
      <c r="C3" s="67" t="s">
        <v>57</v>
      </c>
      <c r="D3" s="67" t="s">
        <v>59</v>
      </c>
      <c r="E3" s="67" t="s">
        <v>56</v>
      </c>
      <c r="F3" s="67" t="s">
        <v>56</v>
      </c>
    </row>
    <row r="4" spans="1:6">
      <c r="A4" s="67">
        <f t="shared" si="0"/>
        <v>3</v>
      </c>
      <c r="B4" s="68">
        <v>43616</v>
      </c>
      <c r="C4" s="67" t="s">
        <v>58</v>
      </c>
      <c r="D4" s="67" t="s">
        <v>59</v>
      </c>
      <c r="E4" s="67" t="s">
        <v>60</v>
      </c>
      <c r="F4" s="67"/>
    </row>
    <row r="5" spans="1:6">
      <c r="A5" s="67">
        <f t="shared" si="0"/>
        <v>4</v>
      </c>
      <c r="B5" s="68">
        <v>43631</v>
      </c>
      <c r="C5" s="67" t="s">
        <v>61</v>
      </c>
      <c r="D5" s="67" t="s">
        <v>59</v>
      </c>
      <c r="E5" s="67" t="s">
        <v>56</v>
      </c>
      <c r="F5" s="67" t="s">
        <v>56</v>
      </c>
    </row>
    <row r="6" spans="1:6">
      <c r="A6" s="67">
        <f t="shared" si="0"/>
        <v>5</v>
      </c>
      <c r="B6" s="68">
        <v>43631</v>
      </c>
      <c r="C6" s="67" t="s">
        <v>62</v>
      </c>
      <c r="D6" s="67" t="s">
        <v>59</v>
      </c>
      <c r="E6" s="67" t="s">
        <v>56</v>
      </c>
      <c r="F6" s="67" t="s">
        <v>56</v>
      </c>
    </row>
    <row r="7" spans="1:6" ht="39.6">
      <c r="A7" s="67">
        <f t="shared" si="0"/>
        <v>6</v>
      </c>
      <c r="B7" s="68">
        <v>43649</v>
      </c>
      <c r="C7" s="69" t="s">
        <v>65</v>
      </c>
      <c r="D7" s="67" t="s">
        <v>64</v>
      </c>
      <c r="E7" s="67" t="s">
        <v>56</v>
      </c>
      <c r="F7" s="67" t="s">
        <v>56</v>
      </c>
    </row>
    <row r="8" spans="1:6" ht="26.4">
      <c r="A8" s="67">
        <f t="shared" si="0"/>
        <v>7</v>
      </c>
      <c r="B8" s="68">
        <v>43651</v>
      </c>
      <c r="C8" s="69" t="s">
        <v>66</v>
      </c>
      <c r="D8" s="67" t="s">
        <v>64</v>
      </c>
      <c r="E8" s="67" t="s">
        <v>56</v>
      </c>
      <c r="F8" s="67" t="s">
        <v>56</v>
      </c>
    </row>
    <row r="9" spans="1:6" ht="52.8">
      <c r="A9" s="67">
        <f t="shared" si="0"/>
        <v>8</v>
      </c>
      <c r="B9" s="68">
        <v>43731</v>
      </c>
      <c r="C9" s="69" t="s">
        <v>67</v>
      </c>
      <c r="D9" s="67" t="s">
        <v>64</v>
      </c>
      <c r="E9" s="67" t="s">
        <v>56</v>
      </c>
      <c r="F9" s="67" t="s">
        <v>56</v>
      </c>
    </row>
    <row r="10" spans="1:6">
      <c r="A10" s="67">
        <f t="shared" si="0"/>
        <v>9</v>
      </c>
      <c r="B10" s="68">
        <v>43875</v>
      </c>
      <c r="C10" s="67" t="s">
        <v>72</v>
      </c>
      <c r="D10" s="67" t="s">
        <v>64</v>
      </c>
      <c r="E10" s="67"/>
      <c r="F10" s="67"/>
    </row>
    <row r="11" spans="1:6" ht="26.4">
      <c r="A11" s="67">
        <f t="shared" si="0"/>
        <v>10</v>
      </c>
      <c r="B11" s="68">
        <v>43888</v>
      </c>
      <c r="C11" s="69" t="s">
        <v>76</v>
      </c>
      <c r="D11" s="67" t="s">
        <v>64</v>
      </c>
      <c r="E11" s="67"/>
      <c r="F11" s="67"/>
    </row>
    <row r="12" spans="1:6" ht="145.19999999999999">
      <c r="A12" s="67">
        <f t="shared" si="0"/>
        <v>11</v>
      </c>
      <c r="B12" s="68">
        <v>43888</v>
      </c>
      <c r="C12" s="69" t="s">
        <v>113</v>
      </c>
      <c r="D12" s="67" t="s">
        <v>64</v>
      </c>
      <c r="E12" s="67"/>
      <c r="F12" s="67"/>
    </row>
    <row r="13" spans="1:6">
      <c r="A13" s="67">
        <f t="shared" si="0"/>
        <v>12</v>
      </c>
      <c r="B13" s="68">
        <v>43888</v>
      </c>
      <c r="C13" s="67" t="s">
        <v>74</v>
      </c>
      <c r="D13" s="67" t="s">
        <v>64</v>
      </c>
      <c r="E13" s="67"/>
      <c r="F13" s="67"/>
    </row>
    <row r="14" spans="1:6" ht="39.6">
      <c r="A14" s="67">
        <f t="shared" si="0"/>
        <v>13</v>
      </c>
      <c r="B14" s="68">
        <v>43888</v>
      </c>
      <c r="C14" s="69" t="s">
        <v>75</v>
      </c>
      <c r="D14" s="67" t="s">
        <v>64</v>
      </c>
      <c r="E14" s="67"/>
      <c r="F14" s="67"/>
    </row>
    <row r="15" spans="1:6" ht="26.4">
      <c r="A15" s="67">
        <f t="shared" si="0"/>
        <v>14</v>
      </c>
      <c r="B15" s="68">
        <v>43888</v>
      </c>
      <c r="C15" s="69" t="s">
        <v>82</v>
      </c>
      <c r="D15" s="67" t="s">
        <v>64</v>
      </c>
      <c r="E15" s="67"/>
      <c r="F15" s="67"/>
    </row>
    <row r="16" spans="1:6" ht="79.2">
      <c r="A16" s="67">
        <f t="shared" si="0"/>
        <v>15</v>
      </c>
      <c r="B16" s="68">
        <v>43888</v>
      </c>
      <c r="C16" s="69" t="s">
        <v>126</v>
      </c>
      <c r="D16" s="67" t="s">
        <v>64</v>
      </c>
      <c r="E16" s="67"/>
      <c r="F16" s="67"/>
    </row>
    <row r="17" spans="1:6">
      <c r="A17" s="67">
        <f t="shared" si="0"/>
        <v>16</v>
      </c>
      <c r="B17" s="68">
        <v>43888</v>
      </c>
      <c r="C17" s="69" t="s">
        <v>77</v>
      </c>
      <c r="D17" s="67" t="s">
        <v>64</v>
      </c>
      <c r="E17" s="67"/>
      <c r="F17" s="67"/>
    </row>
    <row r="18" spans="1:6" ht="26.4">
      <c r="A18" s="67">
        <f t="shared" si="0"/>
        <v>17</v>
      </c>
      <c r="B18" s="68">
        <v>43888</v>
      </c>
      <c r="C18" s="69" t="s">
        <v>81</v>
      </c>
      <c r="D18" s="67" t="s">
        <v>64</v>
      </c>
      <c r="E18" s="67"/>
      <c r="F18" s="67"/>
    </row>
    <row r="19" spans="1:6">
      <c r="A19" s="67">
        <f t="shared" si="0"/>
        <v>18</v>
      </c>
      <c r="B19" s="68">
        <v>43888</v>
      </c>
      <c r="C19" s="69" t="s">
        <v>84</v>
      </c>
      <c r="D19" s="67" t="s">
        <v>64</v>
      </c>
      <c r="E19" s="67"/>
      <c r="F19" s="67"/>
    </row>
    <row r="20" spans="1:6">
      <c r="A20" s="67">
        <f t="shared" si="0"/>
        <v>19</v>
      </c>
      <c r="B20" s="68">
        <v>43888</v>
      </c>
      <c r="C20" s="69" t="s">
        <v>83</v>
      </c>
      <c r="D20" s="67" t="s">
        <v>64</v>
      </c>
      <c r="E20" s="67"/>
      <c r="F20" s="67"/>
    </row>
    <row r="21" spans="1:6" ht="26.4">
      <c r="A21" s="67">
        <f t="shared" si="0"/>
        <v>20</v>
      </c>
      <c r="B21" s="68">
        <v>43889</v>
      </c>
      <c r="C21" s="69" t="s">
        <v>85</v>
      </c>
      <c r="D21" s="67" t="s">
        <v>64</v>
      </c>
      <c r="E21" s="67"/>
      <c r="F21" s="67"/>
    </row>
    <row r="22" spans="1:6" ht="26.4">
      <c r="A22" s="67">
        <f t="shared" si="0"/>
        <v>21</v>
      </c>
      <c r="B22" s="68">
        <v>43889</v>
      </c>
      <c r="C22" s="69" t="s">
        <v>86</v>
      </c>
      <c r="D22" s="67" t="s">
        <v>64</v>
      </c>
      <c r="E22" s="67"/>
      <c r="F22" s="67"/>
    </row>
    <row r="23" spans="1:6" ht="26.4">
      <c r="A23" s="67">
        <f t="shared" si="0"/>
        <v>22</v>
      </c>
      <c r="B23" s="68">
        <v>43889</v>
      </c>
      <c r="C23" s="69" t="s">
        <v>87</v>
      </c>
      <c r="D23" s="67" t="s">
        <v>64</v>
      </c>
      <c r="E23" s="67"/>
      <c r="F23" s="67"/>
    </row>
    <row r="24" spans="1:6">
      <c r="A24" s="67">
        <f t="shared" si="0"/>
        <v>23</v>
      </c>
      <c r="B24" s="68">
        <v>43889</v>
      </c>
      <c r="C24" s="69" t="s">
        <v>88</v>
      </c>
      <c r="D24" s="67" t="s">
        <v>64</v>
      </c>
      <c r="E24" s="67"/>
      <c r="F24" s="67"/>
    </row>
    <row r="25" spans="1:6">
      <c r="A25" s="67">
        <f t="shared" si="0"/>
        <v>24</v>
      </c>
      <c r="B25" s="68">
        <v>43889</v>
      </c>
      <c r="C25" s="69" t="s">
        <v>90</v>
      </c>
      <c r="D25" s="67" t="s">
        <v>64</v>
      </c>
      <c r="E25" s="67"/>
      <c r="F25" s="67"/>
    </row>
    <row r="26" spans="1:6">
      <c r="A26" s="67">
        <f t="shared" si="0"/>
        <v>25</v>
      </c>
      <c r="B26" s="68">
        <v>43889</v>
      </c>
      <c r="C26" s="69" t="s">
        <v>91</v>
      </c>
      <c r="D26" s="67" t="s">
        <v>64</v>
      </c>
      <c r="E26" s="67"/>
      <c r="F26" s="67"/>
    </row>
    <row r="27" spans="1:6">
      <c r="A27" s="67">
        <f t="shared" si="0"/>
        <v>26</v>
      </c>
      <c r="B27" s="68">
        <v>43889</v>
      </c>
      <c r="C27" s="69" t="s">
        <v>95</v>
      </c>
      <c r="D27" s="67" t="s">
        <v>64</v>
      </c>
      <c r="E27" s="67"/>
      <c r="F27" s="67"/>
    </row>
    <row r="28" spans="1:6" ht="171.6">
      <c r="A28" s="67">
        <f t="shared" si="0"/>
        <v>27</v>
      </c>
      <c r="B28" s="68">
        <v>43889</v>
      </c>
      <c r="C28" s="69" t="s">
        <v>118</v>
      </c>
      <c r="D28" s="67" t="s">
        <v>116</v>
      </c>
      <c r="E28" s="69" t="s">
        <v>117</v>
      </c>
      <c r="F28" s="67"/>
    </row>
    <row r="29" spans="1:6" ht="26.4">
      <c r="A29" s="67">
        <f t="shared" si="0"/>
        <v>28</v>
      </c>
      <c r="B29" s="68">
        <v>43889</v>
      </c>
      <c r="C29" s="69" t="s">
        <v>111</v>
      </c>
      <c r="D29" s="67"/>
      <c r="E29" s="67"/>
      <c r="F29" s="67"/>
    </row>
    <row r="30" spans="1:6">
      <c r="A30" s="67">
        <f t="shared" si="0"/>
        <v>29</v>
      </c>
      <c r="B30" s="68">
        <v>43889</v>
      </c>
      <c r="C30" s="69" t="s">
        <v>102</v>
      </c>
      <c r="D30" s="67" t="s">
        <v>64</v>
      </c>
      <c r="E30" s="67"/>
      <c r="F30" s="67"/>
    </row>
    <row r="31" spans="1:6" ht="39.6">
      <c r="A31" s="67">
        <f t="shared" si="0"/>
        <v>30</v>
      </c>
      <c r="B31" s="70">
        <v>43892</v>
      </c>
      <c r="C31" s="69" t="s">
        <v>114</v>
      </c>
      <c r="D31" s="67"/>
      <c r="E31" s="67"/>
      <c r="F31" s="67"/>
    </row>
    <row r="32" spans="1:6" ht="26.4">
      <c r="A32" s="67">
        <f t="shared" si="0"/>
        <v>31</v>
      </c>
      <c r="B32" s="70">
        <v>43892</v>
      </c>
      <c r="C32" s="69" t="s">
        <v>110</v>
      </c>
      <c r="D32" s="67"/>
      <c r="E32" s="67"/>
      <c r="F32" s="67"/>
    </row>
    <row r="33" spans="1:6">
      <c r="A33" s="67">
        <f t="shared" si="0"/>
        <v>32</v>
      </c>
      <c r="B33" s="70">
        <v>43892</v>
      </c>
      <c r="C33" s="69" t="s">
        <v>115</v>
      </c>
      <c r="D33" s="67"/>
      <c r="E33" s="67"/>
      <c r="F33" s="67"/>
    </row>
    <row r="34" spans="1:6">
      <c r="A34" s="67">
        <f t="shared" si="0"/>
        <v>33</v>
      </c>
      <c r="B34" s="70">
        <v>43892</v>
      </c>
      <c r="C34" s="69" t="s">
        <v>94</v>
      </c>
      <c r="D34" s="67"/>
      <c r="E34" s="67"/>
      <c r="F34" s="67"/>
    </row>
    <row r="35" spans="1:6">
      <c r="A35" s="67">
        <f t="shared" si="0"/>
        <v>34</v>
      </c>
      <c r="B35" s="70">
        <v>43893</v>
      </c>
      <c r="C35" s="69" t="s">
        <v>122</v>
      </c>
      <c r="D35" s="67"/>
      <c r="E35" s="67"/>
      <c r="F35" s="67"/>
    </row>
    <row r="36" spans="1:6">
      <c r="A36" s="67">
        <f t="shared" si="0"/>
        <v>35</v>
      </c>
      <c r="B36" s="70">
        <v>43893</v>
      </c>
      <c r="C36" s="69" t="s">
        <v>121</v>
      </c>
      <c r="D36" s="67"/>
      <c r="E36" s="67"/>
      <c r="F36" s="67"/>
    </row>
    <row r="37" spans="1:6" ht="26.4">
      <c r="A37" s="67">
        <f t="shared" si="0"/>
        <v>36</v>
      </c>
      <c r="B37" s="70">
        <v>43893</v>
      </c>
      <c r="C37" s="69" t="s">
        <v>124</v>
      </c>
      <c r="D37" s="67"/>
      <c r="E37" s="67"/>
      <c r="F37" s="67"/>
    </row>
    <row r="38" spans="1:6" ht="26.4">
      <c r="A38" s="67">
        <f t="shared" si="0"/>
        <v>37</v>
      </c>
      <c r="B38" s="70">
        <v>43893</v>
      </c>
      <c r="C38" s="69" t="s">
        <v>123</v>
      </c>
      <c r="D38" s="67"/>
      <c r="E38" s="67"/>
      <c r="F38" s="67"/>
    </row>
    <row r="39" spans="1:6">
      <c r="A39" s="67">
        <f t="shared" si="0"/>
        <v>38</v>
      </c>
      <c r="B39" s="70">
        <v>43893</v>
      </c>
      <c r="C39" s="69" t="s">
        <v>125</v>
      </c>
      <c r="D39" s="67"/>
      <c r="E39" s="67"/>
      <c r="F39" s="67"/>
    </row>
    <row r="40" spans="1:6">
      <c r="A40" s="67">
        <f t="shared" si="0"/>
        <v>39</v>
      </c>
      <c r="B40" s="70">
        <v>43906</v>
      </c>
      <c r="C40" s="69" t="s">
        <v>128</v>
      </c>
      <c r="D40" s="67"/>
      <c r="E40" s="67"/>
      <c r="F40" s="67"/>
    </row>
    <row r="41" spans="1:6" ht="39.6">
      <c r="A41" s="67">
        <f t="shared" si="0"/>
        <v>40</v>
      </c>
      <c r="B41" s="70">
        <v>43906</v>
      </c>
      <c r="C41" s="69" t="s">
        <v>129</v>
      </c>
      <c r="D41" s="67"/>
      <c r="E41" s="67"/>
      <c r="F41" s="67"/>
    </row>
    <row r="42" spans="1:6">
      <c r="A42" s="67">
        <f t="shared" si="0"/>
        <v>41</v>
      </c>
      <c r="B42" s="70">
        <v>43906</v>
      </c>
      <c r="C42" s="69" t="s">
        <v>130</v>
      </c>
      <c r="D42" s="67"/>
      <c r="E42" s="67"/>
      <c r="F42" s="67"/>
    </row>
    <row r="43" spans="1:6" ht="26.4">
      <c r="A43" s="67">
        <f t="shared" si="0"/>
        <v>42</v>
      </c>
      <c r="B43" s="70">
        <v>43906</v>
      </c>
      <c r="C43" s="69" t="s">
        <v>132</v>
      </c>
      <c r="D43" s="67"/>
      <c r="E43" s="67"/>
      <c r="F43" s="67"/>
    </row>
    <row r="44" spans="1:6">
      <c r="A44" s="67">
        <f t="shared" si="0"/>
        <v>43</v>
      </c>
      <c r="B44" s="70">
        <v>43906</v>
      </c>
      <c r="C44" s="69" t="s">
        <v>131</v>
      </c>
      <c r="D44" s="67"/>
      <c r="E44" s="67"/>
      <c r="F44" s="67"/>
    </row>
    <row r="45" spans="1:6" ht="26.4">
      <c r="A45" s="67">
        <f t="shared" si="0"/>
        <v>44</v>
      </c>
      <c r="B45" s="70">
        <v>43906</v>
      </c>
      <c r="C45" s="69" t="s">
        <v>133</v>
      </c>
      <c r="D45" s="67"/>
      <c r="E45" s="67"/>
      <c r="F45" s="67"/>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144</vt:i4>
      </vt:variant>
    </vt:vector>
  </HeadingPairs>
  <TitlesOfParts>
    <vt:vector size="146" baseType="lpstr">
      <vt:lpstr>ver.43.1.6</vt:lpstr>
      <vt:lpstr>更新履歴</vt:lpstr>
      <vt:lpstr>area_code</vt:lpstr>
      <vt:lpstr>ver.43.1.6!bottom_left</vt:lpstr>
      <vt:lpstr>ver.43.1.6!cartonquantity</vt:lpstr>
      <vt:lpstr>ver.43.1.6!cartonquantity_header</vt:lpstr>
      <vt:lpstr>company_max_count</vt:lpstr>
      <vt:lpstr>ver.43.1.6!cost_not_depreciation</vt:lpstr>
      <vt:lpstr>ver.43.1.6!cost_not_depreciation_header</vt:lpstr>
      <vt:lpstr>ver.43.1.6!depreciation_cost</vt:lpstr>
      <vt:lpstr>ver.43.1.6!depreciation_cost_header</vt:lpstr>
      <vt:lpstr>ver.43.1.6!depreciation_quantity</vt:lpstr>
      <vt:lpstr>ver.43.1.6!depreciation_unit_cost</vt:lpstr>
      <vt:lpstr>dept_max_count</vt:lpstr>
      <vt:lpstr>ver.43.1.6!developusercode</vt:lpstr>
      <vt:lpstr>ver.43.1.6!developusercode_header</vt:lpstr>
      <vt:lpstr>ver.43.1.6!fixedcost_profit</vt:lpstr>
      <vt:lpstr>ver.43.1.6!fixedcost_profit_header</vt:lpstr>
      <vt:lpstr>ver.43.1.6!fixedcost_profit_rate</vt:lpstr>
      <vt:lpstr>ver.43.1.6!fixedcost_totalprice</vt:lpstr>
      <vt:lpstr>ver.43.1.6!fixedcost_totalprice_header</vt:lpstr>
      <vt:lpstr>ver.43.1.6!hdn_list_payoff_blank</vt:lpstr>
      <vt:lpstr>ver.43.1.6!hdn_payoff_circle</vt:lpstr>
      <vt:lpstr>ver.43.1.6!inchargegroupcode</vt:lpstr>
      <vt:lpstr>ver.43.1.6!inchargegroupcode_header</vt:lpstr>
      <vt:lpstr>ver.43.1.6!inchargeusercode</vt:lpstr>
      <vt:lpstr>ver.43.1.6!inchargeusercode_header</vt:lpstr>
      <vt:lpstr>ver.43.1.6!indirect_cost</vt:lpstr>
      <vt:lpstr>ver.43.1.6!indirect_cost_header</vt:lpstr>
      <vt:lpstr>ver.43.1.6!insert_date</vt:lpstr>
      <vt:lpstr>ver.43.1.6!insert_date_header</vt:lpstr>
      <vt:lpstr>ver.43.1.6!JPYEN_display</vt:lpstr>
      <vt:lpstr>level2_max_count</vt:lpstr>
      <vt:lpstr>ver.43.1.6!manufacturing_quantity</vt:lpstr>
      <vt:lpstr>ver.43.1.6!manufacturing_unit_cost</vt:lpstr>
      <vt:lpstr>ver.43.1.6!manufacturingcost</vt:lpstr>
      <vt:lpstr>ver.43.1.6!manufacturingcost_header</vt:lpstr>
      <vt:lpstr>ver.43.1.6!member_quantity</vt:lpstr>
      <vt:lpstr>ver.43.1.6!member_unit_cost</vt:lpstr>
      <vt:lpstr>ver.43.1.6!membercost</vt:lpstr>
      <vt:lpstr>ver.43.1.6!membercost_header</vt:lpstr>
      <vt:lpstr>num_of_monetary</vt:lpstr>
      <vt:lpstr>ver.43.1.6!operating_profit</vt:lpstr>
      <vt:lpstr>ver.43.1.6!operating_profit_header</vt:lpstr>
      <vt:lpstr>ver.43.1.6!operating_profit_rate</vt:lpstr>
      <vt:lpstr>order_e_company_check</vt:lpstr>
      <vt:lpstr>ver.43.1.6!order_e_conversionrate</vt:lpstr>
      <vt:lpstr>ver.43.1.6!order_e_curmembercost</vt:lpstr>
      <vt:lpstr>ver.43.1.6!order_e_curmembercost_header</vt:lpstr>
      <vt:lpstr>ver.43.1.6!order_e_customercompanycode</vt:lpstr>
      <vt:lpstr>ver.43.1.6!order_e_deliverydate</vt:lpstr>
      <vt:lpstr>ver.43.1.6!order_e_item_check</vt:lpstr>
      <vt:lpstr>ver.43.1.6!order_e_monetaryunitcode</vt:lpstr>
      <vt:lpstr>ver.43.1.6!order_e_note</vt:lpstr>
      <vt:lpstr>ver.43.1.6!order_e_payofftargetflag</vt:lpstr>
      <vt:lpstr>ver.43.1.6!order_e_productprice</vt:lpstr>
      <vt:lpstr>ver.43.1.6!order_e_productquantity</vt:lpstr>
      <vt:lpstr>ver.43.1.6!order_e_rate_code</vt:lpstr>
      <vt:lpstr>ver.43.1.6!order_e_stockitemcode</vt:lpstr>
      <vt:lpstr>ver.43.1.6!order_e_stocksubjectcode</vt:lpstr>
      <vt:lpstr>ver.43.1.6!order_e_subtotalprice</vt:lpstr>
      <vt:lpstr>ver.43.1.6!order_e_totalquantity</vt:lpstr>
      <vt:lpstr>order_f_company_check</vt:lpstr>
      <vt:lpstr>ver.43.1.6!order_f_conversionrate</vt:lpstr>
      <vt:lpstr>ver.43.1.6!order_f_cost_not_depreciation</vt:lpstr>
      <vt:lpstr>ver.43.1.6!order_f_customercompanycode</vt:lpstr>
      <vt:lpstr>ver.43.1.6!order_f_deliverydate</vt:lpstr>
      <vt:lpstr>ver.43.1.6!order_f_fixedcost</vt:lpstr>
      <vt:lpstr>ver.43.1.6!order_f_fixedcost_header</vt:lpstr>
      <vt:lpstr>ver.43.1.6!order_f_item_check</vt:lpstr>
      <vt:lpstr>ver.43.1.6!order_f_monetaryunitcode</vt:lpstr>
      <vt:lpstr>ver.43.1.6!order_f_note</vt:lpstr>
      <vt:lpstr>ver.43.1.6!order_f_payofftargetflag</vt:lpstr>
      <vt:lpstr>ver.43.1.6!order_f_productprice</vt:lpstr>
      <vt:lpstr>ver.43.1.6!order_f_productquantity</vt:lpstr>
      <vt:lpstr>ver.43.1.6!order_f_rate_code</vt:lpstr>
      <vt:lpstr>ver.43.1.6!order_f_stockitemcode</vt:lpstr>
      <vt:lpstr>ver.43.1.6!order_f_stocksubjectcode</vt:lpstr>
      <vt:lpstr>ver.43.1.6!order_f_subtotalprice</vt:lpstr>
      <vt:lpstr>ver.43.1.6!Print_Area</vt:lpstr>
      <vt:lpstr>ver.43.1.6!Print_Titles</vt:lpstr>
      <vt:lpstr>ver.43.1.6!product_profit</vt:lpstr>
      <vt:lpstr>ver.43.1.6!product_profit_header</vt:lpstr>
      <vt:lpstr>ver.43.1.6!product_profit_rate</vt:lpstr>
      <vt:lpstr>ver.43.1.6!product_totalprice</vt:lpstr>
      <vt:lpstr>ver.43.1.6!product_totalprice_header</vt:lpstr>
      <vt:lpstr>ver.43.1.6!productcode</vt:lpstr>
      <vt:lpstr>ver.43.1.6!productcode_header</vt:lpstr>
      <vt:lpstr>ver.43.1.6!productenglishname</vt:lpstr>
      <vt:lpstr>ver.43.1.6!productenglishname_header</vt:lpstr>
      <vt:lpstr>ver.43.1.6!productionquantity</vt:lpstr>
      <vt:lpstr>ver.43.1.6!productionquantity_header</vt:lpstr>
      <vt:lpstr>ver.43.1.6!productname</vt:lpstr>
      <vt:lpstr>ver.43.1.6!productname_header</vt:lpstr>
      <vt:lpstr>ver.43.1.6!profit</vt:lpstr>
      <vt:lpstr>ver.43.1.6!profit_header</vt:lpstr>
      <vt:lpstr>ver.43.1.6!profit_rate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ver.43.1.6!receive_f_class_check</vt:lpstr>
      <vt:lpstr>receive_f_company_check</vt:lpstr>
      <vt:lpstr>ver.43.1.6!receive_f_conversionrate</vt:lpstr>
      <vt:lpstr>ver.43.1.6!receive_f_customercompanycode</vt:lpstr>
      <vt:lpstr>ver.43.1.6!receive_f_deliverydate</vt:lpstr>
      <vt:lpstr>ver.43.1.6!receive_f_monetaryunitcode</vt:lpstr>
      <vt:lpstr>ver.43.1.6!receive_f_note</vt:lpstr>
      <vt:lpstr>ver.43.1.6!receive_f_productprice</vt:lpstr>
      <vt:lpstr>ver.43.1.6!receive_f_productquantity</vt:lpstr>
      <vt:lpstr>ver.43.1.6!receive_f_rate_code</vt:lpstr>
      <vt:lpstr>ver.43.1.6!receive_f_salesclasscode</vt:lpstr>
      <vt:lpstr>ver.43.1.6!receive_f_salesdivisioncode</vt:lpstr>
      <vt:lpstr>ver.43.1.6!receive_f_subtotalprice</vt:lpstr>
      <vt:lpstr>ver.43.1.6!receive_f_totalprice</vt:lpstr>
      <vt:lpstr>ver.43.1.6!receive_f_totalprice_header</vt:lpstr>
      <vt:lpstr>ver.43.1.6!receive_f_totalquantity</vt:lpstr>
      <vt:lpstr>ver.43.1.6!receive_p_class_check</vt:lpstr>
      <vt:lpstr>receive_p_company_check</vt:lpstr>
      <vt:lpstr>ver.43.1.6!receive_p_conversionrate</vt:lpstr>
      <vt:lpstr>ver.43.1.6!receive_p_customercompanycode</vt:lpstr>
      <vt:lpstr>ver.43.1.6!receive_p_deliverydate</vt:lpstr>
      <vt:lpstr>ver.43.1.6!receive_p_monetaryunitcode</vt:lpstr>
      <vt:lpstr>ver.43.1.6!receive_p_note</vt:lpstr>
      <vt:lpstr>ver.43.1.6!receive_p_productprice</vt:lpstr>
      <vt:lpstr>ver.43.1.6!receive_p_productquantity</vt:lpstr>
      <vt:lpstr>ver.43.1.6!receive_p_rate_code</vt:lpstr>
      <vt:lpstr>ver.43.1.6!receive_p_salesclasscode</vt:lpstr>
      <vt:lpstr>ver.43.1.6!receive_p_salesdivision_dropdown</vt:lpstr>
      <vt:lpstr>ver.43.1.6!receive_p_salesdivisioncode</vt:lpstr>
      <vt:lpstr>ver.43.1.6!receive_p_subtotalprice</vt:lpstr>
      <vt:lpstr>ver.43.1.6!receive_p_totalprice</vt:lpstr>
      <vt:lpstr>ver.43.1.6!receive_p_totalprice_header</vt:lpstr>
      <vt:lpstr>ver.43.1.6!receive_p_totalquantity</vt:lpstr>
      <vt:lpstr>ver.43.1.6!retailprice</vt:lpstr>
      <vt:lpstr>ver.43.1.6!retailprice_header</vt:lpstr>
      <vt:lpstr>ver.43.1.6!salesamount</vt:lpstr>
      <vt:lpstr>ver.43.1.6!salesamount_header</vt:lpstr>
      <vt:lpstr>ver.43.1.6!standard_rate</vt:lpstr>
      <vt:lpstr>ver.43.1.6!tariff_total</vt:lpstr>
      <vt:lpstr>ver.43.1.6!top_left</vt:lpstr>
      <vt:lpstr>ver.43.1.6!top_right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cp:lastModifiedBy>
  <cp:lastPrinted>2020-03-23T03:47:17Z</cp:lastPrinted>
  <dcterms:created xsi:type="dcterms:W3CDTF">2009-09-08T01:57:03Z</dcterms:created>
  <dcterms:modified xsi:type="dcterms:W3CDTF">2020-07-21T06:03:00Z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