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mc:AlternateContent xmlns:mc="http://schemas.openxmlformats.org/markup-compatibility/2006">
    <mc:Choice Requires="x15">
      <x15ac:absPath xmlns:x15ac="http://schemas.microsoft.com/office/spreadsheetml/2010/11/ac" url="C:\Users\solcom\Desktop\V43-1-3見積原価計算書_暫定最終版\"/>
    </mc:Choice>
  </mc:AlternateContent>
  <xr:revisionPtr revIDLastSave="0" documentId="13_ncr:1_{3694EF1F-33DE-422F-BC1C-628ED66B1F02}" xr6:coauthVersionLast="45" xr6:coauthVersionMax="45" xr10:uidLastSave="{00000000-0000-0000-0000-000000000000}"/>
  <bookViews>
    <workbookView xWindow="-108" yWindow="-108" windowWidth="23256" windowHeight="12720" tabRatio="754" xr2:uid="{00000000-000D-0000-FFFF-FFFF00000000}"/>
  </bookViews>
  <sheets>
    <sheet name="ver.43.1.3" sheetId="6" r:id="rId1"/>
    <sheet name="更新履歴" sheetId="7" r:id="rId2"/>
    <sheet name="標準原価見積書new_ver.4.0 ﾊﾟﾀｰﾝ原紙" sheetId="4" state="hidden" r:id="rId3"/>
  </sheets>
  <definedNames>
    <definedName name="area_code">'ver.43.1.3'!$T$6</definedName>
    <definedName name="bottom_left" localSheetId="0">'ver.43.1.3'!$A$137</definedName>
    <definedName name="cartonquantity" localSheetId="0">'ver.43.1.3'!$N$4</definedName>
    <definedName name="cartonquantity_header" localSheetId="0">'ver.43.1.3'!$L$4</definedName>
    <definedName name="company_max_count">'ver.43.1.3'!$B$141</definedName>
    <definedName name="cost_not_depreciation" localSheetId="0">'ver.43.1.3'!$O$136</definedName>
    <definedName name="cost_not_depreciation_header" localSheetId="0">'ver.43.1.3'!$M$136</definedName>
    <definedName name="depreciation_cost" localSheetId="0">'ver.43.1.3'!$K$135</definedName>
    <definedName name="depreciation_cost_header" localSheetId="0">'ver.43.1.3'!$A$135</definedName>
    <definedName name="depreciation_quantity" localSheetId="0">'ver.43.1.3'!$G$135</definedName>
    <definedName name="depreciation_unit_cost" localSheetId="0">'ver.43.1.3'!$I$135</definedName>
    <definedName name="dept_max_count">'ver.43.1.3'!$B$140</definedName>
    <definedName name="developusercode" localSheetId="0">'ver.43.1.3'!$J$4</definedName>
    <definedName name="developusercode_header" localSheetId="0">'ver.43.1.3'!$H$4</definedName>
    <definedName name="fixedcost_profit" localSheetId="0">'ver.43.1.3'!$H$131</definedName>
    <definedName name="fixedcost_profit_header" localSheetId="0">'ver.43.1.3'!$E$131</definedName>
    <definedName name="fixedcost_profit_rate" localSheetId="0">'ver.43.1.3'!$K$131</definedName>
    <definedName name="fixedcost_totalprice" localSheetId="0">'ver.43.1.3'!$H$130</definedName>
    <definedName name="fixedcost_totalprice_header" localSheetId="0">'ver.43.1.3'!$E$130</definedName>
    <definedName name="hdn_list_payoff_blank" localSheetId="0">'ver.43.1.3'!$D$141</definedName>
    <definedName name="hdn_payoff_circle" localSheetId="0">'ver.43.1.3'!$D$142</definedName>
    <definedName name="inchargegroupcode" localSheetId="0">'ver.43.1.3'!$B$4</definedName>
    <definedName name="inchargegroupcode_header" localSheetId="0">'ver.43.1.3'!$A$4</definedName>
    <definedName name="inchargeusercode" localSheetId="0">'ver.43.1.3'!$E$4</definedName>
    <definedName name="inchargeusercode_header" localSheetId="0">'ver.43.1.3'!$D$4</definedName>
    <definedName name="indirect_cost" localSheetId="0">'ver.43.1.3'!$N$132</definedName>
    <definedName name="indirect_cost_header" localSheetId="0">'ver.43.1.3'!$K$132</definedName>
    <definedName name="insert_date" localSheetId="0">'ver.43.1.3'!$B$2</definedName>
    <definedName name="insert_date_header" localSheetId="0">'ver.43.1.3'!$A$2</definedName>
    <definedName name="JPYEN_display" localSheetId="0">'ver.43.1.3'!$A$221</definedName>
    <definedName name="level2_max_count">'ver.43.1.3'!$B$139</definedName>
    <definedName name="list_end" localSheetId="0">'ver.43.1.3'!$A$129</definedName>
    <definedName name="manufacturing_quantity" localSheetId="0">'ver.43.1.3'!$G$136</definedName>
    <definedName name="manufacturing_unit_cost" localSheetId="0">'ver.43.1.3'!$I$136</definedName>
    <definedName name="manufacturingcost" localSheetId="0">'ver.43.1.3'!$K$136</definedName>
    <definedName name="manufacturingcost_header" localSheetId="0">'ver.43.1.3'!$A$136</definedName>
    <definedName name="member_quantity" localSheetId="0">'ver.43.1.3'!$G$134</definedName>
    <definedName name="member_unit_cost" localSheetId="0">'ver.43.1.3'!$I$134</definedName>
    <definedName name="membercost" localSheetId="0">'ver.43.1.3'!$K$134</definedName>
    <definedName name="membercost_header" localSheetId="0">'ver.43.1.3'!$A$134</definedName>
    <definedName name="num_of_monetary">'ver.43.1.3'!$B$143</definedName>
    <definedName name="operating_profit" localSheetId="0">'ver.43.1.3'!$N$133</definedName>
    <definedName name="operating_profit_header" localSheetId="0">'ver.43.1.3'!$K$133</definedName>
    <definedName name="operating_profit_rate" localSheetId="0">'ver.43.1.3'!$P$133</definedName>
    <definedName name="order_e_company_check">'ver.43.1.3'!$R$79</definedName>
    <definedName name="order_e_conversionrate" localSheetId="0">'ver.43.1.3'!$J$79</definedName>
    <definedName name="order_e_customercompanycode" localSheetId="0">'ver.43.1.3'!$D$79</definedName>
    <definedName name="order_e_deliverydate" localSheetId="0">'ver.43.1.3'!$M$79</definedName>
    <definedName name="order_e_item_check" localSheetId="0">'ver.43.1.3'!$Q$79</definedName>
    <definedName name="order_e_monetaryunitcode" localSheetId="0">'ver.43.1.3'!$H$79</definedName>
    <definedName name="order_e_note" localSheetId="0">'ver.43.1.3'!$N$79</definedName>
    <definedName name="order_e_payofftargetflag" localSheetId="0">'ver.43.1.3'!$F$79</definedName>
    <definedName name="order_e_productprice" localSheetId="0">'ver.43.1.3'!$I$79</definedName>
    <definedName name="order_e_productquantity" localSheetId="0">'ver.43.1.3'!$G$79</definedName>
    <definedName name="order_e_rate_code" localSheetId="0">'ver.43.1.3'!$S$79</definedName>
    <definedName name="order_e_stockitemcode" localSheetId="0">'ver.43.1.3'!$C$79</definedName>
    <definedName name="order_e_stocksubjectcode" localSheetId="0">'ver.43.1.3'!$A$79</definedName>
    <definedName name="order_e_subtotalprice" localSheetId="0">'ver.43.1.3'!$K$79</definedName>
    <definedName name="order_f_company_check">'ver.43.1.3'!$R$46</definedName>
    <definedName name="order_f_conversionrate" localSheetId="0">'ver.43.1.3'!$J$46</definedName>
    <definedName name="order_f_cost_not_depreciation" localSheetId="0">'ver.43.1.3'!$N$77</definedName>
    <definedName name="order_f_customercompanycode" localSheetId="0">'ver.43.1.3'!$D$46</definedName>
    <definedName name="order_f_deliverydate" localSheetId="0">'ver.43.1.3'!$M$46</definedName>
    <definedName name="order_f_fixedcost" localSheetId="0">'ver.43.1.3'!$I$77</definedName>
    <definedName name="order_f_fixedcost_header" localSheetId="0">'ver.43.1.3'!$A$77</definedName>
    <definedName name="order_f_item_check" localSheetId="0">'ver.43.1.3'!$Q$46</definedName>
    <definedName name="order_f_monetaryunitcode" localSheetId="0">'ver.43.1.3'!$H$46</definedName>
    <definedName name="order_f_note" localSheetId="0">'ver.43.1.3'!$N$46</definedName>
    <definedName name="order_f_payofftargetflag" localSheetId="0">'ver.43.1.3'!$F$46</definedName>
    <definedName name="order_f_productprice" localSheetId="0">'ver.43.1.3'!$I$46</definedName>
    <definedName name="order_f_productquantity" localSheetId="0">'ver.43.1.3'!$G$46</definedName>
    <definedName name="order_f_rate_code" localSheetId="0">'ver.43.1.3'!$S$46</definedName>
    <definedName name="order_f_stockitemcode" localSheetId="0">'ver.43.1.3'!$C$46</definedName>
    <definedName name="order_f_stocksubjectcode" localSheetId="0">'ver.43.1.3'!$A$46</definedName>
    <definedName name="order_f_subtotalprice" localSheetId="0">'ver.43.1.3'!$K$46</definedName>
    <definedName name="_xlnm.Print_Area" localSheetId="0">'ver.43.1.3'!$A$1:$P$137</definedName>
    <definedName name="_xlnm.Print_Area" localSheetId="2">'標準原価見積書new_ver.4.0 ﾊﾟﾀｰﾝ原紙'!$A$1:$O$95</definedName>
    <definedName name="_xlnm.Print_Titles" localSheetId="0">'ver.43.1.3'!$2:$4</definedName>
    <definedName name="_xlnm.Print_Titles" localSheetId="2">'標準原価見積書new_ver.4.0 ﾊﾟﾀｰﾝ原紙'!$2:$4</definedName>
    <definedName name="product_profit" localSheetId="0">'ver.43.1.3'!$C$131</definedName>
    <definedName name="product_profit_header" localSheetId="0">'ver.43.1.3'!$A$131</definedName>
    <definedName name="product_profit_rate" localSheetId="0">'ver.43.1.3'!$D$131</definedName>
    <definedName name="product_totalprice" localSheetId="0">'ver.43.1.3'!$C$130</definedName>
    <definedName name="product_totalprice_header" localSheetId="0">'ver.43.1.3'!$A$130</definedName>
    <definedName name="productcode" localSheetId="0">'ver.43.1.3'!$B$3</definedName>
    <definedName name="productcode_header" localSheetId="0">'ver.43.1.3'!$A$3</definedName>
    <definedName name="productenglishname" localSheetId="0">'ver.43.1.3'!$J$3</definedName>
    <definedName name="productenglishname_header" localSheetId="0">'ver.43.1.3'!$I$3</definedName>
    <definedName name="productionquantity" localSheetId="0">'ver.43.1.3'!$P$4</definedName>
    <definedName name="productionquantity_header" localSheetId="0">'ver.43.1.3'!$O$4</definedName>
    <definedName name="productname" localSheetId="0">'ver.43.1.3'!$D$3</definedName>
    <definedName name="productname_header" localSheetId="0">'ver.43.1.3'!$C$3</definedName>
    <definedName name="profit" localSheetId="0">'ver.43.1.3'!$N$131</definedName>
    <definedName name="profit_header" localSheetId="0">'ver.43.1.3'!$L$131</definedName>
    <definedName name="profit_rate" localSheetId="0">'ver.43.1.3'!$P$131</definedName>
    <definedName name="pulldown_column_count">'ver.43.1.3'!$B$145</definedName>
    <definedName name="pulldown_company">'ver.43.1.3'!$B$179</definedName>
    <definedName name="pulldown_dept_member">'ver.43.1.3'!$C$221</definedName>
    <definedName name="pulldown_key_area">'ver.43.1.3'!$B$146</definedName>
    <definedName name="pulldown_level1">'ver.43.1.3'!$B$147</definedName>
    <definedName name="pulldown_level2">'ver.43.1.3'!$B$148</definedName>
    <definedName name="pulldown_mrkt_dev">'ver.43.1.3'!$D$221</definedName>
    <definedName name="pulldown_mrkt_member">'ver.43.1.3'!$D$222</definedName>
    <definedName name="receive_f_class_check" localSheetId="0">'ver.43.1.3'!$Q$33</definedName>
    <definedName name="receive_f_company_check">'ver.43.1.3'!$R$33</definedName>
    <definedName name="receive_f_conversionrate" localSheetId="0">'ver.43.1.3'!$J$33</definedName>
    <definedName name="receive_f_customercompanycode" localSheetId="0">'ver.43.1.3'!$D$33</definedName>
    <definedName name="receive_f_deliverydate" localSheetId="0">'ver.43.1.3'!$M$33</definedName>
    <definedName name="receive_f_monetaryunitcode" localSheetId="0">'ver.43.1.3'!$H$33</definedName>
    <definedName name="receive_f_note" localSheetId="0">'ver.43.1.3'!$N$33</definedName>
    <definedName name="receive_f_productprice" localSheetId="0">'ver.43.1.3'!$I$33</definedName>
    <definedName name="receive_f_productquantity" localSheetId="0">'ver.43.1.3'!$G$33</definedName>
    <definedName name="receive_f_rate_code" localSheetId="0">'ver.43.1.3'!$S$33</definedName>
    <definedName name="receive_f_salesclasscode" localSheetId="0">'ver.43.1.3'!$C$33</definedName>
    <definedName name="receive_f_salesdivisioncode" localSheetId="0">'ver.43.1.3'!$A$33</definedName>
    <definedName name="receive_f_subtotalprice" localSheetId="0">'ver.43.1.3'!$K$33</definedName>
    <definedName name="receive_f_totalprice" localSheetId="0">'ver.43.1.3'!$I$44</definedName>
    <definedName name="receive_f_totalprice_header" localSheetId="0">'ver.43.1.3'!$A$44</definedName>
    <definedName name="receive_f_totalquantity" localSheetId="0">'ver.43.1.3'!$G$44</definedName>
    <definedName name="receive_p_class_check" localSheetId="0">'ver.43.1.3'!$Q$6</definedName>
    <definedName name="receive_p_company_check">'ver.43.1.3'!$R$6</definedName>
    <definedName name="receive_p_conversionrate" localSheetId="0">'ver.43.1.3'!$J$6</definedName>
    <definedName name="receive_p_customercompanycode" localSheetId="0">'ver.43.1.3'!$D$6</definedName>
    <definedName name="receive_p_deliverydate" localSheetId="0">'ver.43.1.3'!$M$6</definedName>
    <definedName name="receive_p_monetaryunitcode" localSheetId="0">'ver.43.1.3'!$H$6</definedName>
    <definedName name="receive_p_note" localSheetId="0">'ver.43.1.3'!$N$6</definedName>
    <definedName name="receive_p_productprice" localSheetId="0">'ver.43.1.3'!$I$6</definedName>
    <definedName name="receive_p_productquantity" localSheetId="0">'ver.43.1.3'!$G$6</definedName>
    <definedName name="receive_p_rate_code" localSheetId="0">'ver.43.1.3'!$S$6</definedName>
    <definedName name="receive_p_salesclasscode" localSheetId="0">'ver.43.1.3'!$C$6</definedName>
    <definedName name="receive_p_salesdivision_dropdown" localSheetId="0">'ver.43.1.3'!$A$146</definedName>
    <definedName name="receive_p_salesdivisioncode" localSheetId="0">'ver.43.1.3'!$A$6</definedName>
    <definedName name="receive_p_subtotalprice" localSheetId="0">'ver.43.1.3'!$K$6</definedName>
    <definedName name="receive_p_totalprice" localSheetId="0">'ver.43.1.3'!$I$31</definedName>
    <definedName name="receive_p_totalprice_header" localSheetId="0">'ver.43.1.3'!$A$31</definedName>
    <definedName name="receive_p_totalquantity" localSheetId="0">'ver.43.1.3'!$G$31</definedName>
    <definedName name="retailprice" localSheetId="0">'ver.43.1.3'!$P$3</definedName>
    <definedName name="retailprice_header" localSheetId="0">'ver.43.1.3'!$O$3</definedName>
    <definedName name="salesamount" localSheetId="0">'ver.43.1.3'!$N$130</definedName>
    <definedName name="salesamount_header" localSheetId="0">'ver.43.1.3'!$L$130</definedName>
    <definedName name="standard_rate" localSheetId="0">'ver.43.1.3'!$P$132</definedName>
    <definedName name="tariff_total" localSheetId="0">'ver.43.1.3'!$B$142</definedName>
    <definedName name="top_left" localSheetId="0">'ver.43.1.3'!$A$1</definedName>
    <definedName name="top_right" localSheetId="0">'ver.43.1.3'!$P$1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7" l="1"/>
  <c r="A44" i="7" l="1"/>
  <c r="A43" i="7" l="1"/>
  <c r="S128" i="6" l="1"/>
  <c r="S127" i="6"/>
  <c r="S126" i="6"/>
  <c r="S125" i="6"/>
  <c r="S124" i="6"/>
  <c r="S123" i="6"/>
  <c r="S122" i="6"/>
  <c r="S121" i="6"/>
  <c r="S120" i="6"/>
  <c r="S119" i="6"/>
  <c r="S118" i="6"/>
  <c r="S117" i="6"/>
  <c r="S116" i="6"/>
  <c r="S115" i="6"/>
  <c r="S114" i="6"/>
  <c r="S113" i="6"/>
  <c r="S112" i="6"/>
  <c r="S111" i="6"/>
  <c r="S110" i="6"/>
  <c r="S109" i="6"/>
  <c r="S108" i="6"/>
  <c r="S107" i="6"/>
  <c r="S106" i="6"/>
  <c r="S105" i="6"/>
  <c r="S104" i="6"/>
  <c r="S103" i="6"/>
  <c r="S102" i="6"/>
  <c r="S101" i="6"/>
  <c r="S100" i="6"/>
  <c r="S99" i="6"/>
  <c r="S98" i="6"/>
  <c r="S97" i="6"/>
  <c r="S96" i="6"/>
  <c r="S95" i="6"/>
  <c r="S94" i="6"/>
  <c r="S93" i="6"/>
  <c r="S92" i="6"/>
  <c r="S91" i="6"/>
  <c r="S90" i="6"/>
  <c r="S89" i="6"/>
  <c r="S88" i="6"/>
  <c r="S87" i="6"/>
  <c r="S86" i="6"/>
  <c r="S85" i="6"/>
  <c r="S84" i="6"/>
  <c r="S83" i="6"/>
  <c r="S82" i="6"/>
  <c r="S81" i="6"/>
  <c r="S80" i="6"/>
  <c r="S76" i="6"/>
  <c r="S75" i="6"/>
  <c r="S74" i="6"/>
  <c r="S73" i="6"/>
  <c r="S72" i="6"/>
  <c r="S71" i="6"/>
  <c r="S70" i="6"/>
  <c r="S69" i="6"/>
  <c r="S68" i="6"/>
  <c r="S67" i="6"/>
  <c r="S66" i="6"/>
  <c r="S65" i="6"/>
  <c r="S64" i="6"/>
  <c r="S63" i="6"/>
  <c r="S62" i="6"/>
  <c r="S61" i="6"/>
  <c r="S60" i="6"/>
  <c r="S59" i="6"/>
  <c r="S58" i="6"/>
  <c r="S57" i="6"/>
  <c r="S56" i="6"/>
  <c r="S55" i="6"/>
  <c r="S54" i="6"/>
  <c r="S53" i="6"/>
  <c r="S52" i="6"/>
  <c r="S51" i="6"/>
  <c r="S50" i="6"/>
  <c r="S49" i="6"/>
  <c r="S48" i="6"/>
  <c r="S47" i="6"/>
  <c r="S43" i="6"/>
  <c r="S42" i="6"/>
  <c r="S41" i="6"/>
  <c r="S40" i="6"/>
  <c r="S39" i="6"/>
  <c r="S38" i="6"/>
  <c r="S37" i="6"/>
  <c r="S36" i="6"/>
  <c r="S35" i="6"/>
  <c r="S34" i="6"/>
  <c r="S30" i="6"/>
  <c r="S29" i="6"/>
  <c r="S28" i="6"/>
  <c r="S27" i="6"/>
  <c r="S26" i="6"/>
  <c r="S25" i="6"/>
  <c r="S24" i="6"/>
  <c r="S23" i="6"/>
  <c r="S22" i="6"/>
  <c r="S21" i="6"/>
  <c r="S20" i="6"/>
  <c r="S19" i="6"/>
  <c r="S18" i="6"/>
  <c r="S17" i="6"/>
  <c r="S16" i="6"/>
  <c r="S15" i="6"/>
  <c r="S14" i="6"/>
  <c r="S13" i="6"/>
  <c r="S12" i="6"/>
  <c r="S11" i="6"/>
  <c r="S10" i="6"/>
  <c r="S9" i="6"/>
  <c r="S8" i="6"/>
  <c r="S7" i="6"/>
  <c r="P4" i="6" l="1"/>
  <c r="K63" i="6" l="1"/>
  <c r="K62" i="6"/>
  <c r="K61" i="6"/>
  <c r="K67" i="6"/>
  <c r="K66" i="6"/>
  <c r="K65" i="6"/>
  <c r="K64" i="6"/>
  <c r="K60" i="6"/>
  <c r="K59" i="6"/>
  <c r="K99" i="6"/>
  <c r="K98" i="6"/>
  <c r="K97" i="6"/>
  <c r="K96" i="6"/>
  <c r="K95" i="6"/>
  <c r="K94" i="6"/>
  <c r="K93" i="6"/>
  <c r="K92" i="6"/>
  <c r="K91" i="6"/>
  <c r="K90" i="6"/>
  <c r="K89" i="6"/>
  <c r="K88" i="6"/>
  <c r="K87" i="6"/>
  <c r="K86" i="6"/>
  <c r="K85" i="6"/>
  <c r="K84" i="6"/>
  <c r="K83" i="6"/>
  <c r="K81" i="6"/>
  <c r="K82" i="6"/>
  <c r="V9" i="6"/>
  <c r="U69" i="6"/>
  <c r="V105" i="6"/>
  <c r="U114" i="6"/>
  <c r="V42" i="6"/>
  <c r="V64" i="6"/>
  <c r="V54" i="6"/>
  <c r="V47" i="6"/>
  <c r="U126" i="6"/>
  <c r="U60" i="6"/>
  <c r="V39" i="6"/>
  <c r="V115" i="6"/>
  <c r="V52" i="6"/>
  <c r="U109" i="6"/>
  <c r="V88" i="6"/>
  <c r="V30" i="6"/>
  <c r="V124" i="6"/>
  <c r="U27" i="6"/>
  <c r="U98" i="6"/>
  <c r="V57" i="6"/>
  <c r="V97" i="6"/>
  <c r="U101" i="6"/>
  <c r="U67" i="6"/>
  <c r="V16" i="6"/>
  <c r="U9" i="6"/>
  <c r="V62" i="6"/>
  <c r="U8" i="6"/>
  <c r="V95" i="6"/>
  <c r="U123" i="6"/>
  <c r="V117" i="6"/>
  <c r="U66" i="6"/>
  <c r="U72" i="6"/>
  <c r="U118" i="6"/>
  <c r="U19" i="6"/>
  <c r="V70" i="6"/>
  <c r="V14" i="6"/>
  <c r="U35" i="6"/>
  <c r="U26" i="6"/>
  <c r="U128" i="6"/>
  <c r="U63" i="6"/>
  <c r="V82" i="6"/>
  <c r="V83" i="6"/>
  <c r="U95" i="6"/>
  <c r="U49" i="6"/>
  <c r="U7" i="6"/>
  <c r="U68" i="6"/>
  <c r="V80" i="6"/>
  <c r="U37" i="6"/>
  <c r="U57" i="6"/>
  <c r="V27" i="6"/>
  <c r="U119" i="6"/>
  <c r="U65" i="6"/>
  <c r="U97" i="6"/>
  <c r="U84" i="6"/>
  <c r="V81" i="6"/>
  <c r="U64" i="6"/>
  <c r="V106" i="6"/>
  <c r="U11" i="6"/>
  <c r="U58" i="6"/>
  <c r="V85" i="6"/>
  <c r="U25" i="6"/>
  <c r="U117" i="6"/>
  <c r="U124" i="6"/>
  <c r="U50" i="6"/>
  <c r="U120" i="6"/>
  <c r="V51" i="6"/>
  <c r="U100" i="6"/>
  <c r="U87" i="6"/>
  <c r="V123" i="6"/>
  <c r="U62" i="6"/>
  <c r="V63" i="6"/>
  <c r="V119" i="6"/>
  <c r="U105" i="6"/>
  <c r="U113" i="6"/>
  <c r="U51" i="6"/>
  <c r="U29" i="6"/>
  <c r="V8" i="6"/>
  <c r="V69" i="6"/>
  <c r="V7" i="6"/>
  <c r="V35" i="6"/>
  <c r="V73" i="6"/>
  <c r="V68" i="6"/>
  <c r="V11" i="6"/>
  <c r="V71" i="6"/>
  <c r="U16" i="6"/>
  <c r="V58" i="6"/>
  <c r="U125" i="6"/>
  <c r="U111" i="6"/>
  <c r="V122" i="6"/>
  <c r="U108" i="6"/>
  <c r="V41" i="6"/>
  <c r="U21" i="6"/>
  <c r="V13" i="6"/>
  <c r="U13" i="6"/>
  <c r="V84" i="6"/>
  <c r="U90" i="6"/>
  <c r="U43" i="6"/>
  <c r="V89" i="6"/>
  <c r="V56" i="6"/>
  <c r="U54" i="6"/>
  <c r="U116" i="6"/>
  <c r="V111" i="6"/>
  <c r="U76" i="6"/>
  <c r="U36" i="6"/>
  <c r="V104" i="6"/>
  <c r="U80" i="6"/>
  <c r="U38" i="6"/>
  <c r="V101" i="6"/>
  <c r="U20" i="6"/>
  <c r="U48" i="6"/>
  <c r="V19" i="6"/>
  <c r="V90" i="6"/>
  <c r="B145" i="6"/>
  <c r="U92" i="6"/>
  <c r="U23" i="6"/>
  <c r="V86" i="6"/>
  <c r="V109" i="6"/>
  <c r="U14" i="6"/>
  <c r="U22" i="6"/>
  <c r="V99" i="6"/>
  <c r="V50" i="6"/>
  <c r="V66" i="6"/>
  <c r="U106" i="6"/>
  <c r="U41" i="6"/>
  <c r="V128" i="6"/>
  <c r="V113" i="6"/>
  <c r="V102" i="6"/>
  <c r="U75" i="6"/>
  <c r="U96" i="6"/>
  <c r="V60" i="6"/>
  <c r="V26" i="6"/>
  <c r="V15" i="6"/>
  <c r="V112" i="6"/>
  <c r="V37" i="6"/>
  <c r="V61" i="6"/>
  <c r="U28" i="6"/>
  <c r="V98" i="6"/>
  <c r="U115" i="6"/>
  <c r="U85" i="6"/>
  <c r="V114" i="6"/>
  <c r="U12" i="6"/>
  <c r="U110" i="6"/>
  <c r="V110" i="6"/>
  <c r="V126" i="6"/>
  <c r="V23" i="6"/>
  <c r="U18" i="6"/>
  <c r="U104" i="6"/>
  <c r="V40" i="6"/>
  <c r="V55" i="6"/>
  <c r="U91" i="6"/>
  <c r="V125" i="6"/>
  <c r="V100" i="6"/>
  <c r="U86" i="6"/>
  <c r="U121" i="6"/>
  <c r="V38" i="6"/>
  <c r="V108" i="6"/>
  <c r="V118" i="6"/>
  <c r="U88" i="6"/>
  <c r="V65" i="6"/>
  <c r="V92" i="6"/>
  <c r="U40" i="6"/>
  <c r="U61" i="6"/>
  <c r="V87" i="6"/>
  <c r="V53" i="6"/>
  <c r="V59" i="6"/>
  <c r="V17" i="6"/>
  <c r="V120" i="6"/>
  <c r="U82" i="6"/>
  <c r="V94" i="6"/>
  <c r="U93" i="6"/>
  <c r="U34" i="6"/>
  <c r="U59" i="6"/>
  <c r="V18" i="6"/>
  <c r="V34" i="6"/>
  <c r="U42" i="6"/>
  <c r="U52" i="6"/>
  <c r="U103" i="6"/>
  <c r="U17" i="6"/>
  <c r="V12" i="6"/>
  <c r="U81" i="6"/>
  <c r="U53" i="6"/>
  <c r="V121" i="6"/>
  <c r="U10" i="6"/>
  <c r="V72" i="6"/>
  <c r="V93" i="6"/>
  <c r="V107" i="6"/>
  <c r="V127" i="6"/>
  <c r="V67" i="6"/>
  <c r="V103" i="6"/>
  <c r="U83" i="6"/>
  <c r="U71" i="6"/>
  <c r="V91" i="6"/>
  <c r="U24" i="6"/>
  <c r="U107" i="6"/>
  <c r="U47" i="6"/>
  <c r="V96" i="6"/>
  <c r="U99" i="6"/>
  <c r="U70" i="6"/>
  <c r="V74" i="6"/>
  <c r="V28" i="6"/>
  <c r="V116" i="6"/>
  <c r="V25" i="6"/>
  <c r="U122" i="6"/>
  <c r="V49" i="6"/>
  <c r="U39" i="6"/>
  <c r="V29" i="6"/>
  <c r="U15" i="6"/>
  <c r="U102" i="6"/>
  <c r="V24" i="6"/>
  <c r="U30" i="6"/>
  <c r="V22" i="6"/>
  <c r="V48" i="6"/>
  <c r="V36" i="6"/>
  <c r="U94" i="6"/>
  <c r="U112" i="6"/>
  <c r="U56" i="6"/>
  <c r="U89" i="6"/>
  <c r="U55" i="6"/>
  <c r="U127" i="6"/>
  <c r="V75" i="6"/>
  <c r="V20" i="6"/>
  <c r="V10" i="6"/>
  <c r="V76" i="6"/>
  <c r="V43" i="6"/>
  <c r="U74" i="6"/>
  <c r="U73" i="6"/>
  <c r="V21" i="6"/>
  <c r="W61" i="6" l="1"/>
  <c r="X61" i="6" s="1"/>
  <c r="W99" i="6"/>
  <c r="X99" i="6" s="1"/>
  <c r="W60" i="6"/>
  <c r="X60" i="6" s="1"/>
  <c r="W65" i="6"/>
  <c r="X65" i="6" s="1"/>
  <c r="W98" i="6"/>
  <c r="W59" i="6"/>
  <c r="X59" i="6" s="1"/>
  <c r="W63" i="6"/>
  <c r="X63" i="6" s="1"/>
  <c r="W67" i="6"/>
  <c r="X67" i="6" s="1"/>
  <c r="W97" i="6"/>
  <c r="X97" i="6" s="1"/>
  <c r="W91" i="6"/>
  <c r="X91" i="6" s="1"/>
  <c r="W94" i="6"/>
  <c r="X94" i="6" s="1"/>
  <c r="W95" i="6"/>
  <c r="X95" i="6" s="1"/>
  <c r="W62" i="6"/>
  <c r="X62" i="6" s="1"/>
  <c r="W64" i="6"/>
  <c r="X64" i="6" s="1"/>
  <c r="W66" i="6"/>
  <c r="X66" i="6" s="1"/>
  <c r="W96" i="6"/>
  <c r="X96" i="6" s="1"/>
  <c r="W83" i="6"/>
  <c r="X83" i="6" s="1"/>
  <c r="W85" i="6"/>
  <c r="X85" i="6" s="1"/>
  <c r="W90" i="6"/>
  <c r="X90" i="6" s="1"/>
  <c r="W92" i="6"/>
  <c r="X92" i="6" s="1"/>
  <c r="W84" i="6"/>
  <c r="X84" i="6" s="1"/>
  <c r="W87" i="6"/>
  <c r="X87" i="6" s="1"/>
  <c r="W89" i="6"/>
  <c r="X89" i="6" s="1"/>
  <c r="W93" i="6"/>
  <c r="X93" i="6" s="1"/>
  <c r="X98" i="6"/>
  <c r="W86" i="6"/>
  <c r="X86" i="6" s="1"/>
  <c r="W88" i="6"/>
  <c r="X88" i="6" s="1"/>
  <c r="W81" i="6"/>
  <c r="X81" i="6" s="1"/>
  <c r="W82" i="6"/>
  <c r="X82" i="6" s="1"/>
  <c r="K21" i="6"/>
  <c r="K20" i="6"/>
  <c r="K19" i="6"/>
  <c r="K18" i="6"/>
  <c r="K17" i="6"/>
  <c r="K26" i="6"/>
  <c r="K25" i="6"/>
  <c r="K24" i="6"/>
  <c r="K23" i="6"/>
  <c r="K22" i="6"/>
  <c r="K16" i="6"/>
  <c r="K15" i="6"/>
  <c r="K14" i="6"/>
  <c r="K13" i="6"/>
  <c r="K12" i="6"/>
  <c r="K11" i="6"/>
  <c r="K10" i="6"/>
  <c r="W17" i="6" l="1"/>
  <c r="X17" i="6" s="1"/>
  <c r="W19" i="6"/>
  <c r="X19" i="6" s="1"/>
  <c r="W21" i="6"/>
  <c r="X21" i="6" s="1"/>
  <c r="W23" i="6"/>
  <c r="X23" i="6" s="1"/>
  <c r="W24" i="6"/>
  <c r="X24" i="6" s="1"/>
  <c r="W25" i="6"/>
  <c r="X25" i="6" s="1"/>
  <c r="W14" i="6"/>
  <c r="X14" i="6" s="1"/>
  <c r="W16" i="6"/>
  <c r="X16" i="6" s="1"/>
  <c r="W22" i="6"/>
  <c r="X22" i="6" s="1"/>
  <c r="W26" i="6"/>
  <c r="X26" i="6" s="1"/>
  <c r="W18" i="6"/>
  <c r="X18" i="6" s="1"/>
  <c r="W20" i="6"/>
  <c r="X20" i="6" s="1"/>
  <c r="W13" i="6"/>
  <c r="X13" i="6" s="1"/>
  <c r="W12" i="6"/>
  <c r="X12" i="6" s="1"/>
  <c r="W15" i="6"/>
  <c r="X15" i="6" s="1"/>
  <c r="W11" i="6"/>
  <c r="X11" i="6" s="1"/>
  <c r="W10" i="6"/>
  <c r="X10" i="6" s="1"/>
  <c r="K7" i="6"/>
  <c r="K128" i="6" l="1"/>
  <c r="K127" i="6"/>
  <c r="K126" i="6"/>
  <c r="K125" i="6"/>
  <c r="K124" i="6"/>
  <c r="K123" i="6"/>
  <c r="K122" i="6"/>
  <c r="K121" i="6"/>
  <c r="K119" i="6"/>
  <c r="K118" i="6" l="1"/>
  <c r="K117" i="6"/>
  <c r="K116" i="6"/>
  <c r="K115" i="6"/>
  <c r="K114" i="6"/>
  <c r="K113" i="6"/>
  <c r="K112" i="6"/>
  <c r="K111" i="6"/>
  <c r="K110" i="6"/>
  <c r="K109" i="6"/>
  <c r="K108" i="6"/>
  <c r="K107" i="6"/>
  <c r="K106" i="6"/>
  <c r="K105" i="6"/>
  <c r="K104" i="6"/>
  <c r="K103" i="6"/>
  <c r="K102" i="6"/>
  <c r="K100" i="6"/>
  <c r="K80" i="6"/>
  <c r="K76" i="6"/>
  <c r="K75" i="6"/>
  <c r="K74" i="6"/>
  <c r="K73" i="6"/>
  <c r="K72" i="6"/>
  <c r="K71" i="6"/>
  <c r="K70" i="6"/>
  <c r="K69" i="6"/>
  <c r="K68" i="6"/>
  <c r="K58" i="6"/>
  <c r="K57" i="6"/>
  <c r="K56" i="6"/>
  <c r="K55" i="6"/>
  <c r="K54" i="6"/>
  <c r="K53" i="6"/>
  <c r="K52" i="6"/>
  <c r="K51" i="6"/>
  <c r="K50" i="6"/>
  <c r="K49" i="6"/>
  <c r="K48" i="6"/>
  <c r="K47" i="6"/>
  <c r="K43" i="6"/>
  <c r="K42" i="6"/>
  <c r="K41" i="6"/>
  <c r="K40" i="6"/>
  <c r="K39" i="6"/>
  <c r="K38" i="6"/>
  <c r="K37" i="6"/>
  <c r="K36" i="6"/>
  <c r="K35" i="6"/>
  <c r="K34" i="6"/>
  <c r="K30" i="6"/>
  <c r="K29" i="6"/>
  <c r="K28" i="6"/>
  <c r="K27" i="6"/>
  <c r="K9" i="6"/>
  <c r="K8" i="6"/>
  <c r="A42" i="7"/>
  <c r="A41" i="7"/>
  <c r="A40" i="7"/>
  <c r="A39" i="7"/>
  <c r="A38" i="7"/>
  <c r="A37" i="7"/>
  <c r="A36" i="7"/>
  <c r="A32" i="7" l="1"/>
  <c r="B140" i="6" l="1"/>
  <c r="A31" i="7"/>
  <c r="A33" i="7" l="1"/>
  <c r="N142" i="6"/>
  <c r="B141" i="6"/>
  <c r="Z84" i="6" l="1"/>
  <c r="R84" i="6" s="1"/>
  <c r="Z81" i="6"/>
  <c r="R81" i="6" s="1"/>
  <c r="Z95" i="6"/>
  <c r="R95" i="6" s="1"/>
  <c r="Z60" i="6"/>
  <c r="R60" i="6" s="1"/>
  <c r="Z94" i="6"/>
  <c r="R94" i="6" s="1"/>
  <c r="Z85" i="6"/>
  <c r="R85" i="6" s="1"/>
  <c r="Z99" i="6"/>
  <c r="R99" i="6" s="1"/>
  <c r="Z83" i="6"/>
  <c r="R83" i="6" s="1"/>
  <c r="Z93" i="6"/>
  <c r="R93" i="6" s="1"/>
  <c r="Z67" i="6"/>
  <c r="R67" i="6" s="1"/>
  <c r="Z88" i="6"/>
  <c r="R88" i="6" s="1"/>
  <c r="Z63" i="6"/>
  <c r="R63" i="6" s="1"/>
  <c r="Z64" i="6"/>
  <c r="R64" i="6" s="1"/>
  <c r="Z98" i="6"/>
  <c r="R98" i="6" s="1"/>
  <c r="Z62" i="6"/>
  <c r="R62" i="6" s="1"/>
  <c r="Z92" i="6"/>
  <c r="R92" i="6" s="1"/>
  <c r="Z65" i="6"/>
  <c r="R65" i="6" s="1"/>
  <c r="Z90" i="6"/>
  <c r="R90" i="6" s="1"/>
  <c r="Z86" i="6"/>
  <c r="R86" i="6" s="1"/>
  <c r="Z91" i="6"/>
  <c r="R91" i="6" s="1"/>
  <c r="Z61" i="6"/>
  <c r="R61" i="6" s="1"/>
  <c r="Z82" i="6"/>
  <c r="R82" i="6" s="1"/>
  <c r="Z97" i="6"/>
  <c r="R97" i="6" s="1"/>
  <c r="Z96" i="6"/>
  <c r="R96" i="6" s="1"/>
  <c r="Z89" i="6"/>
  <c r="R89" i="6" s="1"/>
  <c r="Z66" i="6"/>
  <c r="Z87" i="6"/>
  <c r="Z59" i="6"/>
  <c r="R59" i="6" s="1"/>
  <c r="Z13" i="6"/>
  <c r="R13" i="6" s="1"/>
  <c r="Z11" i="6"/>
  <c r="R11" i="6" s="1"/>
  <c r="Z15" i="6"/>
  <c r="R15" i="6" s="1"/>
  <c r="Z12" i="6"/>
  <c r="R12" i="6" s="1"/>
  <c r="Z22" i="6"/>
  <c r="R22" i="6" s="1"/>
  <c r="Z20" i="6"/>
  <c r="R20" i="6" s="1"/>
  <c r="Z18" i="6"/>
  <c r="R18" i="6" s="1"/>
  <c r="Z26" i="6"/>
  <c r="R26" i="6" s="1"/>
  <c r="Z24" i="6"/>
  <c r="R24" i="6" s="1"/>
  <c r="Z16" i="6"/>
  <c r="R16" i="6" s="1"/>
  <c r="Z14" i="6"/>
  <c r="R14" i="6" s="1"/>
  <c r="Z25" i="6"/>
  <c r="R25" i="6" s="1"/>
  <c r="Z10" i="6"/>
  <c r="R10" i="6" s="1"/>
  <c r="Z17" i="6"/>
  <c r="R17" i="6" s="1"/>
  <c r="Z23" i="6"/>
  <c r="R23" i="6" s="1"/>
  <c r="Z21" i="6"/>
  <c r="R21" i="6" s="1"/>
  <c r="Z19" i="6"/>
  <c r="R19" i="6" s="1"/>
  <c r="R66" i="6"/>
  <c r="R87" i="6"/>
  <c r="B139" i="6"/>
  <c r="A27" i="7"/>
  <c r="A26" i="7"/>
  <c r="A25" i="7"/>
  <c r="A24" i="7"/>
  <c r="Y61" i="6" l="1"/>
  <c r="Q61" i="6" s="1"/>
  <c r="Y65" i="6"/>
  <c r="Q65" i="6" s="1"/>
  <c r="Y62" i="6"/>
  <c r="Q62" i="6" s="1"/>
  <c r="Y63" i="6"/>
  <c r="Q63" i="6" s="1"/>
  <c r="Y66" i="6"/>
  <c r="Q66" i="6" s="1"/>
  <c r="Y67" i="6"/>
  <c r="Q67" i="6" s="1"/>
  <c r="Y59" i="6"/>
  <c r="Q59" i="6" s="1"/>
  <c r="Y64" i="6"/>
  <c r="Q64" i="6" s="1"/>
  <c r="Y60" i="6"/>
  <c r="Q60" i="6" s="1"/>
  <c r="Y90" i="6"/>
  <c r="Q90" i="6" s="1"/>
  <c r="Y97" i="6"/>
  <c r="Q97" i="6" s="1"/>
  <c r="Y92" i="6"/>
  <c r="Q92" i="6" s="1"/>
  <c r="Y96" i="6"/>
  <c r="Q96" i="6" s="1"/>
  <c r="Y93" i="6"/>
  <c r="Q93" i="6" s="1"/>
  <c r="Y95" i="6"/>
  <c r="Q95" i="6" s="1"/>
  <c r="Y98" i="6"/>
  <c r="Q98" i="6" s="1"/>
  <c r="Y91" i="6"/>
  <c r="Q91" i="6" s="1"/>
  <c r="Y99" i="6"/>
  <c r="Q99" i="6" s="1"/>
  <c r="Y94" i="6"/>
  <c r="Q94" i="6" s="1"/>
  <c r="Y88" i="6"/>
  <c r="Q88" i="6" s="1"/>
  <c r="Y87" i="6"/>
  <c r="Q87" i="6" s="1"/>
  <c r="Y85" i="6"/>
  <c r="Q85" i="6" s="1"/>
  <c r="Y86" i="6"/>
  <c r="Q86" i="6" s="1"/>
  <c r="Y89" i="6"/>
  <c r="Q89" i="6" s="1"/>
  <c r="Y84" i="6"/>
  <c r="Q84" i="6" s="1"/>
  <c r="Y83" i="6"/>
  <c r="Q83" i="6" s="1"/>
  <c r="Y82" i="6"/>
  <c r="Q82" i="6" s="1"/>
  <c r="Y81" i="6"/>
  <c r="Q81" i="6" s="1"/>
  <c r="Y17" i="6"/>
  <c r="Q17" i="6" s="1"/>
  <c r="Y21" i="6"/>
  <c r="Q21" i="6" s="1"/>
  <c r="Y18" i="6"/>
  <c r="Q18" i="6" s="1"/>
  <c r="Y19" i="6"/>
  <c r="Q19" i="6" s="1"/>
  <c r="Y20" i="6"/>
  <c r="Q20" i="6" s="1"/>
  <c r="Y23" i="6"/>
  <c r="Q23" i="6" s="1"/>
  <c r="Y25" i="6"/>
  <c r="Q25" i="6" s="1"/>
  <c r="Y22" i="6"/>
  <c r="Q22" i="6" s="1"/>
  <c r="Y24" i="6"/>
  <c r="Q24" i="6" s="1"/>
  <c r="Y26" i="6"/>
  <c r="Q26" i="6" s="1"/>
  <c r="Y15" i="6"/>
  <c r="Q15" i="6" s="1"/>
  <c r="Y14" i="6"/>
  <c r="Q14" i="6" s="1"/>
  <c r="Y16" i="6"/>
  <c r="Q16" i="6" s="1"/>
  <c r="Y12" i="6"/>
  <c r="Q12" i="6" s="1"/>
  <c r="Y13" i="6"/>
  <c r="Q13" i="6" s="1"/>
  <c r="Y10" i="6"/>
  <c r="Q10" i="6" s="1"/>
  <c r="Y11" i="6"/>
  <c r="Q11" i="6" s="1"/>
  <c r="W43" i="6"/>
  <c r="X43" i="6" s="1"/>
  <c r="W42" i="6"/>
  <c r="X42" i="6" s="1"/>
  <c r="W41" i="6"/>
  <c r="X41" i="6" s="1"/>
  <c r="Z41" i="6" s="1"/>
  <c r="W40" i="6"/>
  <c r="X40" i="6" s="1"/>
  <c r="Z40" i="6" s="1"/>
  <c r="W56" i="6"/>
  <c r="X56" i="6" s="1"/>
  <c r="Z56" i="6" s="1"/>
  <c r="W125" i="6"/>
  <c r="X125" i="6" s="1"/>
  <c r="Z125" i="6" s="1"/>
  <c r="W127" i="6"/>
  <c r="X127" i="6" s="1"/>
  <c r="Z127" i="6" s="1"/>
  <c r="W7" i="6"/>
  <c r="X7" i="6" s="1"/>
  <c r="Z7" i="6" s="1"/>
  <c r="W103" i="6"/>
  <c r="X103" i="6" s="1"/>
  <c r="Z103" i="6" s="1"/>
  <c r="W9" i="6"/>
  <c r="X9" i="6" s="1"/>
  <c r="Z9" i="6" s="1"/>
  <c r="W34" i="6"/>
  <c r="X34" i="6" s="1"/>
  <c r="Z34" i="6" s="1"/>
  <c r="W51" i="6"/>
  <c r="X51" i="6" s="1"/>
  <c r="Z51" i="6" s="1"/>
  <c r="W53" i="6"/>
  <c r="X53" i="6" s="1"/>
  <c r="Z53" i="6" s="1"/>
  <c r="W48" i="6"/>
  <c r="X48" i="6" s="1"/>
  <c r="Z48" i="6" s="1"/>
  <c r="W50" i="6"/>
  <c r="X50" i="6" s="1"/>
  <c r="Z50" i="6" s="1"/>
  <c r="W58" i="6"/>
  <c r="X58" i="6" s="1"/>
  <c r="Z58" i="6" s="1"/>
  <c r="W39" i="6"/>
  <c r="X39" i="6" s="1"/>
  <c r="Z39" i="6" s="1"/>
  <c r="W120" i="6"/>
  <c r="X120" i="6" s="1"/>
  <c r="Z120" i="6" s="1"/>
  <c r="W122" i="6"/>
  <c r="X122" i="6" s="1"/>
  <c r="Z122" i="6" s="1"/>
  <c r="W71" i="6"/>
  <c r="X71" i="6" s="1"/>
  <c r="Z71" i="6" s="1"/>
  <c r="W80" i="6"/>
  <c r="X80" i="6" s="1"/>
  <c r="Z80" i="6" s="1"/>
  <c r="W8" i="6"/>
  <c r="X8" i="6" s="1"/>
  <c r="Z8" i="6" s="1"/>
  <c r="W29" i="6"/>
  <c r="X29" i="6" s="1"/>
  <c r="Z29" i="6" s="1"/>
  <c r="W105" i="6"/>
  <c r="X105" i="6" s="1"/>
  <c r="Z105" i="6" s="1"/>
  <c r="W107" i="6"/>
  <c r="X107" i="6" s="1"/>
  <c r="Z107" i="6" s="1"/>
  <c r="W113" i="6"/>
  <c r="X113" i="6" s="1"/>
  <c r="Z113" i="6" s="1"/>
  <c r="W115" i="6"/>
  <c r="X115" i="6" s="1"/>
  <c r="Z115" i="6" s="1"/>
  <c r="W119" i="6"/>
  <c r="X119" i="6" s="1"/>
  <c r="Z119" i="6" s="1"/>
  <c r="W30" i="6"/>
  <c r="X30" i="6" s="1"/>
  <c r="Z30" i="6" s="1"/>
  <c r="W35" i="6"/>
  <c r="X35" i="6" s="1"/>
  <c r="Z35" i="6" s="1"/>
  <c r="W68" i="6"/>
  <c r="X68" i="6" s="1"/>
  <c r="Z68" i="6" s="1"/>
  <c r="W70" i="6"/>
  <c r="X70" i="6" s="1"/>
  <c r="Z70" i="6" s="1"/>
  <c r="W76" i="6"/>
  <c r="X76" i="6" s="1"/>
  <c r="Z76" i="6" s="1"/>
  <c r="W123" i="6"/>
  <c r="X123" i="6" s="1"/>
  <c r="Z123" i="6" s="1"/>
  <c r="W54" i="6"/>
  <c r="X54" i="6" s="1"/>
  <c r="Z54" i="6" s="1"/>
  <c r="W73" i="6"/>
  <c r="X73" i="6" s="1"/>
  <c r="Z73" i="6" s="1"/>
  <c r="W75" i="6"/>
  <c r="X75" i="6" s="1"/>
  <c r="Z75" i="6" s="1"/>
  <c r="W104" i="6"/>
  <c r="X104" i="6" s="1"/>
  <c r="Z104" i="6" s="1"/>
  <c r="W106" i="6"/>
  <c r="X106" i="6" s="1"/>
  <c r="Z106" i="6" s="1"/>
  <c r="W112" i="6"/>
  <c r="X112" i="6" s="1"/>
  <c r="Z112" i="6" s="1"/>
  <c r="W114" i="6"/>
  <c r="X114" i="6" s="1"/>
  <c r="Z114" i="6" s="1"/>
  <c r="W111" i="6"/>
  <c r="X111" i="6" s="1"/>
  <c r="Z111" i="6" s="1"/>
  <c r="W128" i="6"/>
  <c r="X128" i="6" s="1"/>
  <c r="Z128" i="6" s="1"/>
  <c r="W28" i="6"/>
  <c r="X28" i="6" s="1"/>
  <c r="Z28" i="6" s="1"/>
  <c r="W36" i="6"/>
  <c r="X36" i="6" s="1"/>
  <c r="Z36" i="6" s="1"/>
  <c r="W38" i="6"/>
  <c r="X38" i="6" s="1"/>
  <c r="Z38" i="6" s="1"/>
  <c r="W52" i="6"/>
  <c r="X52" i="6" s="1"/>
  <c r="Z52" i="6" s="1"/>
  <c r="W55" i="6"/>
  <c r="X55" i="6" s="1"/>
  <c r="Z55" i="6" s="1"/>
  <c r="W57" i="6"/>
  <c r="X57" i="6" s="1"/>
  <c r="Z57" i="6" s="1"/>
  <c r="W100" i="6"/>
  <c r="X100" i="6" s="1"/>
  <c r="Z100" i="6" s="1"/>
  <c r="W102" i="6"/>
  <c r="X102" i="6" s="1"/>
  <c r="Z102" i="6" s="1"/>
  <c r="W109" i="6"/>
  <c r="X109" i="6" s="1"/>
  <c r="Z109" i="6" s="1"/>
  <c r="W116" i="6"/>
  <c r="X116" i="6" s="1"/>
  <c r="Z116" i="6" s="1"/>
  <c r="W118" i="6"/>
  <c r="X118" i="6" s="1"/>
  <c r="Z118" i="6" s="1"/>
  <c r="W27" i="6"/>
  <c r="X27" i="6" s="1"/>
  <c r="Z27" i="6" s="1"/>
  <c r="W37" i="6"/>
  <c r="X37" i="6" s="1"/>
  <c r="Z37" i="6" s="1"/>
  <c r="W47" i="6"/>
  <c r="X47" i="6" s="1"/>
  <c r="Z47" i="6" s="1"/>
  <c r="W49" i="6"/>
  <c r="X49" i="6" s="1"/>
  <c r="Z49" i="6" s="1"/>
  <c r="W69" i="6"/>
  <c r="X69" i="6" s="1"/>
  <c r="Z69" i="6" s="1"/>
  <c r="W72" i="6"/>
  <c r="X72" i="6" s="1"/>
  <c r="Z72" i="6" s="1"/>
  <c r="W74" i="6"/>
  <c r="X74" i="6" s="1"/>
  <c r="Z74" i="6" s="1"/>
  <c r="W101" i="6"/>
  <c r="X101" i="6" s="1"/>
  <c r="Z101" i="6" s="1"/>
  <c r="W108" i="6"/>
  <c r="X108" i="6" s="1"/>
  <c r="Z108" i="6" s="1"/>
  <c r="W110" i="6"/>
  <c r="X110" i="6" s="1"/>
  <c r="Z110" i="6" s="1"/>
  <c r="W117" i="6"/>
  <c r="X117" i="6" s="1"/>
  <c r="Z117" i="6" s="1"/>
  <c r="W121" i="6"/>
  <c r="X121" i="6" s="1"/>
  <c r="Z121" i="6" s="1"/>
  <c r="W124" i="6"/>
  <c r="X124" i="6" s="1"/>
  <c r="Z124" i="6" s="1"/>
  <c r="W126" i="6"/>
  <c r="X126" i="6" s="1"/>
  <c r="Z126" i="6" s="1"/>
  <c r="A30" i="7"/>
  <c r="A29" i="7"/>
  <c r="A28" i="7"/>
  <c r="A23" i="7"/>
  <c r="A22" i="7"/>
  <c r="Z42" i="6" l="1"/>
  <c r="R42" i="6" s="1"/>
  <c r="Z43" i="6"/>
  <c r="R43" i="6" s="1"/>
  <c r="Y43" i="6"/>
  <c r="Q43" i="6" s="1"/>
  <c r="Y42" i="6"/>
  <c r="Q42" i="6" s="1"/>
  <c r="R128" i="6"/>
  <c r="R121" i="6"/>
  <c r="R101" i="6"/>
  <c r="R118" i="6"/>
  <c r="R100" i="6"/>
  <c r="R111" i="6"/>
  <c r="R104" i="6"/>
  <c r="R123" i="6"/>
  <c r="R113" i="6"/>
  <c r="R120" i="6"/>
  <c r="R127" i="6"/>
  <c r="R124" i="6"/>
  <c r="R102" i="6"/>
  <c r="R106" i="6"/>
  <c r="R115" i="6"/>
  <c r="R122" i="6"/>
  <c r="R125" i="6"/>
  <c r="R117" i="6"/>
  <c r="R116" i="6"/>
  <c r="R114" i="6"/>
  <c r="R107" i="6"/>
  <c r="R80" i="6"/>
  <c r="R103" i="6"/>
  <c r="R108" i="6"/>
  <c r="R126" i="6"/>
  <c r="R110" i="6"/>
  <c r="R109" i="6"/>
  <c r="R112" i="6"/>
  <c r="R119" i="6"/>
  <c r="R105" i="6"/>
  <c r="R49" i="6"/>
  <c r="R48" i="6"/>
  <c r="R74" i="6"/>
  <c r="R47" i="6"/>
  <c r="R57" i="6"/>
  <c r="R75" i="6"/>
  <c r="R76" i="6"/>
  <c r="R53" i="6"/>
  <c r="R56" i="6"/>
  <c r="R72" i="6"/>
  <c r="R55" i="6"/>
  <c r="R73" i="6"/>
  <c r="R70" i="6"/>
  <c r="R71" i="6"/>
  <c r="R58" i="6"/>
  <c r="R51" i="6"/>
  <c r="R69" i="6"/>
  <c r="R52" i="6"/>
  <c r="R54" i="6"/>
  <c r="R68" i="6"/>
  <c r="R50" i="6"/>
  <c r="R39" i="6"/>
  <c r="R37" i="6"/>
  <c r="R41" i="6"/>
  <c r="R40" i="6"/>
  <c r="R34" i="6"/>
  <c r="R36" i="6"/>
  <c r="R38" i="6"/>
  <c r="R35" i="6"/>
  <c r="R28" i="6"/>
  <c r="R27" i="6"/>
  <c r="R29" i="6"/>
  <c r="R30" i="6"/>
  <c r="R8" i="6"/>
  <c r="R9" i="6"/>
  <c r="R7" i="6"/>
  <c r="Y41" i="6"/>
  <c r="Q41" i="6" s="1"/>
  <c r="Y40" i="6"/>
  <c r="Q40" i="6" s="1"/>
  <c r="Y111" i="6"/>
  <c r="Q111" i="6" s="1"/>
  <c r="Y122" i="6"/>
  <c r="Q122" i="6" s="1"/>
  <c r="Y126" i="6"/>
  <c r="Q126" i="6" s="1"/>
  <c r="Y110" i="6"/>
  <c r="Q110" i="6" s="1"/>
  <c r="Y109" i="6"/>
  <c r="Q109" i="6" s="1"/>
  <c r="Y114" i="6"/>
  <c r="Q114" i="6" s="1"/>
  <c r="Y123" i="6"/>
  <c r="Q123" i="6" s="1"/>
  <c r="Y113" i="6"/>
  <c r="Q113" i="6" s="1"/>
  <c r="Y120" i="6"/>
  <c r="Q120" i="6" s="1"/>
  <c r="Y117" i="6"/>
  <c r="Q117" i="6" s="1"/>
  <c r="Y116" i="6"/>
  <c r="Q116" i="6" s="1"/>
  <c r="Y103" i="6"/>
  <c r="Q103" i="6" s="1"/>
  <c r="Y124" i="6"/>
  <c r="Q124" i="6" s="1"/>
  <c r="Y108" i="6"/>
  <c r="Q108" i="6" s="1"/>
  <c r="Y102" i="6"/>
  <c r="Q102" i="6" s="1"/>
  <c r="Y112" i="6"/>
  <c r="Q112" i="6" s="1"/>
  <c r="Y107" i="6"/>
  <c r="Q107" i="6" s="1"/>
  <c r="Y80" i="6"/>
  <c r="Q80" i="6" s="1"/>
  <c r="Y125" i="6"/>
  <c r="Q125" i="6" s="1"/>
  <c r="Y104" i="6"/>
  <c r="Q104" i="6" s="1"/>
  <c r="Y115" i="6"/>
  <c r="Q115" i="6" s="1"/>
  <c r="Y121" i="6"/>
  <c r="Q121" i="6" s="1"/>
  <c r="Y101" i="6"/>
  <c r="Q101" i="6" s="1"/>
  <c r="Y118" i="6"/>
  <c r="Q118" i="6" s="1"/>
  <c r="Y100" i="6"/>
  <c r="Q100" i="6" s="1"/>
  <c r="Y128" i="6"/>
  <c r="Q128" i="6" s="1"/>
  <c r="Y106" i="6"/>
  <c r="Q106" i="6" s="1"/>
  <c r="Y119" i="6"/>
  <c r="Q119" i="6" s="1"/>
  <c r="Y105" i="6"/>
  <c r="Q105" i="6" s="1"/>
  <c r="Y127" i="6"/>
  <c r="Q127" i="6" s="1"/>
  <c r="Y74" i="6"/>
  <c r="Q74" i="6" s="1"/>
  <c r="Y47" i="6"/>
  <c r="Q47" i="6" s="1"/>
  <c r="Y57" i="6"/>
  <c r="Q57" i="6" s="1"/>
  <c r="Y68" i="6"/>
  <c r="Q68" i="6" s="1"/>
  <c r="Y50" i="6"/>
  <c r="Q50" i="6" s="1"/>
  <c r="Y56" i="6"/>
  <c r="Q56" i="6" s="1"/>
  <c r="Y72" i="6"/>
  <c r="Q72" i="6" s="1"/>
  <c r="Y55" i="6"/>
  <c r="Q55" i="6" s="1"/>
  <c r="Y75" i="6"/>
  <c r="Q75" i="6" s="1"/>
  <c r="Y48" i="6"/>
  <c r="Q48" i="6" s="1"/>
  <c r="Y76" i="6"/>
  <c r="Q76" i="6" s="1"/>
  <c r="Y69" i="6"/>
  <c r="Q69" i="6" s="1"/>
  <c r="Y52" i="6"/>
  <c r="Q52" i="6" s="1"/>
  <c r="Y73" i="6"/>
  <c r="Q73" i="6" s="1"/>
  <c r="Y53" i="6"/>
  <c r="Q53" i="6" s="1"/>
  <c r="Y49" i="6"/>
  <c r="Q49" i="6" s="1"/>
  <c r="Y54" i="6"/>
  <c r="Q54" i="6" s="1"/>
  <c r="Y70" i="6"/>
  <c r="Q70" i="6" s="1"/>
  <c r="Y71" i="6"/>
  <c r="Q71" i="6" s="1"/>
  <c r="Y58" i="6"/>
  <c r="Q58" i="6" s="1"/>
  <c r="Y51" i="6"/>
  <c r="Q51" i="6" s="1"/>
  <c r="Y37" i="6"/>
  <c r="Q37" i="6" s="1"/>
  <c r="Y36" i="6"/>
  <c r="Q36" i="6" s="1"/>
  <c r="Y35" i="6"/>
  <c r="Q35" i="6" s="1"/>
  <c r="Y38" i="6"/>
  <c r="Q38" i="6" s="1"/>
  <c r="Y39" i="6"/>
  <c r="Q39" i="6" s="1"/>
  <c r="Y34" i="6"/>
  <c r="Q34" i="6" s="1"/>
  <c r="Y8" i="6"/>
  <c r="Q8" i="6" s="1"/>
  <c r="Y29" i="6"/>
  <c r="Q29" i="6" s="1"/>
  <c r="Y27" i="6"/>
  <c r="Q27" i="6" s="1"/>
  <c r="Y28" i="6"/>
  <c r="Q28" i="6" s="1"/>
  <c r="Y30" i="6"/>
  <c r="Q30" i="6" s="1"/>
  <c r="Y9" i="6"/>
  <c r="Q9" i="6" s="1"/>
  <c r="Y7" i="6"/>
  <c r="Q7" i="6" l="1"/>
  <c r="K101" i="6"/>
  <c r="N77" i="6" l="1"/>
  <c r="I44" i="6" l="1"/>
  <c r="I77" i="6"/>
  <c r="A35" i="7"/>
  <c r="A34" i="7"/>
  <c r="A21" i="7"/>
  <c r="A20" i="7"/>
  <c r="A19" i="7"/>
  <c r="A18" i="7"/>
  <c r="A17" i="7"/>
  <c r="A16" i="7"/>
  <c r="A15" i="7"/>
  <c r="A14" i="7"/>
  <c r="A13" i="7"/>
  <c r="A12" i="7"/>
  <c r="A11" i="7"/>
  <c r="A10" i="7"/>
  <c r="A9" i="7"/>
  <c r="A8" i="7"/>
  <c r="A7" i="7"/>
  <c r="A6" i="7"/>
  <c r="A5" i="7"/>
  <c r="A4" i="7"/>
  <c r="A3" i="7"/>
  <c r="A2" i="7"/>
  <c r="Q44" i="6" l="1"/>
  <c r="G44" i="6"/>
  <c r="Q31" i="6"/>
  <c r="G31" i="6"/>
  <c r="G136" i="6" l="1"/>
  <c r="K135" i="6"/>
  <c r="H130" i="6"/>
  <c r="H131" i="6" s="1"/>
  <c r="K131" i="6" s="1"/>
  <c r="I31" i="6"/>
  <c r="C130" i="6" s="1"/>
  <c r="G135" i="6"/>
  <c r="G134" i="6"/>
  <c r="O136" i="6"/>
  <c r="B142" i="6" l="1"/>
  <c r="K120" i="6" s="1"/>
  <c r="I135" i="6"/>
  <c r="N130" i="6"/>
  <c r="N132" i="6" l="1"/>
  <c r="M4" i="4"/>
  <c r="G93" i="4" s="1"/>
  <c r="I187" i="4"/>
  <c r="H187" i="4"/>
  <c r="G187" i="4"/>
  <c r="F187" i="4"/>
  <c r="E187" i="4"/>
  <c r="C187" i="4"/>
  <c r="A160" i="4"/>
  <c r="E160" i="4" s="1"/>
  <c r="E161" i="4" s="1"/>
  <c r="P86" i="4"/>
  <c r="J86" i="4"/>
  <c r="I86" i="4"/>
  <c r="G86" i="4"/>
  <c r="P85" i="4"/>
  <c r="J85" i="4"/>
  <c r="I85" i="4"/>
  <c r="P84" i="4"/>
  <c r="P83" i="4"/>
  <c r="P82" i="4"/>
  <c r="P81" i="4"/>
  <c r="J81" i="4"/>
  <c r="P80" i="4"/>
  <c r="G80" i="4"/>
  <c r="J80" i="4" s="1"/>
  <c r="P79" i="4"/>
  <c r="G79" i="4"/>
  <c r="J79" i="4" s="1"/>
  <c r="P78" i="4"/>
  <c r="G78" i="4"/>
  <c r="J78" i="4" s="1"/>
  <c r="P77" i="4"/>
  <c r="G77" i="4"/>
  <c r="J77" i="4" s="1"/>
  <c r="P76" i="4"/>
  <c r="G76" i="4"/>
  <c r="J76" i="4" s="1"/>
  <c r="P75" i="4"/>
  <c r="G75" i="4"/>
  <c r="J75" i="4" s="1"/>
  <c r="P74" i="4"/>
  <c r="G74" i="4"/>
  <c r="J74" i="4" s="1"/>
  <c r="P73" i="4"/>
  <c r="G73" i="4"/>
  <c r="J73" i="4" s="1"/>
  <c r="P72" i="4"/>
  <c r="G72" i="4"/>
  <c r="J72" i="4" s="1"/>
  <c r="P71" i="4"/>
  <c r="G71" i="4"/>
  <c r="J71" i="4" s="1"/>
  <c r="P70" i="4"/>
  <c r="G70" i="4"/>
  <c r="J70" i="4" s="1"/>
  <c r="P69" i="4"/>
  <c r="G69" i="4"/>
  <c r="J69" i="4" s="1"/>
  <c r="P68" i="4"/>
  <c r="G68" i="4"/>
  <c r="J68" i="4" s="1"/>
  <c r="P67" i="4"/>
  <c r="G67" i="4"/>
  <c r="J67" i="4" s="1"/>
  <c r="P66" i="4"/>
  <c r="G66" i="4"/>
  <c r="J66" i="4" s="1"/>
  <c r="P65" i="4"/>
  <c r="J65" i="4"/>
  <c r="P64" i="4"/>
  <c r="J64" i="4"/>
  <c r="P63" i="4"/>
  <c r="O62" i="4"/>
  <c r="P59" i="4"/>
  <c r="J59" i="4"/>
  <c r="P58" i="4"/>
  <c r="J58" i="4"/>
  <c r="P57" i="4"/>
  <c r="J57" i="4"/>
  <c r="P56" i="4"/>
  <c r="J56" i="4"/>
  <c r="P55" i="4"/>
  <c r="J55" i="4"/>
  <c r="P54" i="4"/>
  <c r="J54" i="4"/>
  <c r="P53" i="4"/>
  <c r="J53" i="4"/>
  <c r="P52" i="4"/>
  <c r="J52" i="4"/>
  <c r="P51" i="4"/>
  <c r="J51" i="4"/>
  <c r="P50" i="4"/>
  <c r="J50" i="4"/>
  <c r="P49" i="4"/>
  <c r="J49" i="4"/>
  <c r="P48" i="4"/>
  <c r="J48" i="4"/>
  <c r="P47" i="4"/>
  <c r="J47" i="4"/>
  <c r="P46" i="4"/>
  <c r="J46" i="4"/>
  <c r="P45" i="4"/>
  <c r="J45" i="4"/>
  <c r="P44" i="4"/>
  <c r="J44" i="4"/>
  <c r="P43" i="4"/>
  <c r="J43" i="4"/>
  <c r="P42" i="4"/>
  <c r="J42" i="4"/>
  <c r="P41" i="4"/>
  <c r="J41" i="4"/>
  <c r="P40" i="4"/>
  <c r="J40" i="4"/>
  <c r="P39" i="4"/>
  <c r="J39" i="4"/>
  <c r="P38" i="4"/>
  <c r="J38" i="4"/>
  <c r="P37" i="4"/>
  <c r="J37" i="4"/>
  <c r="P36" i="4"/>
  <c r="J36" i="4"/>
  <c r="P35" i="4"/>
  <c r="J35" i="4"/>
  <c r="O34" i="4"/>
  <c r="P32" i="4"/>
  <c r="G32" i="4"/>
  <c r="P31" i="4"/>
  <c r="J31" i="4"/>
  <c r="J30" i="4"/>
  <c r="J29" i="4"/>
  <c r="J28" i="4"/>
  <c r="J27" i="4"/>
  <c r="J26" i="4"/>
  <c r="J25" i="4"/>
  <c r="J24" i="4"/>
  <c r="J23" i="4"/>
  <c r="J22" i="4"/>
  <c r="P21" i="4"/>
  <c r="J21" i="4"/>
  <c r="P20" i="4"/>
  <c r="J20" i="4"/>
  <c r="P19" i="4"/>
  <c r="J19" i="4"/>
  <c r="P18" i="4"/>
  <c r="P16" i="4"/>
  <c r="G16" i="4"/>
  <c r="P15" i="4"/>
  <c r="J15" i="4"/>
  <c r="J14" i="4"/>
  <c r="J13" i="4"/>
  <c r="J12" i="4"/>
  <c r="J11" i="4"/>
  <c r="J10" i="4"/>
  <c r="P9" i="4"/>
  <c r="J9" i="4"/>
  <c r="P8" i="4"/>
  <c r="J8" i="4"/>
  <c r="P7" i="4"/>
  <c r="J7" i="4"/>
  <c r="P6" i="4"/>
  <c r="J93" i="4" l="1"/>
  <c r="I93" i="4" s="1"/>
  <c r="I32" i="4"/>
  <c r="H88" i="4" s="1"/>
  <c r="G85" i="4"/>
  <c r="I60" i="4"/>
  <c r="J83" i="4"/>
  <c r="R63" i="4" s="1"/>
  <c r="G92" i="4"/>
  <c r="G82" i="4"/>
  <c r="J82" i="4" s="1"/>
  <c r="G94" i="4"/>
  <c r="C160" i="4"/>
  <c r="F160" i="4" s="1"/>
  <c r="E162" i="4"/>
  <c r="I16" i="4"/>
  <c r="C88" i="4" s="1"/>
  <c r="M60" i="4"/>
  <c r="N94" i="4" s="1"/>
  <c r="G83" i="4"/>
  <c r="G63" i="4"/>
  <c r="J63" i="4" s="1"/>
  <c r="G84" i="4"/>
  <c r="H89" i="4" l="1"/>
  <c r="J89" i="4" s="1"/>
  <c r="C161" i="4"/>
  <c r="F161" i="4" s="1"/>
  <c r="R62" i="4"/>
  <c r="R65" i="4"/>
  <c r="M88" i="4"/>
  <c r="M90" i="4" s="1"/>
  <c r="R64" i="4"/>
  <c r="I84" i="4" s="1"/>
  <c r="J84" i="4" s="1"/>
  <c r="J92" i="4" s="1"/>
  <c r="E163" i="4"/>
  <c r="C162" i="4" l="1"/>
  <c r="F162" i="4" s="1"/>
  <c r="I92" i="4"/>
  <c r="J94" i="4"/>
  <c r="E164" i="4"/>
  <c r="C163" i="4" l="1"/>
  <c r="C164" i="4" s="1"/>
  <c r="F164" i="4" s="1"/>
  <c r="I94" i="4"/>
  <c r="C89" i="4"/>
  <c r="E165" i="4"/>
  <c r="C165" i="4" l="1"/>
  <c r="F165" i="4" s="1"/>
  <c r="F163" i="4"/>
  <c r="E166" i="4"/>
  <c r="M89" i="4"/>
  <c r="D89" i="4"/>
  <c r="C166" i="4" l="1"/>
  <c r="F166" i="4" s="1"/>
  <c r="O89" i="4"/>
  <c r="M91" i="4"/>
  <c r="O91" i="4" s="1"/>
  <c r="E167" i="4"/>
  <c r="C167" i="4" l="1"/>
  <c r="F167" i="4" s="1"/>
  <c r="E168" i="4"/>
  <c r="C168" i="4" l="1"/>
  <c r="F168" i="4" s="1"/>
  <c r="E169" i="4"/>
  <c r="C169" i="4" l="1"/>
  <c r="C170" i="4" s="1"/>
  <c r="E170" i="4"/>
  <c r="F169" i="4" l="1"/>
  <c r="F170" i="4"/>
  <c r="E171" i="4"/>
  <c r="C171" i="4"/>
  <c r="F171" i="4" l="1"/>
  <c r="E172" i="4"/>
  <c r="C172" i="4"/>
  <c r="F172" i="4" l="1"/>
  <c r="E173" i="4"/>
  <c r="C173" i="4"/>
  <c r="F173" i="4" l="1"/>
  <c r="E174" i="4"/>
  <c r="C174" i="4"/>
  <c r="F174" i="4" l="1"/>
  <c r="E175" i="4"/>
  <c r="C175" i="4"/>
  <c r="F175" i="4" l="1"/>
  <c r="E176" i="4"/>
  <c r="C176" i="4"/>
  <c r="F176" i="4" l="1"/>
  <c r="E177" i="4"/>
  <c r="C177" i="4"/>
  <c r="C178" i="4" l="1"/>
  <c r="E178" i="4"/>
  <c r="F177" i="4"/>
  <c r="F178" i="4" l="1"/>
  <c r="C179" i="4"/>
  <c r="E179" i="4"/>
  <c r="F179" i="4" l="1"/>
  <c r="E180" i="4"/>
  <c r="C180" i="4"/>
  <c r="F180" i="4" l="1"/>
  <c r="E181" i="4"/>
  <c r="C181" i="4"/>
  <c r="F181" i="4" l="1"/>
  <c r="E182" i="4"/>
  <c r="C182" i="4"/>
  <c r="F182" i="4" l="1"/>
  <c r="E183" i="4"/>
  <c r="C183" i="4"/>
  <c r="F183" i="4" l="1"/>
  <c r="C184" i="4"/>
  <c r="E184" i="4"/>
  <c r="F184" i="4" l="1"/>
  <c r="E185" i="4"/>
  <c r="C185" i="4"/>
  <c r="F185" i="4" l="1"/>
  <c r="K134" i="6" l="1"/>
  <c r="K136" i="6" s="1"/>
  <c r="C131" i="6" l="1"/>
  <c r="D131" i="6" s="1"/>
  <c r="I136" i="6"/>
  <c r="I134" i="6"/>
  <c r="N131" i="6" l="1"/>
  <c r="P131" i="6" s="1"/>
  <c r="N133" i="6" l="1"/>
  <c r="P13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L131" authorId="0" shapeId="0" xr:uid="{00000000-0006-0000-0000-000001000000}">
      <text>
        <r>
          <rPr>
            <sz val="11"/>
            <color indexed="81"/>
            <rFont val="ＭＳ Ｐゴシック"/>
            <family val="3"/>
            <charset val="128"/>
          </rPr>
          <t>経理の損益計算書の用語と合わせました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yamasaki</author>
  </authors>
  <commentList>
    <comment ref="K89" authorId="0" shapeId="0" xr:uid="{00000000-0006-0000-0200-000001000000}">
      <text>
        <r>
          <rPr>
            <sz val="11"/>
            <color indexed="81"/>
            <rFont val="ＭＳ Ｐゴシック"/>
            <family val="3"/>
            <charset val="128"/>
          </rPr>
          <t>経理の損益計算書の用語と合わせました</t>
        </r>
      </text>
    </comment>
  </commentList>
</comments>
</file>

<file path=xl/sharedStrings.xml><?xml version="1.0" encoding="utf-8"?>
<sst xmlns="http://schemas.openxmlformats.org/spreadsheetml/2006/main" count="1312" uniqueCount="469">
  <si>
    <t>　　</t>
  </si>
  <si>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</si>
  <si>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</si>
  <si>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</si>
  <si>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</si>
  <si>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</si>
  <si>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</si>
  <si>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</si>
  <si>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</si>
  <si>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</si>
  <si>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</si>
  <si>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</si>
  <si>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1:固定費売上</t>
    <rPh sb="2" eb="4">
      <t>コテイ</t>
    </rPh>
    <rPh sb="4" eb="5">
      <t>ヒ</t>
    </rPh>
    <rPh sb="5" eb="7">
      <t>ウリアゲ</t>
    </rPh>
    <phoneticPr fontId="3"/>
  </si>
  <si>
    <t>4:立替運賃</t>
  </si>
  <si>
    <t>JP</t>
  </si>
  <si>
    <t>5:試作代</t>
  </si>
  <si>
    <t>6:原型</t>
  </si>
  <si>
    <t>7:金型</t>
  </si>
  <si>
    <t>8:マスク</t>
  </si>
  <si>
    <t>10:商品化費用</t>
  </si>
  <si>
    <t>11:I C</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</si>
  <si>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</si>
  <si>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</si>
  <si>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</si>
  <si>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</si>
  <si>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</si>
  <si>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</si>
  <si>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</si>
  <si>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</si>
  <si>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431:金型償却高</t>
  </si>
  <si>
    <t>1:原型</t>
  </si>
  <si>
    <t>4:シリコン</t>
  </si>
  <si>
    <t>3:キャスト</t>
  </si>
  <si>
    <t>403:材料ツール仕入高</t>
  </si>
  <si>
    <t>1:彩色</t>
  </si>
  <si>
    <t>4:版下・製版代</t>
  </si>
  <si>
    <t>433:金型海外償却</t>
  </si>
  <si>
    <t>1:Injection Mold</t>
  </si>
  <si>
    <t>2:Spray Mask Mold</t>
  </si>
  <si>
    <t>99:－</t>
  </si>
  <si>
    <t>固定費小計/償却対象外合計</t>
    <rPh sb="6" eb="8">
      <t>ショウキャク</t>
    </rPh>
    <rPh sb="8" eb="10">
      <t>タイショウ</t>
    </rPh>
    <rPh sb="10" eb="11">
      <t>ガイ</t>
    </rPh>
    <rPh sb="11" eb="13">
      <t>ゴウケイ</t>
    </rPh>
    <phoneticPr fontId="3"/>
  </si>
  <si>
    <t>402:輸入パーツ仕入高</t>
  </si>
  <si>
    <t>1:Mass Product</t>
  </si>
  <si>
    <t>401:材料パーツ仕入高</t>
  </si>
  <si>
    <t>1:証紙</t>
  </si>
  <si>
    <t>1224:チャージ</t>
  </si>
  <si>
    <t>部材費</t>
  </si>
  <si>
    <t>償却費</t>
    <rPh sb="0" eb="2">
      <t>ショウキャク</t>
    </rPh>
    <phoneticPr fontId="3"/>
  </si>
  <si>
    <t>作成：営業部→承認：営業部門長→管理：営業部</t>
  </si>
  <si>
    <t>420:外注加工費</t>
  </si>
  <si>
    <t>1230:経費</t>
    <rPh sb="5" eb="7">
      <t>ケイヒ</t>
    </rPh>
    <phoneticPr fontId="3"/>
  </si>
  <si>
    <t>3:キャスト</t>
    <phoneticPr fontId="3"/>
  </si>
  <si>
    <t>99:－</t>
    <phoneticPr fontId="3"/>
  </si>
  <si>
    <t>7:その他費用</t>
    <rPh sb="4" eb="5">
      <t>タ</t>
    </rPh>
    <rPh sb="5" eb="7">
      <t>ヒヨウ</t>
    </rPh>
    <phoneticPr fontId="3"/>
  </si>
  <si>
    <t>17:外部検査費用</t>
    <rPh sb="3" eb="5">
      <t>ガイブ</t>
    </rPh>
    <rPh sb="5" eb="7">
      <t>ケンサ</t>
    </rPh>
    <rPh sb="7" eb="9">
      <t>ヒヨウ</t>
    </rPh>
    <phoneticPr fontId="3"/>
  </si>
  <si>
    <t>98:インクジェット備品</t>
    <rPh sb="10" eb="12">
      <t>ビヒン</t>
    </rPh>
    <phoneticPr fontId="3"/>
  </si>
  <si>
    <t>仕入先</t>
    <rPh sb="0" eb="2">
      <t>シイレ</t>
    </rPh>
    <rPh sb="2" eb="3">
      <t>サキ</t>
    </rPh>
    <phoneticPr fontId="3"/>
  </si>
  <si>
    <t>0000:その他</t>
    <rPh sb="7" eb="8">
      <t>タ</t>
    </rPh>
    <phoneticPr fontId="3"/>
  </si>
  <si>
    <t>2211:協和メタル</t>
    <rPh sb="5" eb="7">
      <t>キョウワ</t>
    </rPh>
    <phoneticPr fontId="3"/>
  </si>
  <si>
    <t>5201:ニコー印刷</t>
    <rPh sb="8" eb="10">
      <t>インサツ</t>
    </rPh>
    <phoneticPr fontId="3"/>
  </si>
  <si>
    <t>担当者マスター</t>
    <rPh sb="0" eb="3">
      <t>タントウシャ</t>
    </rPh>
    <phoneticPr fontId="3"/>
  </si>
  <si>
    <t>103:田中</t>
    <rPh sb="4" eb="6">
      <t>タナカ</t>
    </rPh>
    <phoneticPr fontId="3"/>
  </si>
  <si>
    <t>217:斉藤(佳)</t>
    <rPh sb="4" eb="6">
      <t>サイトウ</t>
    </rPh>
    <rPh sb="7" eb="8">
      <t>ヨシ</t>
    </rPh>
    <phoneticPr fontId="3"/>
  </si>
  <si>
    <t xml:space="preserve">    見　積　原　価　計　算　書　１</t>
    <phoneticPr fontId="3"/>
  </si>
  <si>
    <t>上   代</t>
    <phoneticPr fontId="3"/>
  </si>
  <si>
    <t>備考/US$</t>
    <phoneticPr fontId="3"/>
  </si>
  <si>
    <t>2009-10-01</t>
    <phoneticPr fontId="3"/>
  </si>
  <si>
    <t>__EOF__</t>
    <phoneticPr fontId="3"/>
  </si>
  <si>
    <t>433:金型海外償却</t>
    <phoneticPr fontId="3"/>
  </si>
  <si>
    <t>JP</t>
    <phoneticPr fontId="3"/>
  </si>
  <si>
    <t>1:彩色</t>
    <phoneticPr fontId="3"/>
  </si>
  <si>
    <t>1:原型</t>
    <phoneticPr fontId="3"/>
  </si>
  <si>
    <t>1:Injection Mold</t>
    <phoneticPr fontId="3"/>
  </si>
  <si>
    <t>1:証紙</t>
    <phoneticPr fontId="3"/>
  </si>
  <si>
    <t>1:Mass Product</t>
    <phoneticPr fontId="3"/>
  </si>
  <si>
    <t>1:アッセンブリ代</t>
    <phoneticPr fontId="3"/>
  </si>
  <si>
    <t>1:輸入諸掛</t>
    <phoneticPr fontId="3"/>
  </si>
  <si>
    <t>1:製造経費</t>
    <phoneticPr fontId="3"/>
  </si>
  <si>
    <t>4:立替運賃</t>
    <phoneticPr fontId="3"/>
  </si>
  <si>
    <t>○</t>
    <phoneticPr fontId="3"/>
  </si>
  <si>
    <t>US</t>
    <phoneticPr fontId="3"/>
  </si>
  <si>
    <t>2:デザイン料</t>
    <phoneticPr fontId="3"/>
  </si>
  <si>
    <t>2:注型</t>
    <phoneticPr fontId="3"/>
  </si>
  <si>
    <t>2:Spray Mask Mold</t>
    <phoneticPr fontId="3"/>
  </si>
  <si>
    <t>10:[個箱] [個袋]</t>
    <phoneticPr fontId="3"/>
  </si>
  <si>
    <t>10:Shipment Sample</t>
    <phoneticPr fontId="3"/>
  </si>
  <si>
    <t>2:外注先運賃</t>
    <phoneticPr fontId="3"/>
  </si>
  <si>
    <t>5:試作代</t>
    <phoneticPr fontId="3"/>
  </si>
  <si>
    <t>3:製図</t>
    <phoneticPr fontId="3"/>
  </si>
  <si>
    <t>3:Prot type</t>
    <phoneticPr fontId="3"/>
  </si>
  <si>
    <t>11:内箱</t>
    <phoneticPr fontId="3"/>
  </si>
  <si>
    <t>11:Sales Sample</t>
    <phoneticPr fontId="3"/>
  </si>
  <si>
    <t>4:製品見直し代</t>
    <phoneticPr fontId="3"/>
  </si>
  <si>
    <t>6:原型</t>
    <phoneticPr fontId="3"/>
  </si>
  <si>
    <t>4:版下・製版代</t>
    <phoneticPr fontId="3"/>
  </si>
  <si>
    <t>4:シリコン</t>
    <phoneticPr fontId="3"/>
  </si>
  <si>
    <t>4:Separation Charge</t>
    <phoneticPr fontId="3"/>
  </si>
  <si>
    <t>12:カートン</t>
    <phoneticPr fontId="3"/>
  </si>
  <si>
    <t>12:Printing Matters</t>
    <phoneticPr fontId="3"/>
  </si>
  <si>
    <t>7:金型</t>
    <phoneticPr fontId="3"/>
  </si>
  <si>
    <t>5:タンポ版</t>
    <phoneticPr fontId="3"/>
  </si>
  <si>
    <t>5:台座</t>
    <phoneticPr fontId="3"/>
  </si>
  <si>
    <t>5:Tooling Sample</t>
    <phoneticPr fontId="3"/>
  </si>
  <si>
    <t>14:外箱</t>
    <phoneticPr fontId="3"/>
  </si>
  <si>
    <t>13:Correction Charge</t>
    <phoneticPr fontId="3"/>
  </si>
  <si>
    <t>8:マスク</t>
    <phoneticPr fontId="3"/>
  </si>
  <si>
    <t>6:検査費用</t>
    <phoneticPr fontId="3"/>
  </si>
  <si>
    <t>6:ロウモデル</t>
    <phoneticPr fontId="3"/>
  </si>
  <si>
    <t>6:Duplicate Sample</t>
    <phoneticPr fontId="3"/>
  </si>
  <si>
    <t>16:I C</t>
    <phoneticPr fontId="3"/>
  </si>
  <si>
    <t>14:I C</t>
    <phoneticPr fontId="3"/>
  </si>
  <si>
    <t>9:サンプル代</t>
    <phoneticPr fontId="3"/>
  </si>
  <si>
    <t>7:分割</t>
    <phoneticPr fontId="3"/>
  </si>
  <si>
    <t>15:Lab Test Fee</t>
    <phoneticPr fontId="3"/>
  </si>
  <si>
    <t>10:商品化費用</t>
    <phoneticPr fontId="3"/>
  </si>
  <si>
    <t>8:金型</t>
    <phoneticPr fontId="3"/>
  </si>
  <si>
    <t>2:カプセル</t>
    <phoneticPr fontId="3"/>
  </si>
  <si>
    <t>2:Set Sample</t>
    <phoneticPr fontId="3"/>
  </si>
  <si>
    <t>11:I C</t>
    <phoneticPr fontId="3"/>
  </si>
  <si>
    <t>3:菓子類</t>
    <phoneticPr fontId="3"/>
  </si>
  <si>
    <t>3:Bulk Sample</t>
    <phoneticPr fontId="3"/>
  </si>
  <si>
    <t>12:Charge</t>
    <phoneticPr fontId="3"/>
  </si>
  <si>
    <t>4:製品部材</t>
    <phoneticPr fontId="3"/>
  </si>
  <si>
    <t>4:Set-Up Charge</t>
    <phoneticPr fontId="3"/>
  </si>
  <si>
    <t>5:ミニブック</t>
    <phoneticPr fontId="3"/>
  </si>
  <si>
    <t>5:Inspection</t>
    <phoneticPr fontId="3"/>
  </si>
  <si>
    <t>6:印刷物</t>
    <phoneticPr fontId="3"/>
  </si>
  <si>
    <t>6:Rework</t>
    <phoneticPr fontId="3"/>
  </si>
  <si>
    <t>7:Spare</t>
    <phoneticPr fontId="3"/>
  </si>
  <si>
    <t>8:Freightt Cost</t>
    <phoneticPr fontId="3"/>
  </si>
  <si>
    <t>9:Sample</t>
    <phoneticPr fontId="3"/>
  </si>
  <si>
    <t>98:Ink Jet Parts</t>
    <phoneticPr fontId="3"/>
  </si>
  <si>
    <t>7108:MIC</t>
    <phoneticPr fontId="3"/>
  </si>
  <si>
    <t>0001:ボーイズトイ事業部　経費</t>
    <phoneticPr fontId="3"/>
  </si>
  <si>
    <t>2307:Global Link</t>
    <phoneticPr fontId="3"/>
  </si>
  <si>
    <t>8203:ユハラ</t>
    <phoneticPr fontId="3"/>
  </si>
  <si>
    <t>0004:キャンデイ事業部　経費</t>
    <phoneticPr fontId="3"/>
  </si>
  <si>
    <t>9102:LATITUDE</t>
    <phoneticPr fontId="3"/>
  </si>
  <si>
    <t>0005:バンダイ　その他　経費</t>
    <phoneticPr fontId="3"/>
  </si>
  <si>
    <t>3217:J-TOYS</t>
    <phoneticPr fontId="3"/>
  </si>
  <si>
    <t>0007:ベンダー事業部カプセル課　経費</t>
    <phoneticPr fontId="3"/>
  </si>
  <si>
    <t>6127:POWERLINK</t>
    <phoneticPr fontId="3"/>
  </si>
  <si>
    <t>0010:ガールズトイ事業部経費</t>
    <phoneticPr fontId="3"/>
  </si>
  <si>
    <t>0011:プレイトイ事業部経費</t>
    <phoneticPr fontId="3"/>
  </si>
  <si>
    <t>0015:ライフ事業部　経費</t>
    <phoneticPr fontId="3"/>
  </si>
  <si>
    <t>0016:コレクターズ事業部　経費</t>
    <phoneticPr fontId="3"/>
  </si>
  <si>
    <t>6101:バンダイ</t>
    <phoneticPr fontId="3"/>
  </si>
  <si>
    <t>○</t>
  </si>
  <si>
    <t>US</t>
  </si>
  <si>
    <t>備  考  /US$</t>
    <phoneticPr fontId="3"/>
  </si>
  <si>
    <t>15:本荷</t>
    <rPh sb="3" eb="4">
      <t>ホン</t>
    </rPh>
    <rPh sb="4" eb="5">
      <t>ニ</t>
    </rPh>
    <phoneticPr fontId="3"/>
  </si>
  <si>
    <t>216:陳　静</t>
    <rPh sb="4" eb="5">
      <t>チン</t>
    </rPh>
    <rPh sb="6" eb="7">
      <t>セイ</t>
    </rPh>
    <phoneticPr fontId="3"/>
  </si>
  <si>
    <t>3:関税</t>
    <rPh sb="2" eb="4">
      <t>カンゼイ</t>
    </rPh>
    <phoneticPr fontId="3"/>
  </si>
  <si>
    <t>13:関税</t>
  </si>
  <si>
    <t>13:関税</t>
    <rPh sb="3" eb="5">
      <t>カンゼイ</t>
    </rPh>
    <phoneticPr fontId="3"/>
  </si>
  <si>
    <t>11:Sales Sample</t>
  </si>
  <si>
    <t>&lt;=401+402+403 1230-3,4用</t>
    <rPh sb="22" eb="23">
      <t>ヨウ</t>
    </rPh>
    <phoneticPr fontId="3"/>
  </si>
  <si>
    <t>3:運賃(FEDEX、BLPなど)</t>
    <phoneticPr fontId="3"/>
  </si>
  <si>
    <t>3:運賃(FEDEX、BLPなど)</t>
    <rPh sb="2" eb="4">
      <t>ウンチン</t>
    </rPh>
    <phoneticPr fontId="3"/>
  </si>
  <si>
    <t>4:検査費</t>
    <rPh sb="2" eb="4">
      <t>ケンサ</t>
    </rPh>
    <rPh sb="4" eb="5">
      <t>ヒ</t>
    </rPh>
    <phoneticPr fontId="3"/>
  </si>
  <si>
    <t>4:検査費</t>
    <phoneticPr fontId="3"/>
  </si>
  <si>
    <t>248:孫　豫</t>
    <rPh sb="4" eb="5">
      <t>ソン</t>
    </rPh>
    <rPh sb="6" eb="7">
      <t>ヨ</t>
    </rPh>
    <phoneticPr fontId="3"/>
  </si>
  <si>
    <t>246:服部</t>
    <rPh sb="4" eb="6">
      <t>ハットリ</t>
    </rPh>
    <phoneticPr fontId="3"/>
  </si>
  <si>
    <t>&lt;=433+402　top用</t>
    <rPh sb="13" eb="14">
      <t>ヨウ</t>
    </rPh>
    <phoneticPr fontId="3"/>
  </si>
  <si>
    <t>251:飛鳥井</t>
    <rPh sb="4" eb="7">
      <t>アスカイ</t>
    </rPh>
    <phoneticPr fontId="3"/>
  </si>
  <si>
    <t>1213:イワコー</t>
    <phoneticPr fontId="3"/>
  </si>
  <si>
    <t>1215:五十嵐</t>
    <rPh sb="5" eb="7">
      <t>ゴジュウ</t>
    </rPh>
    <rPh sb="7" eb="8">
      <t>アラシ</t>
    </rPh>
    <phoneticPr fontId="3"/>
  </si>
  <si>
    <t>2118:カンラ</t>
    <phoneticPr fontId="3"/>
  </si>
  <si>
    <t>2216:旭栄</t>
    <phoneticPr fontId="3"/>
  </si>
  <si>
    <t>2404:ケーワイケー</t>
    <phoneticPr fontId="3"/>
  </si>
  <si>
    <t>2504:光洋紙器</t>
    <rPh sb="5" eb="7">
      <t>コウヨウ</t>
    </rPh>
    <rPh sb="7" eb="8">
      <t>カミ</t>
    </rPh>
    <rPh sb="8" eb="9">
      <t>キ</t>
    </rPh>
    <phoneticPr fontId="3"/>
  </si>
  <si>
    <t>3224:スカイ　ジェイ</t>
    <phoneticPr fontId="3"/>
  </si>
  <si>
    <t>3309:スズキネ</t>
    <phoneticPr fontId="3"/>
  </si>
  <si>
    <t>4114:ディア</t>
    <phoneticPr fontId="3"/>
  </si>
  <si>
    <t>4518:トムス</t>
    <phoneticPr fontId="3"/>
  </si>
  <si>
    <t>8205:ユニバ</t>
    <phoneticPr fontId="3"/>
  </si>
  <si>
    <t>8401:ワイ　エム</t>
    <phoneticPr fontId="3"/>
  </si>
  <si>
    <t>3104:サントム</t>
    <phoneticPr fontId="3"/>
  </si>
  <si>
    <t>6108:バンジハン</t>
    <phoneticPr fontId="3"/>
  </si>
  <si>
    <t>7105:松田</t>
    <rPh sb="5" eb="7">
      <t>マツダ</t>
    </rPh>
    <phoneticPr fontId="3"/>
  </si>
  <si>
    <t>1113:APEX</t>
    <phoneticPr fontId="3"/>
  </si>
  <si>
    <t>3220:Shun Tue</t>
    <phoneticPr fontId="3"/>
  </si>
  <si>
    <t>3223:Junsin</t>
    <phoneticPr fontId="3"/>
  </si>
  <si>
    <t>4202:China Animation</t>
    <phoneticPr fontId="3"/>
  </si>
  <si>
    <t>4303:Chun Fat</t>
    <phoneticPr fontId="3"/>
  </si>
  <si>
    <t>4516:Ju Cheng</t>
    <phoneticPr fontId="3"/>
  </si>
  <si>
    <t>9103:Welltest</t>
    <phoneticPr fontId="3"/>
  </si>
  <si>
    <t>9402:Lica(力佳)</t>
    <rPh sb="10" eb="11">
      <t>チカラ</t>
    </rPh>
    <rPh sb="11" eb="12">
      <t>ヨシ</t>
    </rPh>
    <phoneticPr fontId="3"/>
  </si>
  <si>
    <t>2311:クラウン</t>
    <phoneticPr fontId="3"/>
  </si>
  <si>
    <t>2511:コリス</t>
    <phoneticPr fontId="3"/>
  </si>
  <si>
    <t>3115:サンライズ</t>
    <phoneticPr fontId="3"/>
  </si>
  <si>
    <t>6102:バンプレスト</t>
    <phoneticPr fontId="3"/>
  </si>
  <si>
    <t>9403:Recs</t>
    <phoneticPr fontId="3"/>
  </si>
  <si>
    <t>6320:Full Mark</t>
    <phoneticPr fontId="3"/>
  </si>
  <si>
    <t>3506:SDL</t>
    <phoneticPr fontId="3"/>
  </si>
  <si>
    <t>6210:PinFinity</t>
    <phoneticPr fontId="3"/>
  </si>
  <si>
    <t>3410:KoonMei</t>
    <phoneticPr fontId="3"/>
  </si>
  <si>
    <t>参考記号</t>
    <rPh sb="0" eb="2">
      <t>サンコウ</t>
    </rPh>
    <rPh sb="2" eb="4">
      <t>キゴウ</t>
    </rPh>
    <phoneticPr fontId="3"/>
  </si>
  <si>
    <t>外</t>
    <rPh sb="0" eb="1">
      <t>ガイ</t>
    </rPh>
    <phoneticPr fontId="3"/>
  </si>
  <si>
    <t>&lt;=関税対象集計＋top費用</t>
    <rPh sb="2" eb="4">
      <t>カンゼイ</t>
    </rPh>
    <rPh sb="4" eb="6">
      <t>タイショウ</t>
    </rPh>
    <rPh sb="6" eb="8">
      <t>シュウケイ</t>
    </rPh>
    <rPh sb="12" eb="14">
      <t>ヒヨウ</t>
    </rPh>
    <phoneticPr fontId="3"/>
  </si>
  <si>
    <t>関税
対象</t>
    <rPh sb="0" eb="2">
      <t>カンゼイ</t>
    </rPh>
    <rPh sb="3" eb="5">
      <t>タイショウ</t>
    </rPh>
    <phoneticPr fontId="3"/>
  </si>
  <si>
    <t>営業部署</t>
    <rPh sb="0" eb="2">
      <t>エイギョウ</t>
    </rPh>
    <rPh sb="2" eb="4">
      <t>ブショ</t>
    </rPh>
    <phoneticPr fontId="3"/>
  </si>
  <si>
    <t>開発担当者</t>
    <rPh sb="0" eb="2">
      <t>カイハツ</t>
    </rPh>
    <rPh sb="2" eb="4">
      <t>タントウ</t>
    </rPh>
    <rPh sb="4" eb="5">
      <t>シャ</t>
    </rPh>
    <phoneticPr fontId="3"/>
  </si>
  <si>
    <t>256:佐野　実</t>
    <rPh sb="4" eb="6">
      <t>サノ</t>
    </rPh>
    <rPh sb="7" eb="8">
      <t>ジツ</t>
    </rPh>
    <phoneticPr fontId="3"/>
  </si>
  <si>
    <t>2:輸入費用</t>
    <rPh sb="2" eb="6">
      <t>ユニュウヒヨウ</t>
    </rPh>
    <phoneticPr fontId="3"/>
  </si>
  <si>
    <t>テスト</t>
    <phoneticPr fontId="3"/>
  </si>
  <si>
    <t>238:矢寺</t>
    <rPh sb="4" eb="6">
      <t>ヤテラ</t>
    </rPh>
    <phoneticPr fontId="3"/>
  </si>
  <si>
    <t>固定　％で可　単価も可</t>
    <rPh sb="0" eb="2">
      <t>コテイ</t>
    </rPh>
    <rPh sb="5" eb="6">
      <t>カ</t>
    </rPh>
    <rPh sb="7" eb="9">
      <t>タンカ</t>
    </rPh>
    <rPh sb="10" eb="11">
      <t>カ</t>
    </rPh>
    <phoneticPr fontId="3"/>
  </si>
  <si>
    <t>固定　％で可　単価も可</t>
    <rPh sb="0" eb="2">
      <t>コテイ</t>
    </rPh>
    <phoneticPr fontId="3"/>
  </si>
  <si>
    <t>261:郡司</t>
    <rPh sb="4" eb="6">
      <t>グンジ</t>
    </rPh>
    <phoneticPr fontId="3"/>
  </si>
  <si>
    <t>固定値</t>
    <rPh sb="0" eb="2">
      <t>コテイ</t>
    </rPh>
    <rPh sb="2" eb="3">
      <t>チ</t>
    </rPh>
    <phoneticPr fontId="3"/>
  </si>
  <si>
    <t>固定　単価で入力</t>
    <rPh sb="0" eb="2">
      <t>コテイ</t>
    </rPh>
    <rPh sb="3" eb="5">
      <t>タンカ</t>
    </rPh>
    <rPh sb="6" eb="8">
      <t>ニュウリョク</t>
    </rPh>
    <phoneticPr fontId="3"/>
  </si>
  <si>
    <t>固定　単価で入力</t>
    <rPh sb="0" eb="2">
      <t>コテイ</t>
    </rPh>
    <phoneticPr fontId="3"/>
  </si>
  <si>
    <t>V40-1</t>
    <phoneticPr fontId="3"/>
  </si>
  <si>
    <t>31:ライフカプセル</t>
    <phoneticPr fontId="3"/>
  </si>
  <si>
    <t>32:ライフキャンディ</t>
    <phoneticPr fontId="3"/>
  </si>
  <si>
    <t>41:トイコレクターズ</t>
    <phoneticPr fontId="3"/>
  </si>
  <si>
    <r>
      <t>5</t>
    </r>
    <r>
      <rPr>
        <sz val="10"/>
        <rFont val="ＭＳ Ｐゴシック"/>
        <family val="3"/>
        <charset val="128"/>
      </rPr>
      <t>0:新規企画</t>
    </r>
    <rPh sb="3" eb="5">
      <t>シンキ</t>
    </rPh>
    <rPh sb="5" eb="7">
      <t>キカク</t>
    </rPh>
    <phoneticPr fontId="3"/>
  </si>
  <si>
    <t>096:早川</t>
    <rPh sb="4" eb="6">
      <t>ハヤカワ</t>
    </rPh>
    <phoneticPr fontId="3"/>
  </si>
  <si>
    <t>220:鈴木竜</t>
    <rPh sb="4" eb="6">
      <t>スズキ</t>
    </rPh>
    <rPh sb="6" eb="7">
      <t>タツ</t>
    </rPh>
    <phoneticPr fontId="3"/>
  </si>
  <si>
    <t>243:瓦井</t>
    <rPh sb="4" eb="6">
      <t>カワライ</t>
    </rPh>
    <phoneticPr fontId="3"/>
  </si>
  <si>
    <t>258:廣田</t>
    <rPh sb="4" eb="6">
      <t>ヒロタ</t>
    </rPh>
    <phoneticPr fontId="3"/>
  </si>
  <si>
    <t>150:片桐</t>
    <rPh sb="4" eb="6">
      <t>カタギリ</t>
    </rPh>
    <phoneticPr fontId="3"/>
  </si>
  <si>
    <t>237:Hilda</t>
    <phoneticPr fontId="3"/>
  </si>
  <si>
    <t>265:明間</t>
    <rPh sb="4" eb="6">
      <t>アケマ</t>
    </rPh>
    <phoneticPr fontId="3"/>
  </si>
  <si>
    <t>201:小林</t>
    <rPh sb="4" eb="6">
      <t>コバヤシ</t>
    </rPh>
    <phoneticPr fontId="3"/>
  </si>
  <si>
    <t>118:谷中</t>
    <rPh sb="4" eb="6">
      <t>ヤナカ</t>
    </rPh>
    <phoneticPr fontId="3"/>
  </si>
  <si>
    <t>163:吉澤</t>
    <rPh sb="4" eb="6">
      <t>ヨシザワ</t>
    </rPh>
    <phoneticPr fontId="3"/>
  </si>
  <si>
    <t>212:齋藤(由)</t>
    <rPh sb="4" eb="6">
      <t>サイトウ</t>
    </rPh>
    <rPh sb="7" eb="8">
      <t>ヨシ</t>
    </rPh>
    <phoneticPr fontId="3"/>
  </si>
  <si>
    <t>918:山崎(徳)</t>
    <rPh sb="4" eb="6">
      <t>ヤマザキ</t>
    </rPh>
    <rPh sb="7" eb="8">
      <t>トク</t>
    </rPh>
    <phoneticPr fontId="3"/>
  </si>
  <si>
    <t>31:ライフカプセル</t>
  </si>
  <si>
    <t>42:トイバンダイ他</t>
    <rPh sb="9" eb="10">
      <t>タ</t>
    </rPh>
    <phoneticPr fontId="3"/>
  </si>
  <si>
    <t>製品売上合計</t>
    <rPh sb="0" eb="2">
      <t>セイヒン</t>
    </rPh>
    <rPh sb="2" eb="4">
      <t>ウリアゲ</t>
    </rPh>
    <rPh sb="4" eb="6">
      <t>ゴウケイ</t>
    </rPh>
    <phoneticPr fontId="3"/>
  </si>
  <si>
    <t>1:本荷</t>
    <rPh sb="2" eb="3">
      <t>ホン</t>
    </rPh>
    <rPh sb="3" eb="4">
      <t>ニ</t>
    </rPh>
    <phoneticPr fontId="3"/>
  </si>
  <si>
    <t>2:テストロケ</t>
    <phoneticPr fontId="3"/>
  </si>
  <si>
    <t>3:セットサンプル</t>
    <phoneticPr fontId="3"/>
  </si>
  <si>
    <t>9:サンプル代</t>
    <rPh sb="6" eb="7">
      <t>ダイ</t>
    </rPh>
    <phoneticPr fontId="3"/>
  </si>
  <si>
    <t>0:製品売上</t>
    <rPh sb="2" eb="4">
      <t>セイヒン</t>
    </rPh>
    <rPh sb="4" eb="6">
      <t>ウリアゲ</t>
    </rPh>
    <phoneticPr fontId="3"/>
  </si>
  <si>
    <t>納期</t>
    <rPh sb="0" eb="2">
      <t>ノウキ</t>
    </rPh>
    <phoneticPr fontId="3"/>
  </si>
  <si>
    <t>固定費売上高</t>
    <phoneticPr fontId="3"/>
  </si>
  <si>
    <t>製品売上高</t>
    <rPh sb="0" eb="2">
      <t>セイヒン</t>
    </rPh>
    <phoneticPr fontId="3"/>
  </si>
  <si>
    <t>総売上高</t>
    <phoneticPr fontId="3"/>
  </si>
  <si>
    <t>間接製造経費（標準割合）</t>
    <rPh sb="0" eb="2">
      <t>カンセツ</t>
    </rPh>
    <rPh sb="2" eb="4">
      <t>セイゾウ</t>
    </rPh>
    <rPh sb="4" eb="6">
      <t>ケイヒ</t>
    </rPh>
    <rPh sb="7" eb="9">
      <t>ヒョウジュン</t>
    </rPh>
    <rPh sb="9" eb="11">
      <t>ワリアイ</t>
    </rPh>
    <phoneticPr fontId="3"/>
  </si>
  <si>
    <t>2:Set Sample</t>
  </si>
  <si>
    <t>88888</t>
    <phoneticPr fontId="3"/>
  </si>
  <si>
    <t>償却対象外固定費</t>
    <rPh sb="0" eb="2">
      <t>ショウキャク</t>
    </rPh>
    <rPh sb="2" eb="4">
      <t>タイショウ</t>
    </rPh>
    <rPh sb="4" eb="5">
      <t>ガイ</t>
    </rPh>
    <rPh sb="5" eb="8">
      <t>コテイヒ</t>
    </rPh>
    <phoneticPr fontId="3"/>
  </si>
  <si>
    <t>製品利益</t>
    <rPh sb="0" eb="2">
      <t>セイヒン</t>
    </rPh>
    <rPh sb="2" eb="4">
      <t>リエキ</t>
    </rPh>
    <phoneticPr fontId="3"/>
  </si>
  <si>
    <t>固定費利益</t>
    <rPh sb="0" eb="2">
      <t>コテイ</t>
    </rPh>
    <rPh sb="2" eb="3">
      <t>ヒ</t>
    </rPh>
    <rPh sb="3" eb="5">
      <t>リエキ</t>
    </rPh>
    <phoneticPr fontId="3"/>
  </si>
  <si>
    <t>営業利益</t>
    <rPh sb="0" eb="2">
      <t>エイギョウ</t>
    </rPh>
    <phoneticPr fontId="3"/>
  </si>
  <si>
    <t>償却数</t>
    <rPh sb="0" eb="2">
      <t>ショウキャク</t>
    </rPh>
    <rPh sb="2" eb="3">
      <t>スウ</t>
    </rPh>
    <phoneticPr fontId="3"/>
  </si>
  <si>
    <t>売上総利益</t>
    <rPh sb="0" eb="2">
      <t>ウリアゲ</t>
    </rPh>
    <rPh sb="2" eb="3">
      <t>ソウ</t>
    </rPh>
    <rPh sb="3" eb="5">
      <t>リエキ</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</si>
  <si>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</si>
  <si>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</si>
  <si>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</si>
  <si>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</si>
  <si>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</si>
  <si>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</si>
  <si>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</si>
  <si>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</si>
  <si>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製品名(英語)</t>
    <rPh sb="4" eb="6">
      <t>エイゴ</t>
    </rPh>
    <phoneticPr fontId="3"/>
  </si>
  <si>
    <t>HK</t>
    <phoneticPr fontId="3"/>
  </si>
  <si>
    <t>製品利益</t>
  </si>
  <si>
    <t>固定費利益</t>
  </si>
  <si>
    <t>2:製品売上</t>
    <rPh sb="2" eb="4">
      <t>セイヒン</t>
    </rPh>
    <rPh sb="4" eb="6">
      <t>ウリアゲ</t>
    </rPh>
    <phoneticPr fontId="3"/>
  </si>
  <si>
    <t>1:固定費売上</t>
    <rPh sb="2" eb="5">
      <t>コテイヒ</t>
    </rPh>
    <rPh sb="5" eb="7">
      <t>ウリアゲ</t>
    </rPh>
    <phoneticPr fontId="3"/>
  </si>
  <si>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</si>
  <si>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</si>
  <si>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</si>
  <si>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</si>
  <si>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</si>
  <si>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</si>
  <si>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</si>
  <si>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</si>
  <si>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</si>
  <si>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</si>
  <si>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</si>
  <si>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</si>
  <si>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</si>
  <si>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</si>
  <si>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</si>
  <si>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</si>
  <si>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</si>
  <si>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</si>
  <si>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</si>
  <si>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4:製品見直し代</t>
  </si>
  <si>
    <t>生産数</t>
    <rPh sb="0" eb="2">
      <t>セイサン</t>
    </rPh>
    <rPh sb="2" eb="3">
      <t>スウ</t>
    </rPh>
    <phoneticPr fontId="3"/>
  </si>
  <si>
    <t>3:製図</t>
  </si>
  <si>
    <t>&lt;=関税合計</t>
    <phoneticPr fontId="3"/>
  </si>
  <si>
    <t>売上区分チェック用</t>
    <rPh sb="0" eb="2">
      <t>ウリアゲ</t>
    </rPh>
    <rPh sb="2" eb="4">
      <t>クブン</t>
    </rPh>
    <rPh sb="8" eb="9">
      <t>ヨウ</t>
    </rPh>
    <phoneticPr fontId="3"/>
  </si>
  <si>
    <t>2:デザイン料</t>
  </si>
  <si>
    <t>2:注型</t>
  </si>
  <si>
    <t>5:台座</t>
  </si>
  <si>
    <t>4:Separation Charge</t>
  </si>
  <si>
    <t>5:Tooling Sample</t>
  </si>
  <si>
    <t>6:Duplicate Sample</t>
  </si>
  <si>
    <t>3:Bulk Sample</t>
  </si>
  <si>
    <t>9:Sample</t>
  </si>
  <si>
    <t>10:Shipment Sample</t>
  </si>
  <si>
    <t>13:Correction Charge</t>
  </si>
  <si>
    <t>14:I C</t>
  </si>
  <si>
    <t>1:アッセンブリ代</t>
  </si>
  <si>
    <t>2:外注先運賃</t>
  </si>
  <si>
    <t>14:外箱</t>
  </si>
  <si>
    <t>2:カプセル</t>
  </si>
  <si>
    <t>3:菓子類</t>
  </si>
  <si>
    <t>1:製造経費</t>
  </si>
  <si>
    <t>7108:MIC</t>
  </si>
  <si>
    <t>2511:コリス</t>
  </si>
  <si>
    <t>6101:バンダイ</t>
  </si>
  <si>
    <t>クワガタテスト１</t>
    <phoneticPr fontId="3"/>
  </si>
  <si>
    <t>kuwagata test1</t>
    <phoneticPr fontId="3"/>
  </si>
  <si>
    <t>2020-04-01</t>
    <phoneticPr fontId="3"/>
  </si>
  <si>
    <t>1112:APEX MFR</t>
  </si>
  <si>
    <t>0000:その他(日本)</t>
  </si>
  <si>
    <t>7105:松田モデル</t>
  </si>
  <si>
    <t>2118:カンラ社</t>
  </si>
  <si>
    <t>0019:SPコレク経費</t>
  </si>
  <si>
    <t>0395:SPコレク事業部</t>
  </si>
  <si>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</si>
  <si>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4:エア代:</t>
    <rPh sb="4" eb="5">
      <t>ダイ</t>
    </rPh>
    <phoneticPr fontId="3"/>
  </si>
  <si>
    <t>1112:APEX MFR</t>
    <phoneticPr fontId="3"/>
  </si>
  <si>
    <t>9:サンプル代</t>
  </si>
  <si>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</si>
  <si>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</si>
  <si>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</si>
  <si>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</si>
  <si>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</si>
  <si>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</si>
  <si>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</si>
  <si>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</si>
  <si>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</si>
  <si>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</si>
  <si>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</si>
  <si>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</si>
  <si>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</si>
  <si>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</si>
  <si>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</si>
  <si>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</si>
  <si>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</si>
  <si>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</si>
  <si>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</si>
  <si>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</si>
  <si>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</si>
  <si>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</si>
  <si>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</si>
  <si>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</si>
  <si>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</si>
  <si>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1:固定費売上</t>
  </si>
  <si>
    <t>2:製品売上</t>
  </si>
  <si>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</si>
  <si>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</si>
  <si>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</si>
  <si>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</si>
  <si>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4:立替運賃</t>
    <phoneticPr fontId="3"/>
  </si>
  <si>
    <t>16:I C</t>
  </si>
  <si>
    <t>1112:APEX MFR</t>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</si>
  <si>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</si>
  <si>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</si>
  <si>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</si>
  <si>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</si>
  <si>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</si>
  <si>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</si>
  <si>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</si>
  <si>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</si>
  <si>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</si>
  <si>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</si>
  <si>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</si>
  <si>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</si>
  <si>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</si>
  <si>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14:ツーリングマスター</t>
  </si>
  <si>
    <t>5:試作代</t>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</si>
  <si>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</si>
  <si>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</si>
  <si>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</si>
  <si>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</si>
  <si>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</si>
  <si>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</si>
  <si>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</si>
  <si>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</si>
  <si>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</si>
  <si>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</si>
  <si>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</si>
  <si>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</si>
  <si>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12:カートン</t>
  </si>
  <si>
    <t>固定　％で可　単価も可 ％優先</t>
    <rPh sb="0" eb="2">
      <t>コテイ</t>
    </rPh>
    <rPh sb="5" eb="6">
      <t>カ</t>
    </rPh>
    <rPh sb="7" eb="9">
      <t>タンカ</t>
    </rPh>
    <rPh sb="10" eb="11">
      <t>カ</t>
    </rPh>
    <rPh sb="13" eb="15">
      <t>ユウセン</t>
    </rPh>
    <phoneticPr fontId="3"/>
  </si>
  <si>
    <t>1:20フィ-ト</t>
  </si>
  <si>
    <t>2:40フィ-ト</t>
  </si>
  <si>
    <t>From中国14万　Fromフィリビン21万</t>
    <rPh sb="4" eb="6">
      <t>チュウゴク</t>
    </rPh>
    <rPh sb="8" eb="9">
      <t>マン</t>
    </rPh>
    <rPh sb="21" eb="22">
      <t>マン</t>
    </rPh>
    <phoneticPr fontId="3"/>
  </si>
  <si>
    <t>From中国19万　Fromフィリビン26万</t>
    <rPh sb="4" eb="6">
      <t>チュウゴク</t>
    </rPh>
    <rPh sb="8" eb="9">
      <t>マン</t>
    </rPh>
    <rPh sb="21" eb="22">
      <t>マン</t>
    </rPh>
    <phoneticPr fontId="3"/>
  </si>
  <si>
    <t>V43-1-3</t>
    <phoneticPr fontId="3"/>
  </si>
  <si>
    <t>通貨数</t>
    <rPh sb="0" eb="2">
      <t>ツウカ</t>
    </rPh>
    <rPh sb="2" eb="3">
      <t>スウ</t>
    </rPh>
    <phoneticPr fontId="3"/>
  </si>
  <si>
    <t>HK</t>
  </si>
  <si>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</si>
  <si>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</si>
  <si>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</si>
  <si>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</si>
  <si>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</si>
  <si>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2:製品売上</t>
    <phoneticPr fontId="3"/>
  </si>
  <si>
    <t>401:材料パーツ仕入高</t>
    <phoneticPr fontId="3"/>
  </si>
  <si>
    <t>1:20フィ-ト</t>
    <phoneticPr fontId="3"/>
  </si>
  <si>
    <t>2:テストロケ</t>
  </si>
  <si>
    <t>2:40フィ-ト</t>
    <phoneticPr fontId="3"/>
  </si>
  <si>
    <t>3:セットサンプル</t>
  </si>
  <si>
    <t>14:ツーリングマスター</t>
    <phoneticPr fontId="3"/>
  </si>
  <si>
    <t>15:Inkjet費用</t>
    <phoneticPr fontId="3"/>
  </si>
  <si>
    <t>0001:ボーイズ 経費</t>
  </si>
  <si>
    <t>1216:インテック</t>
  </si>
  <si>
    <t>4117:ダブリュー・ビィ</t>
  </si>
  <si>
    <t>3507:総合商研</t>
  </si>
  <si>
    <t>0004:キャンデイ 経費</t>
  </si>
  <si>
    <t>4205:地山堂</t>
  </si>
  <si>
    <t>1113:APEX DESIGN</t>
  </si>
  <si>
    <t>1330:VINH PHAT</t>
  </si>
  <si>
    <t>8203:ユハラ</t>
  </si>
  <si>
    <t>6142:BANDAI SPIRITS</t>
  </si>
  <si>
    <t>0007:ベンダーカプセル経費</t>
  </si>
  <si>
    <t>2404:ケーワイケー</t>
  </si>
  <si>
    <t>3228:XINGTAI</t>
  </si>
  <si>
    <t>0008:メディア 経費</t>
  </si>
  <si>
    <t>0010:ガールズ 経費</t>
  </si>
  <si>
    <t>3413:合同会社　零壱</t>
  </si>
  <si>
    <t>3233:PRINTING PHILIPPINES</t>
  </si>
  <si>
    <t>3411:Shenghui Mold</t>
  </si>
  <si>
    <t>3412:Shenghui Engineerin</t>
  </si>
  <si>
    <t>0020:プロダマ ネジ 経費</t>
  </si>
  <si>
    <t>0021:SPホビー 経費</t>
  </si>
  <si>
    <t>3509:創プラス</t>
  </si>
  <si>
    <t>4115:TALENT FIRST</t>
  </si>
  <si>
    <t>0023:アジアトイ経費</t>
  </si>
  <si>
    <t>5201:ニコー印刷</t>
  </si>
  <si>
    <t>4202:CHINA ANIMATION</t>
  </si>
  <si>
    <t>0022:アジアトイ経費</t>
  </si>
  <si>
    <t>1103:アートプレスト</t>
  </si>
  <si>
    <t>5502:ノザキ製菓</t>
  </si>
  <si>
    <t>4204:QIYEE ANIMATION</t>
  </si>
  <si>
    <t>2216:旭栄</t>
  </si>
  <si>
    <t>4206:CHENYU</t>
  </si>
  <si>
    <t>0311:ボーイズトイ</t>
  </si>
  <si>
    <t>3115:サンライズ</t>
  </si>
  <si>
    <t>6103:浜田食品工業</t>
  </si>
  <si>
    <t>4303:CHUN FAT</t>
  </si>
  <si>
    <t>0341:ボーイズトイ</t>
  </si>
  <si>
    <t>4410:サンライズ</t>
  </si>
  <si>
    <t>4524:DESHEN METAL</t>
  </si>
  <si>
    <t>0361:ベンダーカプセル課</t>
  </si>
  <si>
    <t>6138:BANDAI ASIA</t>
  </si>
  <si>
    <t>6141:BANDAI PHILIPPINES</t>
  </si>
  <si>
    <t>0362:キャンディ事業部</t>
  </si>
  <si>
    <t>7114:マキー・エンジニアリング</t>
  </si>
  <si>
    <t>6331:FUKU BAG</t>
  </si>
  <si>
    <t>6319:プレジャーキャスト</t>
  </si>
  <si>
    <t>6406:HuiHongDa</t>
  </si>
  <si>
    <t>0396:SPホビー事業部</t>
  </si>
  <si>
    <t>6513:HUIHONG</t>
  </si>
  <si>
    <t>0397:アジアトイ戦略部</t>
  </si>
  <si>
    <t>8103:YANG LIN</t>
  </si>
  <si>
    <t>8305:YONGZHI</t>
  </si>
  <si>
    <t>8207:U-TON</t>
  </si>
  <si>
    <t>9995:Other(海外)</t>
  </si>
  <si>
    <t>9403:RECS</t>
  </si>
  <si>
    <t>5104:バンダイアミューズメント</t>
  </si>
  <si>
    <t>6111:バンダイロジパル</t>
  </si>
  <si>
    <t>6117:BANDAI  KOREA</t>
  </si>
  <si>
    <t>6330:ブイシンク</t>
  </si>
  <si>
    <t>6332:フェルマー</t>
  </si>
  <si>
    <t>269:苗村</t>
    <rPh sb="4" eb="6">
      <t>ナエムラ</t>
    </rPh>
    <phoneticPr fontId="3"/>
  </si>
  <si>
    <t>270:平林</t>
    <rPh sb="4" eb="6">
      <t>ヒラバヤシ</t>
    </rPh>
    <phoneticPr fontId="3"/>
  </si>
  <si>
    <t>273:草野</t>
    <rPh sb="4" eb="6">
      <t>クサノ</t>
    </rPh>
    <phoneticPr fontId="3"/>
  </si>
  <si>
    <t>エリア5の証紙、関税の%入力列の表示形式を「パーセンテージ」に統一</t>
    <rPh sb="16" eb="18">
      <t>ヒョウジ</t>
    </rPh>
    <rPh sb="18" eb="20">
      <t>ケイシキ</t>
    </rPh>
    <rPh sb="31" eb="33">
      <t>トウイツ</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</si>
</sst>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20">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b/>
      <sz val="12"/>
      <name val="ＭＳ Ｐゴシック"/>
      <family val="3"/>
      <charset val="128"/>
    </font>
    <font>
      <sz val="11"/>
      <color indexed="81"/>
      <name val="ＭＳ Ｐゴシック"/>
      <family val="3"/>
      <charset val="128"/>
    </font>
    <font>
      <b/>
      <sz val="9"/>
      <color rgb="FFFF0000"/>
      <name val="ＭＳ Ｐゴシック"/>
      <family val="3"/>
      <charset val="128"/>
    </font>
    <font>
      <b/>
      <sz val="8"/>
      <color rgb="FFFF0000"/>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s>
  <fills count="4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
      <patternFill patternType="solid">
        <fgColor indexed="11"/>
        <bgColor indexed="64"/>
      </patternFill>
    </fill>
    <fill>
      <patternFill patternType="solid">
        <fgColor indexed="9"/>
      </patternFill>
    </fill>
    <fill>
      <patternFill patternType="solid">
        <fgColor indexed="65"/>
        <bgColor indexed="64"/>
      </patternFill>
    </fill>
    <fill>
      <patternFill patternType="solid">
        <fgColor theme="9" tint="0.59999389629810485"/>
        <bgColor indexed="64"/>
      </patternFill>
    </fill>
    <fill>
      <patternFill patternType="solid">
        <fgColor theme="4"/>
        <bgColor indexed="64"/>
      </patternFill>
    </fill>
    <fill>
      <patternFill patternType="solid">
        <fgColor rgb="FF00B0F0"/>
        <bgColor indexed="64"/>
      </patternFill>
    </fill>
    <fill>
      <patternFill patternType="solid">
        <fgColor rgb="FFFFCC99"/>
        <bgColor indexed="64"/>
      </patternFill>
    </fill>
    <fill>
      <patternFill patternType="solid">
        <fgColor rgb="FFCCFFCC"/>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FF0000"/>
      </patternFill>
    </fill>
    <fill>
      <patternFill patternType="solid">
        <fgColor indexed="41"/>
        <bgColor rgb="FFFF0000"/>
      </patternFill>
    </fill>
    <fill>
      <patternFill patternType="solid">
        <fgColor indexed="65"/>
        <bgColor rgb="FFFF0000"/>
      </patternFill>
    </fill>
    <fill>
      <patternFill patternType="solid">
        <fgColor theme="3" tint="0.79998168889431442"/>
        <bgColor rgb="FFFF0000"/>
      </patternFill>
    </fill>
    <fill>
      <patternFill patternType="solid">
        <fgColor rgb="FF6EFF6D"/>
        <bgColor indexed="64"/>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89AAD3"/>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6EFF6D"/>
        <bgColor rgb="FFFF0000"/>
      </patternFill>
    </fill>
    <fill>
      <patternFill patternType="solid">
        <fgColor rgb="FFCCFFFF"/>
        <bgColor rgb="FFFF0000"/>
      </patternFill>
    </fill>
    <fill>
      <patternFill patternType="solid">
        <fgColor theme="9" tint="0.59999389629810485"/>
        <bgColor rgb="FFFF0000"/>
      </patternFill>
    </fill>
    <fill>
      <patternFill patternType="solid">
        <fgColor indexed="47"/>
        <bgColor rgb="FFFF0000"/>
      </patternFill>
    </fill>
    <fill>
      <patternFill patternType="solid">
        <fgColor rgb="FFC0C0C0"/>
        <bgColor indexed="64"/>
      </patternFill>
    </fill>
    <fill>
      <patternFill patternType="solid">
        <fgColor indexed="42"/>
        <bgColor rgb="FFFF0000"/>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11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dashDotDot">
        <color indexed="64"/>
      </bottom>
      <diagonal/>
    </border>
    <border>
      <left/>
      <right style="hair">
        <color indexed="64"/>
      </right>
      <top style="hair">
        <color indexed="64"/>
      </top>
      <bottom style="dashDotDot">
        <color indexed="64"/>
      </bottom>
      <diagonal/>
    </border>
    <border>
      <left/>
      <right style="medium">
        <color indexed="64"/>
      </right>
      <top style="hair">
        <color indexed="64"/>
      </top>
      <bottom style="dashDotDot">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diagonal/>
    </border>
    <border>
      <left/>
      <right style="hair">
        <color indexed="64"/>
      </right>
      <top style="hair">
        <color indexed="64"/>
      </top>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rgb="FF000000"/>
      </left>
      <right style="thin">
        <color rgb="FF000000"/>
      </right>
      <top style="thin">
        <color rgb="FF000000"/>
      </top>
      <bottom/>
      <diagonal/>
    </border>
    <border>
      <left style="thin">
        <color indexed="64"/>
      </left>
      <right style="thin">
        <color indexed="64"/>
      </right>
      <top style="thick">
        <color indexed="64"/>
      </top>
      <bottom style="thin">
        <color rgb="FF000000"/>
      </bottom>
      <diagonal/>
    </border>
  </borders>
  <cellStyleXfs count="6">
    <xf numFmtId="0" fontId="0" fillId="0" borderId="0"/>
    <xf numFmtId="9" fontId="1" fillId="0" borderId="0" applyFont="0" applyFill="0" applyBorder="0" applyAlignment="0" applyProtection="0"/>
    <xf numFmtId="0" fontId="2" fillId="0" borderId="0"/>
    <xf numFmtId="38" fontId="1" fillId="0" borderId="0" applyFont="0" applyFill="0" applyBorder="0" applyAlignment="0" applyProtection="0">
      <alignment vertical="center"/>
    </xf>
    <xf numFmtId="0" fontId="1" fillId="0" borderId="0"/>
    <xf numFmtId="38" fontId="15" fillId="0" borderId="0" applyFont="0" applyFill="0" applyBorder="0" applyAlignment="0" applyProtection="0">
      <alignment vertical="center"/>
    </xf>
  </cellStyleXfs>
  <cellXfs count="682">
    <xf numFmtId="0" fontId="0" fillId="0" borderId="0" xfId="0"/>
    <xf numFmtId="0" fontId="4" fillId="0" borderId="0" xfId="0" applyFont="1"/>
    <xf numFmtId="0" fontId="4" fillId="0" borderId="0" xfId="0" applyFont="1" applyAlignment="1">
      <alignment wrapText="1"/>
    </xf>
    <xf numFmtId="14" fontId="4" fillId="0" borderId="0" xfId="0" applyNumberFormat="1" applyFont="1" applyAlignment="1" applyProtection="1">
      <alignment horizontal="left" wrapText="1"/>
      <protection locked="0"/>
    </xf>
    <xf numFmtId="0" fontId="6" fillId="2" borderId="1" xfId="0" applyFont="1" applyFill="1" applyBorder="1"/>
    <xf numFmtId="0" fontId="6" fillId="2" borderId="2" xfId="0" applyFont="1" applyFill="1" applyBorder="1"/>
    <xf numFmtId="0" fontId="6" fillId="0" borderId="3" xfId="0" applyFont="1" applyBorder="1" applyAlignment="1" applyProtection="1">
      <alignment horizontal="right"/>
      <protection locked="0"/>
    </xf>
    <xf numFmtId="0" fontId="6" fillId="2" borderId="3" xfId="0" applyFont="1" applyFill="1" applyBorder="1"/>
    <xf numFmtId="7" fontId="6" fillId="0" borderId="4" xfId="0" applyNumberFormat="1" applyFont="1" applyBorder="1" applyProtection="1">
      <protection locked="0"/>
    </xf>
    <xf numFmtId="0" fontId="4" fillId="3" borderId="5" xfId="0" applyFont="1" applyFill="1" applyBorder="1" applyProtection="1">
      <protection locked="0"/>
    </xf>
    <xf numFmtId="176" fontId="4" fillId="0" borderId="5" xfId="0" applyNumberFormat="1" applyFont="1" applyBorder="1" applyAlignment="1" applyProtection="1">
      <alignment horizontal="right"/>
      <protection locked="0"/>
    </xf>
    <xf numFmtId="178" fontId="4" fillId="0" borderId="5" xfId="0" applyNumberFormat="1" applyFont="1" applyBorder="1" applyAlignment="1" applyProtection="1">
      <alignment horizontal="right"/>
      <protection locked="0"/>
    </xf>
    <xf numFmtId="176" fontId="4" fillId="0" borderId="6" xfId="0" applyNumberFormat="1" applyFont="1" applyBorder="1" applyAlignment="1" applyProtection="1">
      <alignment horizontal="right"/>
      <protection locked="0"/>
    </xf>
    <xf numFmtId="178" fontId="4" fillId="0" borderId="6" xfId="0" applyNumberFormat="1" applyFont="1" applyBorder="1" applyAlignment="1" applyProtection="1">
      <alignment horizontal="right"/>
      <protection locked="0"/>
    </xf>
    <xf numFmtId="7" fontId="0" fillId="0" borderId="0" xfId="0" applyNumberFormat="1" applyAlignment="1">
      <alignment horizontal="left"/>
    </xf>
    <xf numFmtId="0" fontId="0" fillId="0" borderId="0" xfId="0" applyAlignment="1">
      <alignment horizontal="left"/>
    </xf>
    <xf numFmtId="0" fontId="4" fillId="3" borderId="6" xfId="0" applyFont="1" applyFill="1" applyBorder="1" applyProtection="1">
      <protection locked="0"/>
    </xf>
    <xf numFmtId="0" fontId="4" fillId="3" borderId="6" xfId="0" applyFont="1" applyFill="1" applyBorder="1" applyAlignment="1" applyProtection="1">
      <alignment horizontal="center"/>
      <protection locked="0"/>
    </xf>
    <xf numFmtId="0" fontId="4" fillId="3" borderId="3" xfId="0" applyFont="1" applyFill="1" applyBorder="1" applyProtection="1">
      <protection locked="0"/>
    </xf>
    <xf numFmtId="0" fontId="4" fillId="3" borderId="3" xfId="0" applyFont="1" applyFill="1" applyBorder="1" applyAlignment="1" applyProtection="1">
      <alignment horizontal="center"/>
      <protection locked="0"/>
    </xf>
    <xf numFmtId="176" fontId="4" fillId="0" borderId="3" xfId="0" applyNumberFormat="1" applyFont="1" applyBorder="1" applyAlignment="1" applyProtection="1">
      <alignment horizontal="right"/>
      <protection locked="0"/>
    </xf>
    <xf numFmtId="178" fontId="0" fillId="0" borderId="0" xfId="0" applyNumberFormat="1" applyAlignment="1">
      <alignment horizontal="left"/>
    </xf>
    <xf numFmtId="5" fontId="6" fillId="0" borderId="7" xfId="0" applyNumberFormat="1" applyFont="1" applyBorder="1" applyAlignment="1">
      <alignment horizontal="right"/>
    </xf>
    <xf numFmtId="5" fontId="6" fillId="0" borderId="8" xfId="0" applyNumberFormat="1" applyFont="1" applyBorder="1" applyAlignment="1">
      <alignment horizontal="right"/>
    </xf>
    <xf numFmtId="176" fontId="4" fillId="3" borderId="6" xfId="0" applyNumberFormat="1" applyFont="1" applyFill="1" applyBorder="1" applyAlignment="1" applyProtection="1">
      <alignment horizontal="right"/>
      <protection locked="0"/>
    </xf>
    <xf numFmtId="0" fontId="4" fillId="4" borderId="6" xfId="0" applyFont="1" applyFill="1" applyBorder="1" applyProtection="1">
      <protection locked="0"/>
    </xf>
    <xf numFmtId="0" fontId="4" fillId="0" borderId="9" xfId="0" applyFont="1" applyBorder="1"/>
    <xf numFmtId="177" fontId="4" fillId="0" borderId="0" xfId="0" applyNumberFormat="1" applyFont="1" applyAlignment="1">
      <alignment horizontal="right"/>
    </xf>
    <xf numFmtId="7" fontId="4" fillId="0" borderId="0" xfId="0" applyNumberFormat="1" applyFont="1" applyAlignment="1">
      <alignment horizontal="right"/>
    </xf>
    <xf numFmtId="7" fontId="4" fillId="5" borderId="0" xfId="0" applyNumberFormat="1" applyFont="1" applyFill="1" applyAlignment="1">
      <alignment horizontal="right"/>
    </xf>
    <xf numFmtId="177" fontId="6" fillId="5" borderId="10" xfId="0" applyNumberFormat="1" applyFont="1" applyFill="1" applyBorder="1" applyAlignment="1">
      <alignment horizontal="right"/>
    </xf>
    <xf numFmtId="0" fontId="6" fillId="5" borderId="10" xfId="0" applyFont="1" applyFill="1" applyBorder="1" applyAlignment="1">
      <alignment horizontal="right"/>
    </xf>
    <xf numFmtId="7" fontId="6" fillId="5" borderId="10" xfId="0" applyNumberFormat="1" applyFont="1" applyFill="1" applyBorder="1" applyAlignment="1">
      <alignment horizontal="right"/>
    </xf>
    <xf numFmtId="177" fontId="6" fillId="5" borderId="11" xfId="0" applyNumberFormat="1" applyFont="1" applyFill="1" applyBorder="1" applyAlignment="1">
      <alignment horizontal="right"/>
    </xf>
    <xf numFmtId="0" fontId="6" fillId="5" borderId="11" xfId="0" applyFont="1" applyFill="1" applyBorder="1" applyAlignment="1">
      <alignment horizontal="right"/>
    </xf>
    <xf numFmtId="0" fontId="4" fillId="5" borderId="12" xfId="0" applyFont="1" applyFill="1" applyBorder="1" applyProtection="1">
      <protection locked="0"/>
    </xf>
    <xf numFmtId="0" fontId="4" fillId="5" borderId="13" xfId="0" applyFont="1" applyFill="1" applyBorder="1"/>
    <xf numFmtId="0" fontId="4" fillId="0" borderId="14" xfId="0" applyFont="1" applyBorder="1" applyAlignment="1">
      <alignment horizontal="lef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6"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6" borderId="6" xfId="0" applyFont="1" applyFill="1" applyBorder="1" applyAlignment="1" applyProtection="1">
      <alignment wrapText="1"/>
      <protection hidden="1"/>
    </xf>
    <xf numFmtId="0" fontId="4" fillId="6" borderId="15"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6" borderId="16" xfId="0" applyFont="1" applyFill="1" applyBorder="1" applyAlignment="1" applyProtection="1">
      <alignment wrapText="1"/>
      <protection hidden="1"/>
    </xf>
    <xf numFmtId="0" fontId="4" fillId="0" borderId="16" xfId="0" applyFont="1" applyBorder="1" applyAlignment="1" applyProtection="1">
      <alignment wrapText="1"/>
      <protection hidden="1"/>
    </xf>
    <xf numFmtId="0" fontId="4" fillId="5" borderId="6" xfId="0" applyFont="1" applyFill="1" applyBorder="1" applyAlignment="1" applyProtection="1">
      <alignment horizontal="left" wrapText="1"/>
      <protection hidden="1"/>
    </xf>
    <xf numFmtId="0" fontId="4" fillId="6" borderId="6" xfId="0" applyFont="1" applyFill="1" applyBorder="1" applyProtection="1">
      <protection hidden="1"/>
    </xf>
    <xf numFmtId="0" fontId="0" fillId="7" borderId="0" xfId="0" applyFill="1" applyAlignment="1">
      <alignment horizontal="left" shrinkToFit="1"/>
    </xf>
    <xf numFmtId="0" fontId="0" fillId="7" borderId="0" xfId="0" applyFill="1" applyAlignment="1">
      <alignment horizontal="left"/>
    </xf>
    <xf numFmtId="0" fontId="4" fillId="5" borderId="0" xfId="0" applyFont="1" applyFill="1" applyAlignment="1" applyProtection="1">
      <alignment horizontal="left"/>
      <protection hidden="1"/>
    </xf>
    <xf numFmtId="0" fontId="2" fillId="0" borderId="6" xfId="2" applyBorder="1"/>
    <xf numFmtId="0" fontId="0" fillId="0" borderId="6" xfId="0" applyBorder="1" applyProtection="1">
      <protection hidden="1"/>
    </xf>
    <xf numFmtId="0" fontId="1" fillId="0" borderId="6" xfId="0" applyFont="1"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8" fillId="0" borderId="0" xfId="0" applyFont="1"/>
    <xf numFmtId="3" fontId="4" fillId="0" borderId="0" xfId="0" applyNumberFormat="1" applyFont="1" applyAlignment="1">
      <alignment horizontal="left"/>
    </xf>
    <xf numFmtId="0" fontId="9" fillId="5" borderId="6" xfId="0" applyFont="1" applyFill="1" applyBorder="1" applyAlignment="1" applyProtection="1">
      <alignment horizontal="left"/>
      <protection hidden="1"/>
    </xf>
    <xf numFmtId="0" fontId="9" fillId="0" borderId="6" xfId="0" applyFont="1" applyBorder="1" applyProtection="1">
      <protection hidden="1"/>
    </xf>
    <xf numFmtId="0" fontId="9" fillId="5" borderId="16" xfId="0" applyFont="1" applyFill="1" applyBorder="1" applyAlignment="1" applyProtection="1">
      <alignment horizontal="left"/>
      <protection hidden="1"/>
    </xf>
    <xf numFmtId="0" fontId="2" fillId="5" borderId="6" xfId="0" applyFont="1" applyFill="1" applyBorder="1" applyProtection="1">
      <protection hidden="1"/>
    </xf>
    <xf numFmtId="0" fontId="4" fillId="0" borderId="0" xfId="0" applyFont="1" applyAlignment="1">
      <alignment horizontal="left"/>
    </xf>
    <xf numFmtId="181" fontId="4" fillId="0" borderId="0" xfId="0" applyNumberFormat="1" applyFont="1" applyAlignment="1">
      <alignment horizontal="left"/>
    </xf>
    <xf numFmtId="0" fontId="4" fillId="8" borderId="17" xfId="0" applyFont="1" applyFill="1" applyBorder="1" applyProtection="1">
      <protection locked="0"/>
    </xf>
    <xf numFmtId="0" fontId="4" fillId="9" borderId="17" xfId="0" applyFont="1" applyFill="1" applyBorder="1" applyProtection="1">
      <protection locked="0"/>
    </xf>
    <xf numFmtId="0" fontId="4" fillId="9" borderId="17" xfId="0" applyFont="1" applyFill="1" applyBorder="1"/>
    <xf numFmtId="0" fontId="4" fillId="9" borderId="18" xfId="0" applyFont="1" applyFill="1" applyBorder="1"/>
    <xf numFmtId="10" fontId="4" fillId="5" borderId="6" xfId="0" applyNumberFormat="1" applyFont="1" applyFill="1" applyBorder="1" applyAlignment="1" applyProtection="1">
      <alignment horizontal="right"/>
      <protection hidden="1"/>
    </xf>
    <xf numFmtId="10" fontId="4" fillId="0" borderId="6" xfId="0" applyNumberFormat="1" applyFont="1" applyBorder="1" applyAlignment="1" applyProtection="1">
      <alignment horizontal="right"/>
      <protection hidden="1"/>
    </xf>
    <xf numFmtId="10" fontId="4" fillId="0" borderId="6" xfId="0" applyNumberFormat="1" applyFont="1" applyBorder="1" applyAlignment="1">
      <alignment horizontal="right"/>
    </xf>
    <xf numFmtId="0" fontId="4" fillId="10" borderId="6" xfId="0" applyFont="1" applyFill="1" applyBorder="1" applyAlignment="1" applyProtection="1">
      <alignment horizontal="left"/>
      <protection locked="0"/>
    </xf>
    <xf numFmtId="0" fontId="12" fillId="0" borderId="19" xfId="0" applyFont="1" applyBorder="1" applyAlignment="1">
      <alignment horizontal="center"/>
    </xf>
    <xf numFmtId="0" fontId="12" fillId="0" borderId="20" xfId="0" applyFont="1" applyBorder="1" applyAlignment="1">
      <alignment horizontal="center"/>
    </xf>
    <xf numFmtId="0" fontId="12" fillId="0" borderId="21" xfId="0" applyFont="1" applyBorder="1" applyAlignment="1">
      <alignment horizontal="center"/>
    </xf>
    <xf numFmtId="0" fontId="13" fillId="0" borderId="22" xfId="0" applyFont="1" applyBorder="1" applyAlignment="1">
      <alignment horizontal="center" wrapText="1"/>
    </xf>
    <xf numFmtId="0" fontId="4" fillId="12" borderId="6" xfId="0" applyFont="1" applyFill="1" applyBorder="1" applyProtection="1">
      <protection locked="0"/>
    </xf>
    <xf numFmtId="0" fontId="4" fillId="12" borderId="6" xfId="0" applyFont="1" applyFill="1" applyBorder="1" applyAlignment="1" applyProtection="1">
      <alignment horizontal="center"/>
      <protection locked="0"/>
    </xf>
    <xf numFmtId="176" fontId="4" fillId="12" borderId="6" xfId="0" applyNumberFormat="1" applyFont="1" applyFill="1" applyBorder="1" applyAlignment="1" applyProtection="1">
      <alignment horizontal="right"/>
      <protection locked="0"/>
    </xf>
    <xf numFmtId="178" fontId="4" fillId="12" borderId="6" xfId="0" applyNumberFormat="1" applyFont="1" applyFill="1" applyBorder="1" applyAlignment="1" applyProtection="1">
      <alignment horizontal="right"/>
      <protection locked="0"/>
    </xf>
    <xf numFmtId="178" fontId="4" fillId="13" borderId="6" xfId="0" applyNumberFormat="1" applyFont="1" applyFill="1" applyBorder="1" applyAlignment="1" applyProtection="1">
      <alignment horizontal="righ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9" fillId="0" borderId="17" xfId="0" applyFont="1" applyBorder="1" applyAlignment="1" applyProtection="1">
      <alignment horizontal="left"/>
      <protection hidden="1"/>
    </xf>
    <xf numFmtId="0" fontId="9" fillId="0" borderId="17" xfId="0" applyFont="1" applyBorder="1" applyProtection="1">
      <protection hidden="1"/>
    </xf>
    <xf numFmtId="0" fontId="2" fillId="14" borderId="6" xfId="0" applyFont="1" applyFill="1" applyBorder="1" applyProtection="1">
      <protection hidden="1"/>
    </xf>
    <xf numFmtId="0" fontId="2" fillId="14" borderId="6" xfId="0" applyFont="1" applyFill="1" applyBorder="1" applyAlignment="1" applyProtection="1">
      <alignment horizontal="left"/>
      <protection hidden="1"/>
    </xf>
    <xf numFmtId="7" fontId="6" fillId="5" borderId="23" xfId="0" applyNumberFormat="1" applyFont="1" applyFill="1" applyBorder="1" applyAlignment="1">
      <alignment horizontal="right"/>
    </xf>
    <xf numFmtId="0" fontId="4" fillId="0" borderId="0" xfId="0" applyFont="1" applyAlignment="1" applyProtection="1">
      <alignment wrapText="1"/>
      <protection hidden="1"/>
    </xf>
    <xf numFmtId="0" fontId="1" fillId="0" borderId="0" xfId="0" applyFont="1" applyProtection="1">
      <protection hidden="1"/>
    </xf>
    <xf numFmtId="0" fontId="4" fillId="9" borderId="24" xfId="0" applyFont="1" applyFill="1" applyBorder="1"/>
    <xf numFmtId="0" fontId="6" fillId="2" borderId="25" xfId="0" applyFont="1" applyFill="1" applyBorder="1"/>
    <xf numFmtId="178" fontId="4" fillId="0" borderId="15" xfId="0" applyNumberFormat="1" applyFont="1" applyBorder="1" applyAlignment="1" applyProtection="1">
      <alignment horizontal="right"/>
      <protection locked="0"/>
    </xf>
    <xf numFmtId="7" fontId="6" fillId="0" borderId="26" xfId="0" applyNumberFormat="1" applyFont="1" applyBorder="1" applyAlignment="1">
      <alignment horizontal="right"/>
    </xf>
    <xf numFmtId="7" fontId="6" fillId="0" borderId="27" xfId="0" applyNumberFormat="1" applyFont="1" applyBorder="1" applyAlignment="1">
      <alignment horizontal="right"/>
    </xf>
    <xf numFmtId="0" fontId="4" fillId="8" borderId="28" xfId="0" applyFont="1" applyFill="1" applyBorder="1" applyProtection="1">
      <protection locked="0"/>
    </xf>
    <xf numFmtId="176" fontId="4" fillId="0" borderId="15" xfId="0" applyNumberFormat="1" applyFont="1" applyBorder="1" applyAlignment="1" applyProtection="1">
      <alignment horizontal="right"/>
      <protection locked="0"/>
    </xf>
    <xf numFmtId="177" fontId="4" fillId="0" borderId="27" xfId="0" applyNumberFormat="1" applyFont="1" applyBorder="1" applyAlignment="1" applyProtection="1">
      <alignment horizontal="right"/>
      <protection locked="0"/>
    </xf>
    <xf numFmtId="177" fontId="4" fillId="3" borderId="5" xfId="0" applyNumberFormat="1" applyFont="1" applyFill="1" applyBorder="1" applyAlignment="1" applyProtection="1">
      <alignment horizontal="center"/>
      <protection locked="0"/>
    </xf>
    <xf numFmtId="177" fontId="4" fillId="3" borderId="6" xfId="0" applyNumberFormat="1" applyFont="1" applyFill="1" applyBorder="1" applyAlignment="1" applyProtection="1">
      <alignment horizontal="center"/>
      <protection locked="0"/>
    </xf>
    <xf numFmtId="177" fontId="4" fillId="3" borderId="15" xfId="0" applyNumberFormat="1" applyFont="1" applyFill="1" applyBorder="1" applyAlignment="1" applyProtection="1">
      <alignment horizontal="center"/>
      <protection locked="0"/>
    </xf>
    <xf numFmtId="177" fontId="4" fillId="3" borderId="3" xfId="0" applyNumberFormat="1" applyFont="1" applyFill="1" applyBorder="1" applyAlignment="1" applyProtection="1">
      <alignment horizontal="center"/>
      <protection locked="0"/>
    </xf>
    <xf numFmtId="177" fontId="4" fillId="12" borderId="6" xfId="0" applyNumberFormat="1" applyFont="1" applyFill="1" applyBorder="1" applyAlignment="1" applyProtection="1">
      <alignment horizontal="center"/>
      <protection locked="0"/>
    </xf>
    <xf numFmtId="177" fontId="4" fillId="4" borderId="6" xfId="0" applyNumberFormat="1" applyFont="1" applyFill="1" applyBorder="1" applyAlignment="1" applyProtection="1">
      <alignment horizontal="center"/>
      <protection locked="0"/>
    </xf>
    <xf numFmtId="0" fontId="4" fillId="15" borderId="6" xfId="0" applyFont="1" applyFill="1" applyBorder="1" applyAlignment="1" applyProtection="1">
      <alignment horizontal="center"/>
      <protection locked="0"/>
    </xf>
    <xf numFmtId="176" fontId="4" fillId="15" borderId="6" xfId="0" applyNumberFormat="1" applyFont="1" applyFill="1" applyBorder="1" applyAlignment="1" applyProtection="1">
      <alignment horizontal="right"/>
      <protection locked="0"/>
    </xf>
    <xf numFmtId="0" fontId="5" fillId="0" borderId="8" xfId="0" applyFont="1" applyBorder="1" applyAlignment="1">
      <alignment wrapText="1"/>
    </xf>
    <xf numFmtId="177" fontId="6" fillId="5" borderId="29" xfId="0" applyNumberFormat="1" applyFont="1" applyFill="1" applyBorder="1" applyAlignment="1">
      <alignment horizontal="right"/>
    </xf>
    <xf numFmtId="0" fontId="6" fillId="5" borderId="29" xfId="0" applyFont="1" applyFill="1" applyBorder="1" applyAlignment="1">
      <alignment horizontal="right"/>
    </xf>
    <xf numFmtId="7" fontId="6" fillId="5" borderId="29" xfId="0" applyNumberFormat="1" applyFont="1" applyFill="1" applyBorder="1" applyAlignment="1">
      <alignment horizontal="right"/>
    </xf>
    <xf numFmtId="7" fontId="6" fillId="5" borderId="13" xfId="0" applyNumberFormat="1" applyFont="1" applyFill="1" applyBorder="1" applyAlignment="1">
      <alignment horizontal="right"/>
    </xf>
    <xf numFmtId="0" fontId="4" fillId="16" borderId="0" xfId="0" applyFont="1" applyFill="1"/>
    <xf numFmtId="7" fontId="6" fillId="5" borderId="30" xfId="0" applyNumberFormat="1" applyFont="1" applyFill="1" applyBorder="1" applyAlignment="1">
      <alignment horizontal="right"/>
    </xf>
    <xf numFmtId="5" fontId="4" fillId="5" borderId="31" xfId="0" applyNumberFormat="1" applyFont="1" applyFill="1" applyBorder="1" applyProtection="1">
      <protection locked="0"/>
    </xf>
    <xf numFmtId="0" fontId="6" fillId="16" borderId="32" xfId="0" applyFont="1" applyFill="1" applyBorder="1" applyAlignment="1">
      <alignment horizontal="center"/>
    </xf>
    <xf numFmtId="0" fontId="6" fillId="16" borderId="33" xfId="0" applyFont="1" applyFill="1" applyBorder="1" applyAlignment="1">
      <alignment horizontal="center"/>
    </xf>
    <xf numFmtId="0" fontId="6" fillId="16" borderId="13" xfId="0" applyFont="1" applyFill="1" applyBorder="1" applyAlignment="1">
      <alignment horizontal="center"/>
    </xf>
    <xf numFmtId="7" fontId="4" fillId="16" borderId="6" xfId="0" applyNumberFormat="1" applyFont="1" applyFill="1" applyBorder="1" applyAlignment="1">
      <alignment horizontal="right"/>
    </xf>
    <xf numFmtId="7" fontId="4" fillId="16" borderId="16" xfId="0" applyNumberFormat="1" applyFont="1" applyFill="1" applyBorder="1" applyAlignment="1">
      <alignment horizontal="right"/>
    </xf>
    <xf numFmtId="7" fontId="4" fillId="16" borderId="34" xfId="0" applyNumberFormat="1" applyFont="1" applyFill="1" applyBorder="1" applyAlignment="1">
      <alignment horizontal="right"/>
    </xf>
    <xf numFmtId="5" fontId="6" fillId="0" borderId="35" xfId="0" applyNumberFormat="1" applyFont="1" applyBorder="1"/>
    <xf numFmtId="10" fontId="10" fillId="0" borderId="36" xfId="0" applyNumberFormat="1" applyFont="1" applyBorder="1" applyAlignment="1">
      <alignment horizontal="center"/>
    </xf>
    <xf numFmtId="10" fontId="10" fillId="0" borderId="37" xfId="0" applyNumberFormat="1" applyFont="1" applyBorder="1" applyAlignment="1">
      <alignment horizontal="center"/>
    </xf>
    <xf numFmtId="5" fontId="6" fillId="0" borderId="38" xfId="0" applyNumberFormat="1" applyFont="1" applyBorder="1"/>
    <xf numFmtId="10" fontId="6" fillId="16" borderId="38" xfId="0" applyNumberFormat="1" applyFont="1" applyFill="1" applyBorder="1"/>
    <xf numFmtId="0" fontId="6" fillId="16" borderId="38" xfId="0" applyFont="1" applyFill="1" applyBorder="1"/>
    <xf numFmtId="8" fontId="4" fillId="16" borderId="39" xfId="0" applyNumberFormat="1" applyFont="1" applyFill="1" applyBorder="1" applyAlignment="1" applyProtection="1">
      <alignment horizontal="right"/>
      <protection locked="0"/>
    </xf>
    <xf numFmtId="0" fontId="6" fillId="17" borderId="40" xfId="0" applyFont="1" applyFill="1" applyBorder="1" applyAlignment="1" applyProtection="1">
      <alignment horizontal="center"/>
      <protection locked="0"/>
    </xf>
    <xf numFmtId="176" fontId="6" fillId="17" borderId="40" xfId="0" applyNumberFormat="1" applyFont="1" applyFill="1" applyBorder="1" applyAlignment="1" applyProtection="1">
      <alignment horizontal="center"/>
      <protection locked="0"/>
    </xf>
    <xf numFmtId="177" fontId="6" fillId="17" borderId="40" xfId="0" applyNumberFormat="1" applyFont="1" applyFill="1" applyBorder="1" applyAlignment="1" applyProtection="1">
      <alignment horizontal="center"/>
      <protection locked="0"/>
    </xf>
    <xf numFmtId="178" fontId="6" fillId="17" borderId="40" xfId="0" applyNumberFormat="1" applyFont="1" applyFill="1" applyBorder="1" applyAlignment="1" applyProtection="1">
      <alignment horizontal="center"/>
      <protection locked="0"/>
    </xf>
    <xf numFmtId="0" fontId="6" fillId="18" borderId="25" xfId="0" applyFont="1" applyFill="1" applyBorder="1" applyAlignment="1">
      <alignment horizontal="center"/>
    </xf>
    <xf numFmtId="7" fontId="6" fillId="18" borderId="41" xfId="0" applyNumberFormat="1" applyFont="1" applyFill="1" applyBorder="1" applyAlignment="1">
      <alignment horizontal="center"/>
    </xf>
    <xf numFmtId="0" fontId="6" fillId="18" borderId="40" xfId="0" applyFont="1" applyFill="1" applyBorder="1" applyAlignment="1">
      <alignment horizontal="center"/>
    </xf>
    <xf numFmtId="7" fontId="6" fillId="18" borderId="42" xfId="0" applyNumberFormat="1" applyFont="1" applyFill="1" applyBorder="1" applyAlignment="1">
      <alignment horizontal="center"/>
    </xf>
    <xf numFmtId="49" fontId="6" fillId="11" borderId="25" xfId="0" applyNumberFormat="1" applyFont="1" applyFill="1" applyBorder="1" applyAlignment="1" applyProtection="1">
      <alignment horizontal="center"/>
      <protection locked="0"/>
    </xf>
    <xf numFmtId="0" fontId="6" fillId="19" borderId="40" xfId="0" applyFont="1" applyFill="1" applyBorder="1" applyAlignment="1" applyProtection="1">
      <alignment horizontal="center"/>
      <protection locked="0"/>
    </xf>
    <xf numFmtId="176" fontId="6" fillId="19" borderId="40" xfId="0" applyNumberFormat="1" applyFont="1" applyFill="1" applyBorder="1" applyAlignment="1" applyProtection="1">
      <alignment horizontal="center"/>
      <protection locked="0"/>
    </xf>
    <xf numFmtId="177" fontId="6" fillId="19" borderId="40" xfId="0" applyNumberFormat="1" applyFont="1" applyFill="1" applyBorder="1" applyAlignment="1" applyProtection="1">
      <alignment horizontal="center"/>
      <protection locked="0"/>
    </xf>
    <xf numFmtId="178" fontId="6" fillId="19" borderId="40" xfId="0" applyNumberFormat="1" applyFont="1" applyFill="1" applyBorder="1" applyAlignment="1" applyProtection="1">
      <alignment horizontal="center"/>
      <protection locked="0"/>
    </xf>
    <xf numFmtId="0" fontId="4" fillId="20" borderId="5" xfId="0" applyFont="1" applyFill="1" applyBorder="1" applyProtection="1">
      <protection locked="0"/>
    </xf>
    <xf numFmtId="176" fontId="4" fillId="21" borderId="5" xfId="0" applyNumberFormat="1" applyFont="1" applyFill="1" applyBorder="1" applyAlignment="1" applyProtection="1">
      <alignment horizontal="right"/>
      <protection locked="0"/>
    </xf>
    <xf numFmtId="177" fontId="4" fillId="20" borderId="5" xfId="0" applyNumberFormat="1" applyFont="1" applyFill="1" applyBorder="1" applyAlignment="1" applyProtection="1">
      <alignment horizontal="center"/>
      <protection locked="0"/>
    </xf>
    <xf numFmtId="178" fontId="4" fillId="21" borderId="5" xfId="0" applyNumberFormat="1" applyFont="1" applyFill="1" applyBorder="1" applyAlignment="1" applyProtection="1">
      <alignment horizontal="right"/>
      <protection locked="0"/>
    </xf>
    <xf numFmtId="176" fontId="4" fillId="21" borderId="6" xfId="0" applyNumberFormat="1" applyFont="1" applyFill="1" applyBorder="1" applyAlignment="1" applyProtection="1">
      <alignment horizontal="right"/>
      <protection locked="0"/>
    </xf>
    <xf numFmtId="177" fontId="4" fillId="20" borderId="6" xfId="0" applyNumberFormat="1" applyFont="1" applyFill="1" applyBorder="1" applyAlignment="1" applyProtection="1">
      <alignment horizontal="center"/>
      <protection locked="0"/>
    </xf>
    <xf numFmtId="178" fontId="4" fillId="21" borderId="6" xfId="0" applyNumberFormat="1" applyFont="1" applyFill="1" applyBorder="1" applyAlignment="1" applyProtection="1">
      <alignment horizontal="right"/>
      <protection locked="0"/>
    </xf>
    <xf numFmtId="0" fontId="4" fillId="20" borderId="28" xfId="0" applyFont="1" applyFill="1" applyBorder="1" applyProtection="1">
      <protection locked="0"/>
    </xf>
    <xf numFmtId="176" fontId="4" fillId="21" borderId="15" xfId="0" applyNumberFormat="1" applyFont="1" applyFill="1" applyBorder="1" applyAlignment="1" applyProtection="1">
      <alignment horizontal="right"/>
      <protection locked="0"/>
    </xf>
    <xf numFmtId="177" fontId="4" fillId="20" borderId="15" xfId="0" applyNumberFormat="1" applyFont="1" applyFill="1" applyBorder="1" applyAlignment="1" applyProtection="1">
      <alignment horizontal="center"/>
      <protection locked="0"/>
    </xf>
    <xf numFmtId="178" fontId="4" fillId="21" borderId="15" xfId="0" applyNumberFormat="1" applyFont="1" applyFill="1" applyBorder="1" applyAlignment="1" applyProtection="1">
      <alignment horizontal="right"/>
      <protection locked="0"/>
    </xf>
    <xf numFmtId="177" fontId="4" fillId="21" borderId="27" xfId="0" applyNumberFormat="1" applyFont="1" applyFill="1" applyBorder="1" applyAlignment="1" applyProtection="1">
      <alignment horizontal="right"/>
      <protection locked="0"/>
    </xf>
    <xf numFmtId="7" fontId="6" fillId="21" borderId="26" xfId="0" applyNumberFormat="1" applyFont="1" applyFill="1" applyBorder="1" applyAlignment="1">
      <alignment horizontal="right"/>
    </xf>
    <xf numFmtId="10" fontId="6" fillId="0" borderId="35" xfId="0" applyNumberFormat="1" applyFont="1" applyBorder="1" applyAlignment="1">
      <alignment horizontal="center"/>
    </xf>
    <xf numFmtId="7" fontId="4" fillId="0" borderId="43" xfId="0" applyNumberFormat="1" applyFont="1" applyBorder="1" applyAlignment="1">
      <alignment horizontal="right"/>
    </xf>
    <xf numFmtId="7" fontId="6" fillId="22" borderId="40" xfId="0" applyNumberFormat="1" applyFont="1" applyFill="1" applyBorder="1" applyAlignment="1">
      <alignment horizontal="center"/>
    </xf>
    <xf numFmtId="7" fontId="4" fillId="0" borderId="44" xfId="0" applyNumberFormat="1" applyFont="1" applyBorder="1" applyAlignment="1">
      <alignment horizontal="right"/>
    </xf>
    <xf numFmtId="7" fontId="6" fillId="19" borderId="40" xfId="0" applyNumberFormat="1" applyFont="1" applyFill="1" applyBorder="1" applyAlignment="1">
      <alignment horizontal="center"/>
    </xf>
    <xf numFmtId="7" fontId="4" fillId="0" borderId="6" xfId="0" applyNumberFormat="1" applyFont="1" applyBorder="1" applyAlignment="1">
      <alignment horizontal="right"/>
    </xf>
    <xf numFmtId="7" fontId="4" fillId="0" borderId="15" xfId="0" applyNumberFormat="1" applyFont="1" applyBorder="1" applyAlignment="1">
      <alignment horizontal="right"/>
    </xf>
    <xf numFmtId="177" fontId="6" fillId="0" borderId="0" xfId="0" applyNumberFormat="1" applyFont="1"/>
    <xf numFmtId="7" fontId="6" fillId="19" borderId="42" xfId="0" applyNumberFormat="1" applyFont="1" applyFill="1" applyBorder="1" applyAlignment="1" applyProtection="1">
      <alignment horizontal="center"/>
      <protection locked="0"/>
    </xf>
    <xf numFmtId="7" fontId="6" fillId="17" borderId="42" xfId="0" applyNumberFormat="1" applyFont="1" applyFill="1" applyBorder="1" applyAlignment="1" applyProtection="1">
      <alignment horizontal="center"/>
      <protection locked="0"/>
    </xf>
    <xf numFmtId="176" fontId="6" fillId="0" borderId="27" xfId="0" applyNumberFormat="1" applyFont="1" applyBorder="1" applyAlignment="1" applyProtection="1">
      <alignment horizontal="right"/>
      <protection locked="0"/>
    </xf>
    <xf numFmtId="176" fontId="6" fillId="21" borderId="27" xfId="0" applyNumberFormat="1" applyFont="1" applyFill="1" applyBorder="1" applyAlignment="1" applyProtection="1">
      <alignment horizontal="right"/>
      <protection locked="0"/>
    </xf>
    <xf numFmtId="0" fontId="4" fillId="23" borderId="6" xfId="0" applyFont="1" applyFill="1" applyBorder="1"/>
    <xf numFmtId="0" fontId="4" fillId="23" borderId="3" xfId="0" applyFont="1" applyFill="1" applyBorder="1"/>
    <xf numFmtId="0" fontId="4" fillId="23" borderId="6" xfId="0" applyFont="1" applyFill="1" applyBorder="1" applyAlignment="1" applyProtection="1">
      <alignment horizontal="center"/>
      <protection locked="0"/>
    </xf>
    <xf numFmtId="176" fontId="4" fillId="23" borderId="6" xfId="0" applyNumberFormat="1" applyFont="1" applyFill="1" applyBorder="1" applyAlignment="1" applyProtection="1">
      <alignment horizontal="right"/>
      <protection locked="0"/>
    </xf>
    <xf numFmtId="177" fontId="4" fillId="23" borderId="6" xfId="0" applyNumberFormat="1" applyFont="1" applyFill="1" applyBorder="1" applyAlignment="1" applyProtection="1">
      <alignment horizontal="center"/>
      <protection locked="0"/>
    </xf>
    <xf numFmtId="0" fontId="4" fillId="23" borderId="3" xfId="0" applyFont="1" applyFill="1" applyBorder="1" applyAlignment="1">
      <alignment horizontal="center"/>
    </xf>
    <xf numFmtId="176" fontId="4" fillId="23" borderId="3" xfId="0" applyNumberFormat="1" applyFont="1" applyFill="1" applyBorder="1" applyAlignment="1" applyProtection="1">
      <alignment horizontal="right"/>
      <protection locked="0"/>
    </xf>
    <xf numFmtId="177" fontId="4" fillId="23" borderId="3" xfId="0" applyNumberFormat="1" applyFont="1" applyFill="1" applyBorder="1" applyAlignment="1">
      <alignment horizontal="center"/>
    </xf>
    <xf numFmtId="178" fontId="4" fillId="23" borderId="3" xfId="0" applyNumberFormat="1" applyFont="1" applyFill="1" applyBorder="1" applyAlignment="1">
      <alignment horizontal="right"/>
    </xf>
    <xf numFmtId="0" fontId="6" fillId="16" borderId="45" xfId="0" applyFont="1" applyFill="1" applyBorder="1" applyAlignment="1">
      <alignment horizontal="right"/>
    </xf>
    <xf numFmtId="0" fontId="6" fillId="16" borderId="46" xfId="0" applyFont="1" applyFill="1" applyBorder="1" applyAlignment="1">
      <alignment horizontal="right"/>
    </xf>
    <xf numFmtId="0" fontId="6" fillId="16" borderId="30" xfId="0" applyFont="1" applyFill="1" applyBorder="1" applyAlignment="1">
      <alignment horizontal="right"/>
    </xf>
    <xf numFmtId="10" fontId="6" fillId="5" borderId="30" xfId="0" applyNumberFormat="1" applyFont="1" applyFill="1" applyBorder="1" applyAlignment="1">
      <alignment horizontal="center"/>
    </xf>
    <xf numFmtId="10" fontId="10" fillId="0" borderId="47" xfId="0" applyNumberFormat="1" applyFont="1" applyBorder="1" applyAlignment="1">
      <alignment horizontal="center"/>
    </xf>
    <xf numFmtId="0" fontId="4" fillId="24" borderId="5" xfId="0" applyFont="1" applyFill="1" applyBorder="1" applyProtection="1">
      <protection locked="0"/>
    </xf>
    <xf numFmtId="0" fontId="4" fillId="24" borderId="28" xfId="0" applyFont="1" applyFill="1" applyBorder="1" applyProtection="1">
      <protection locked="0"/>
    </xf>
    <xf numFmtId="177" fontId="4" fillId="24" borderId="5" xfId="0" applyNumberFormat="1" applyFont="1" applyFill="1" applyBorder="1" applyAlignment="1" applyProtection="1">
      <alignment horizontal="center"/>
      <protection locked="0"/>
    </xf>
    <xf numFmtId="177" fontId="4" fillId="24" borderId="6" xfId="0" applyNumberFormat="1" applyFont="1" applyFill="1" applyBorder="1" applyAlignment="1" applyProtection="1">
      <alignment horizontal="center"/>
      <protection locked="0"/>
    </xf>
    <xf numFmtId="177" fontId="4" fillId="24" borderId="15" xfId="0" applyNumberFormat="1" applyFont="1" applyFill="1" applyBorder="1" applyAlignment="1" applyProtection="1">
      <alignment horizontal="center"/>
      <protection locked="0"/>
    </xf>
    <xf numFmtId="0" fontId="4" fillId="25" borderId="5" xfId="0" applyFont="1" applyFill="1" applyBorder="1" applyProtection="1">
      <protection locked="0"/>
    </xf>
    <xf numFmtId="177" fontId="4" fillId="25" borderId="5" xfId="0" applyNumberFormat="1" applyFont="1" applyFill="1" applyBorder="1" applyAlignment="1" applyProtection="1">
      <alignment horizontal="center"/>
      <protection locked="0"/>
    </xf>
    <xf numFmtId="177" fontId="4" fillId="25" borderId="6" xfId="0" applyNumberFormat="1" applyFont="1" applyFill="1" applyBorder="1" applyAlignment="1" applyProtection="1">
      <alignment horizontal="center"/>
      <protection locked="0"/>
    </xf>
    <xf numFmtId="177" fontId="4" fillId="25" borderId="15" xfId="0" applyNumberFormat="1" applyFont="1" applyFill="1" applyBorder="1" applyAlignment="1" applyProtection="1">
      <alignment horizontal="center"/>
      <protection locked="0"/>
    </xf>
    <xf numFmtId="0" fontId="4" fillId="26" borderId="6" xfId="0" applyFont="1" applyFill="1" applyBorder="1" applyProtection="1">
      <protection locked="0"/>
    </xf>
    <xf numFmtId="0" fontId="4" fillId="26" borderId="6" xfId="0" applyFont="1" applyFill="1" applyBorder="1" applyAlignment="1" applyProtection="1">
      <alignment horizontal="center"/>
      <protection locked="0"/>
    </xf>
    <xf numFmtId="0" fontId="4" fillId="26" borderId="3" xfId="0" applyFont="1" applyFill="1" applyBorder="1" applyProtection="1">
      <protection locked="0"/>
    </xf>
    <xf numFmtId="0" fontId="4" fillId="26" borderId="3" xfId="0" applyFont="1" applyFill="1" applyBorder="1" applyAlignment="1" applyProtection="1">
      <alignment horizontal="center"/>
      <protection locked="0"/>
    </xf>
    <xf numFmtId="177" fontId="4" fillId="26" borderId="6" xfId="0" applyNumberFormat="1" applyFont="1" applyFill="1" applyBorder="1" applyAlignment="1" applyProtection="1">
      <alignment horizontal="center"/>
      <protection locked="0"/>
    </xf>
    <xf numFmtId="177" fontId="4" fillId="26" borderId="3" xfId="0" applyNumberFormat="1" applyFont="1" applyFill="1" applyBorder="1" applyAlignment="1" applyProtection="1">
      <alignment horizontal="center"/>
      <protection locked="0"/>
    </xf>
    <xf numFmtId="0" fontId="6" fillId="28" borderId="25" xfId="0" applyFont="1" applyFill="1" applyBorder="1" applyAlignment="1">
      <alignment horizontal="center"/>
    </xf>
    <xf numFmtId="7" fontId="6" fillId="29" borderId="40" xfId="0" applyNumberFormat="1" applyFont="1" applyFill="1" applyBorder="1" applyAlignment="1">
      <alignment horizontal="center"/>
    </xf>
    <xf numFmtId="0" fontId="6" fillId="28" borderId="40" xfId="0" applyFont="1" applyFill="1" applyBorder="1" applyAlignment="1">
      <alignment horizontal="center"/>
    </xf>
    <xf numFmtId="0" fontId="6" fillId="30" borderId="40" xfId="0" applyFont="1" applyFill="1" applyBorder="1" applyAlignment="1" applyProtection="1">
      <alignment horizontal="center"/>
      <protection locked="0"/>
    </xf>
    <xf numFmtId="176" fontId="6" fillId="30" borderId="40" xfId="0" applyNumberFormat="1" applyFont="1" applyFill="1" applyBorder="1" applyAlignment="1" applyProtection="1">
      <alignment horizontal="center"/>
      <protection locked="0"/>
    </xf>
    <xf numFmtId="177" fontId="6" fillId="30" borderId="40" xfId="0" applyNumberFormat="1" applyFont="1" applyFill="1" applyBorder="1" applyAlignment="1" applyProtection="1">
      <alignment horizontal="center"/>
      <protection locked="0"/>
    </xf>
    <xf numFmtId="178" fontId="6" fillId="30" borderId="40" xfId="0" applyNumberFormat="1" applyFont="1" applyFill="1" applyBorder="1" applyAlignment="1" applyProtection="1">
      <alignment horizontal="center"/>
      <protection locked="0"/>
    </xf>
    <xf numFmtId="7" fontId="6" fillId="30" borderId="40" xfId="0" applyNumberFormat="1" applyFont="1" applyFill="1" applyBorder="1" applyAlignment="1">
      <alignment horizontal="center"/>
    </xf>
    <xf numFmtId="0" fontId="6" fillId="31" borderId="40" xfId="0" applyFont="1" applyFill="1" applyBorder="1" applyAlignment="1" applyProtection="1">
      <alignment horizontal="center"/>
      <protection locked="0"/>
    </xf>
    <xf numFmtId="176" fontId="6" fillId="31" borderId="40" xfId="0" applyNumberFormat="1" applyFont="1" applyFill="1" applyBorder="1" applyAlignment="1" applyProtection="1">
      <alignment horizontal="center"/>
      <protection locked="0"/>
    </xf>
    <xf numFmtId="177" fontId="6" fillId="31" borderId="40" xfId="0" applyNumberFormat="1" applyFont="1" applyFill="1" applyBorder="1" applyAlignment="1" applyProtection="1">
      <alignment horizontal="center"/>
      <protection locked="0"/>
    </xf>
    <xf numFmtId="178" fontId="6" fillId="31" borderId="40" xfId="0" applyNumberFormat="1" applyFont="1" applyFill="1" applyBorder="1" applyAlignment="1" applyProtection="1">
      <alignment horizontal="center"/>
      <protection locked="0"/>
    </xf>
    <xf numFmtId="0" fontId="6" fillId="21" borderId="26" xfId="0" applyFont="1" applyFill="1" applyBorder="1" applyAlignment="1">
      <alignment horizontal="right"/>
    </xf>
    <xf numFmtId="0" fontId="6" fillId="0" borderId="26" xfId="0" applyFont="1" applyBorder="1" applyAlignment="1">
      <alignment horizontal="right"/>
    </xf>
    <xf numFmtId="0" fontId="6" fillId="0" borderId="27" xfId="0" applyFont="1" applyBorder="1" applyAlignment="1">
      <alignment horizontal="right"/>
    </xf>
    <xf numFmtId="176" fontId="6" fillId="0" borderId="3" xfId="0" applyNumberFormat="1" applyFont="1" applyBorder="1" applyAlignment="1" applyProtection="1">
      <alignment horizontal="right"/>
      <protection locked="0"/>
    </xf>
    <xf numFmtId="0" fontId="6" fillId="28" borderId="52" xfId="0" applyFont="1" applyFill="1" applyBorder="1" applyAlignment="1">
      <alignment horizontal="center"/>
    </xf>
    <xf numFmtId="178" fontId="6" fillId="30" borderId="53" xfId="0" applyNumberFormat="1" applyFont="1" applyFill="1" applyBorder="1" applyAlignment="1" applyProtection="1">
      <alignment horizontal="center"/>
      <protection locked="0"/>
    </xf>
    <xf numFmtId="178" fontId="4" fillId="21" borderId="43" xfId="0" applyNumberFormat="1" applyFont="1" applyFill="1" applyBorder="1" applyAlignment="1" applyProtection="1">
      <alignment horizontal="right"/>
      <protection locked="0"/>
    </xf>
    <xf numFmtId="178" fontId="4" fillId="21" borderId="16" xfId="0" applyNumberFormat="1" applyFont="1" applyFill="1" applyBorder="1" applyAlignment="1" applyProtection="1">
      <alignment horizontal="right"/>
      <protection locked="0"/>
    </xf>
    <xf numFmtId="178" fontId="4" fillId="0" borderId="16" xfId="0" applyNumberFormat="1" applyFont="1" applyBorder="1" applyAlignment="1" applyProtection="1">
      <alignment horizontal="right"/>
      <protection locked="0"/>
    </xf>
    <xf numFmtId="178" fontId="4" fillId="0" borderId="95" xfId="0" applyNumberFormat="1" applyFont="1" applyBorder="1" applyAlignment="1" applyProtection="1">
      <alignment horizontal="right"/>
      <protection locked="0"/>
    </xf>
    <xf numFmtId="0" fontId="6" fillId="2" borderId="3" xfId="0" applyFont="1" applyFill="1" applyBorder="1" applyAlignment="1">
      <alignment horizontal="center"/>
    </xf>
    <xf numFmtId="0" fontId="6" fillId="2" borderId="1" xfId="0" applyFont="1" applyFill="1" applyBorder="1" applyAlignment="1">
      <alignment vertical="center"/>
    </xf>
    <xf numFmtId="49" fontId="6" fillId="11" borderId="25" xfId="0" applyNumberFormat="1" applyFont="1" applyFill="1" applyBorder="1" applyAlignment="1" applyProtection="1">
      <alignment horizontal="center" vertical="center"/>
      <protection locked="0"/>
    </xf>
    <xf numFmtId="0" fontId="6" fillId="2" borderId="25" xfId="0" applyFont="1" applyFill="1" applyBorder="1" applyAlignment="1">
      <alignment vertical="center"/>
    </xf>
    <xf numFmtId="0" fontId="6" fillId="2" borderId="40" xfId="0" applyFont="1" applyFill="1" applyBorder="1" applyAlignment="1">
      <alignment horizontal="center" vertical="center"/>
    </xf>
    <xf numFmtId="0" fontId="4" fillId="38" borderId="6" xfId="0" applyFont="1" applyFill="1" applyBorder="1" applyProtection="1">
      <protection locked="0"/>
    </xf>
    <xf numFmtId="0" fontId="4" fillId="39" borderId="9" xfId="0" applyFont="1" applyFill="1" applyBorder="1"/>
    <xf numFmtId="0" fontId="4" fillId="39" borderId="0" xfId="0" applyFont="1" applyFill="1"/>
    <xf numFmtId="177" fontId="4" fillId="39" borderId="0" xfId="0" applyNumberFormat="1" applyFont="1" applyFill="1" applyAlignment="1">
      <alignment horizontal="right"/>
    </xf>
    <xf numFmtId="7" fontId="4" fillId="39" borderId="0" xfId="0" applyNumberFormat="1" applyFont="1" applyFill="1" applyAlignment="1">
      <alignment horizontal="right"/>
    </xf>
    <xf numFmtId="177" fontId="4" fillId="38" borderId="6" xfId="0" applyNumberFormat="1" applyFont="1" applyFill="1" applyBorder="1" applyAlignment="1" applyProtection="1">
      <alignment horizontal="center"/>
      <protection locked="0"/>
    </xf>
    <xf numFmtId="177" fontId="4" fillId="38" borderId="15" xfId="0" applyNumberFormat="1" applyFont="1" applyFill="1" applyBorder="1" applyAlignment="1" applyProtection="1">
      <alignment horizontal="center"/>
      <protection locked="0"/>
    </xf>
    <xf numFmtId="177" fontId="4" fillId="38" borderId="3" xfId="0" applyNumberFormat="1" applyFont="1" applyFill="1" applyBorder="1" applyAlignment="1">
      <alignment horizontal="center"/>
    </xf>
    <xf numFmtId="178" fontId="4" fillId="0" borderId="6" xfId="0" applyNumberFormat="1" applyFont="1" applyFill="1" applyBorder="1" applyAlignment="1" applyProtection="1">
      <alignment horizontal="right"/>
      <protection locked="0"/>
    </xf>
    <xf numFmtId="178" fontId="4" fillId="0" borderId="16" xfId="0" applyNumberFormat="1" applyFont="1" applyFill="1" applyBorder="1" applyAlignment="1" applyProtection="1">
      <alignment horizontal="right"/>
      <protection locked="0"/>
    </xf>
    <xf numFmtId="0" fontId="4" fillId="0" borderId="14" xfId="0" applyFont="1" applyBorder="1" applyAlignment="1">
      <alignment horizontal="left"/>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178" fontId="4" fillId="0" borderId="3" xfId="0" applyNumberFormat="1" applyFont="1" applyFill="1" applyBorder="1" applyAlignment="1" applyProtection="1">
      <alignment horizontal="right"/>
      <protection locked="0"/>
    </xf>
    <xf numFmtId="7" fontId="6" fillId="0" borderId="42" xfId="0" applyNumberFormat="1" applyFont="1" applyBorder="1" applyAlignment="1" applyProtection="1">
      <alignment horizontal="right" vertical="center"/>
      <protection locked="0"/>
    </xf>
    <xf numFmtId="176" fontId="4" fillId="0" borderId="6" xfId="0" applyNumberFormat="1" applyFont="1" applyFill="1" applyBorder="1" applyAlignment="1" applyProtection="1">
      <alignment horizontal="right"/>
      <protection locked="0"/>
    </xf>
    <xf numFmtId="176" fontId="4" fillId="0" borderId="15" xfId="0" applyNumberFormat="1" applyFont="1" applyFill="1" applyBorder="1" applyAlignment="1" applyProtection="1">
      <alignment horizontal="right"/>
      <protection locked="0"/>
    </xf>
    <xf numFmtId="176" fontId="4" fillId="0" borderId="3" xfId="0" applyNumberFormat="1" applyFont="1" applyFill="1" applyBorder="1" applyAlignment="1" applyProtection="1">
      <alignment horizontal="right"/>
      <protection locked="0"/>
    </xf>
    <xf numFmtId="0" fontId="4" fillId="25" borderId="28" xfId="0" applyFont="1" applyFill="1" applyBorder="1" applyProtection="1">
      <protection locked="0"/>
    </xf>
    <xf numFmtId="0" fontId="4" fillId="5"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182" fontId="14" fillId="0" borderId="100" xfId="0" applyNumberFormat="1" applyFont="1" applyBorder="1" applyAlignment="1" applyProtection="1">
      <alignment horizontal="right"/>
      <protection locked="0"/>
    </xf>
    <xf numFmtId="182" fontId="4" fillId="0" borderId="15" xfId="0" applyNumberFormat="1" applyFont="1" applyBorder="1" applyAlignment="1" applyProtection="1">
      <alignment horizontal="right"/>
      <protection locked="0"/>
    </xf>
    <xf numFmtId="176" fontId="6" fillId="21" borderId="27" xfId="0" applyNumberFormat="1" applyFont="1" applyFill="1" applyBorder="1" applyAlignment="1" applyProtection="1">
      <alignment horizontal="right"/>
    </xf>
    <xf numFmtId="177" fontId="4" fillId="21" borderId="27" xfId="0" applyNumberFormat="1" applyFont="1" applyFill="1" applyBorder="1" applyAlignment="1" applyProtection="1">
      <alignment horizontal="right"/>
    </xf>
    <xf numFmtId="176" fontId="6" fillId="0" borderId="27" xfId="0" applyNumberFormat="1" applyFont="1" applyBorder="1" applyAlignment="1" applyProtection="1">
      <alignment horizontal="right"/>
    </xf>
    <xf numFmtId="177" fontId="4" fillId="0" borderId="27" xfId="0" applyNumberFormat="1" applyFont="1" applyBorder="1" applyAlignment="1" applyProtection="1">
      <alignment horizontal="right"/>
    </xf>
    <xf numFmtId="182" fontId="4" fillId="0" borderId="43" xfId="0" applyNumberFormat="1" applyFont="1" applyBorder="1" applyAlignment="1" applyProtection="1">
      <alignment horizontal="right"/>
      <protection locked="0"/>
    </xf>
    <xf numFmtId="182" fontId="4" fillId="0" borderId="44" xfId="0" applyNumberFormat="1" applyFont="1" applyBorder="1" applyAlignment="1" applyProtection="1">
      <alignment horizontal="right"/>
      <protection locked="0"/>
    </xf>
    <xf numFmtId="178" fontId="4" fillId="0" borderId="34" xfId="0" applyNumberFormat="1" applyFont="1" applyFill="1" applyBorder="1" applyAlignment="1" applyProtection="1">
      <alignment horizontal="right"/>
      <protection locked="0"/>
    </xf>
    <xf numFmtId="182" fontId="4" fillId="0" borderId="34" xfId="0" applyNumberFormat="1" applyFont="1" applyFill="1" applyBorder="1" applyAlignment="1" applyProtection="1">
      <alignment horizontal="right"/>
      <protection locked="0"/>
    </xf>
    <xf numFmtId="0" fontId="6" fillId="16" borderId="38" xfId="0" applyFont="1" applyFill="1" applyBorder="1" applyProtection="1"/>
    <xf numFmtId="0" fontId="6" fillId="16" borderId="45" xfId="0" applyFont="1" applyFill="1" applyBorder="1" applyAlignment="1" applyProtection="1">
      <alignment horizontal="right"/>
    </xf>
    <xf numFmtId="0" fontId="6" fillId="16" borderId="46" xfId="0" applyFont="1" applyFill="1" applyBorder="1" applyAlignment="1" applyProtection="1">
      <alignment horizontal="right"/>
    </xf>
    <xf numFmtId="0" fontId="6" fillId="16" borderId="30" xfId="0" applyFont="1" applyFill="1" applyBorder="1" applyAlignment="1" applyProtection="1">
      <alignment horizontal="right"/>
    </xf>
    <xf numFmtId="0" fontId="6" fillId="16" borderId="32" xfId="0" applyFont="1" applyFill="1" applyBorder="1" applyAlignment="1" applyProtection="1">
      <alignment horizontal="center"/>
    </xf>
    <xf numFmtId="0" fontId="6" fillId="16" borderId="33" xfId="0" applyFont="1" applyFill="1" applyBorder="1" applyAlignment="1" applyProtection="1">
      <alignment horizontal="center"/>
    </xf>
    <xf numFmtId="0" fontId="6" fillId="16" borderId="13" xfId="0" applyFont="1" applyFill="1" applyBorder="1" applyAlignment="1" applyProtection="1">
      <alignment horizontal="center"/>
    </xf>
    <xf numFmtId="178" fontId="4" fillId="0" borderId="6" xfId="4" applyNumberFormat="1" applyFont="1" applyBorder="1" applyAlignment="1" applyProtection="1">
      <alignment horizontal="right"/>
      <protection locked="0"/>
    </xf>
    <xf numFmtId="38" fontId="4" fillId="0" borderId="6" xfId="5" applyFont="1" applyBorder="1" applyAlignment="1" applyProtection="1">
      <alignment horizontal="right"/>
      <protection locked="0"/>
    </xf>
    <xf numFmtId="178" fontId="4" fillId="21" borderId="43" xfId="4" applyNumberFormat="1" applyFont="1" applyFill="1" applyBorder="1" applyAlignment="1" applyProtection="1">
      <alignment horizontal="right"/>
      <protection locked="0"/>
    </xf>
    <xf numFmtId="38" fontId="4" fillId="0" borderId="6" xfId="3" applyFont="1" applyBorder="1" applyAlignment="1" applyProtection="1">
      <alignment horizontal="right"/>
      <protection locked="0"/>
    </xf>
    <xf numFmtId="176" fontId="4" fillId="0" borderId="6" xfId="4" applyNumberFormat="1" applyFont="1" applyBorder="1" applyAlignment="1" applyProtection="1">
      <alignment horizontal="right"/>
      <protection locked="0"/>
    </xf>
    <xf numFmtId="0" fontId="4" fillId="38" borderId="5" xfId="0" applyFont="1" applyFill="1" applyBorder="1" applyProtection="1">
      <protection locked="0"/>
    </xf>
    <xf numFmtId="176" fontId="4" fillId="0" borderId="5" xfId="0" applyNumberFormat="1" applyFont="1" applyFill="1" applyBorder="1" applyAlignment="1" applyProtection="1">
      <alignment horizontal="right"/>
      <protection locked="0"/>
    </xf>
    <xf numFmtId="177" fontId="4" fillId="38" borderId="5" xfId="0" applyNumberFormat="1" applyFont="1" applyFill="1" applyBorder="1" applyAlignment="1" applyProtection="1">
      <alignment horizontal="center"/>
      <protection locked="0"/>
    </xf>
    <xf numFmtId="178" fontId="4" fillId="0" borderId="5" xfId="0" applyNumberFormat="1" applyFont="1" applyFill="1" applyBorder="1" applyAlignment="1" applyProtection="1">
      <alignment horizontal="right"/>
      <protection locked="0"/>
    </xf>
    <xf numFmtId="178" fontId="4" fillId="0" borderId="43" xfId="0" applyNumberFormat="1" applyFont="1" applyFill="1" applyBorder="1" applyAlignment="1" applyProtection="1">
      <alignment horizontal="right"/>
      <protection locked="0"/>
    </xf>
    <xf numFmtId="0" fontId="4" fillId="26" borderId="105" xfId="0" applyFont="1" applyFill="1" applyBorder="1" applyProtection="1">
      <protection locked="0"/>
    </xf>
    <xf numFmtId="0" fontId="4" fillId="26" borderId="105" xfId="0" applyFont="1" applyFill="1" applyBorder="1" applyAlignment="1" applyProtection="1">
      <alignment horizontal="center"/>
      <protection locked="0"/>
    </xf>
    <xf numFmtId="176" fontId="4" fillId="0" borderId="105" xfId="0" applyNumberFormat="1" applyFont="1" applyFill="1" applyBorder="1" applyAlignment="1" applyProtection="1">
      <alignment horizontal="right"/>
      <protection locked="0"/>
    </xf>
    <xf numFmtId="177" fontId="4" fillId="26" borderId="105" xfId="0" applyNumberFormat="1" applyFont="1" applyFill="1" applyBorder="1" applyAlignment="1" applyProtection="1">
      <alignment horizontal="center"/>
      <protection locked="0"/>
    </xf>
    <xf numFmtId="178" fontId="4" fillId="0" borderId="105" xfId="0" applyNumberFormat="1" applyFont="1" applyBorder="1" applyAlignment="1" applyProtection="1">
      <alignment horizontal="right"/>
      <protection locked="0"/>
    </xf>
    <xf numFmtId="178" fontId="4" fillId="0" borderId="106" xfId="0" applyNumberFormat="1" applyFont="1" applyBorder="1" applyAlignment="1" applyProtection="1">
      <alignment horizontal="right"/>
      <protection locked="0"/>
    </xf>
    <xf numFmtId="0" fontId="4" fillId="0" borderId="0" xfId="0" applyFont="1" applyAlignment="1">
      <alignment horizontal="center"/>
    </xf>
    <xf numFmtId="0" fontId="16" fillId="0" borderId="0" xfId="0" applyFont="1" applyProtection="1">
      <protection hidden="1"/>
    </xf>
    <xf numFmtId="0" fontId="4" fillId="0" borderId="0" xfId="0" applyFont="1" applyAlignment="1">
      <alignment horizontal="center"/>
    </xf>
    <xf numFmtId="0" fontId="4" fillId="0" borderId="44" xfId="0" applyFont="1" applyBorder="1" applyProtection="1">
      <protection hidden="1"/>
    </xf>
    <xf numFmtId="0" fontId="4" fillId="0" borderId="0" xfId="0" applyFont="1" applyBorder="1" applyProtection="1">
      <protection hidden="1"/>
    </xf>
    <xf numFmtId="0" fontId="1" fillId="0" borderId="44" xfId="0" applyFont="1" applyBorder="1" applyProtection="1">
      <protection hidden="1"/>
    </xf>
    <xf numFmtId="0" fontId="4" fillId="0" borderId="44" xfId="0" applyFont="1" applyBorder="1"/>
    <xf numFmtId="0" fontId="4" fillId="0" borderId="0" xfId="0" applyFont="1" applyBorder="1"/>
    <xf numFmtId="0" fontId="4" fillId="0" borderId="17"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6" fillId="0" borderId="0" xfId="0" applyFont="1" applyBorder="1"/>
    <xf numFmtId="0" fontId="18" fillId="0" borderId="6" xfId="0" applyFont="1" applyBorder="1" applyProtection="1">
      <protection hidden="1"/>
    </xf>
    <xf numFmtId="0" fontId="18" fillId="0" borderId="6" xfId="0" applyFont="1" applyBorder="1"/>
    <xf numFmtId="0" fontId="18" fillId="0" borderId="0" xfId="0" applyFont="1"/>
    <xf numFmtId="0" fontId="18" fillId="0" borderId="0" xfId="0" applyFont="1" applyAlignment="1" applyProtection="1">
      <alignment wrapText="1"/>
      <protection hidden="1"/>
    </xf>
    <xf numFmtId="0" fontId="18" fillId="0" borderId="6" xfId="0" applyFont="1" applyBorder="1" applyAlignment="1" applyProtection="1">
      <alignment wrapText="1"/>
      <protection hidden="1"/>
    </xf>
    <xf numFmtId="0" fontId="18" fillId="0" borderId="17" xfId="0" applyFont="1" applyBorder="1" applyProtection="1">
      <protection hidden="1"/>
    </xf>
    <xf numFmtId="0" fontId="18" fillId="0" borderId="0" xfId="0" applyFont="1" applyProtection="1">
      <protection hidden="1"/>
    </xf>
    <xf numFmtId="0" fontId="19" fillId="0" borderId="5" xfId="0" applyFont="1" applyBorder="1" applyProtection="1">
      <protection hidden="1"/>
    </xf>
    <xf numFmtId="0" fontId="19" fillId="0" borderId="0" xfId="0" applyFont="1"/>
    <xf numFmtId="0" fontId="18" fillId="0" borderId="17" xfId="0" applyFont="1" applyBorder="1" applyAlignment="1" applyProtection="1">
      <alignment wrapText="1"/>
      <protection hidden="1"/>
    </xf>
    <xf numFmtId="0" fontId="4" fillId="0" borderId="17" xfId="0" applyFont="1" applyBorder="1" applyProtection="1">
      <protection locked="0"/>
    </xf>
    <xf numFmtId="0" fontId="4" fillId="0" borderId="0" xfId="0" applyFont="1" applyAlignment="1">
      <alignment horizontal="center"/>
    </xf>
    <xf numFmtId="0" fontId="4" fillId="0" borderId="17" xfId="0" applyFont="1" applyBorder="1" applyAlignment="1" applyProtection="1">
      <alignment wrapText="1"/>
      <protection hidden="1"/>
    </xf>
    <xf numFmtId="0" fontId="18"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8" fillId="0" borderId="6" xfId="0" applyFont="1" applyBorder="1" applyAlignment="1">
      <alignment horizontal="left" wrapText="1"/>
    </xf>
    <xf numFmtId="10" fontId="7" fillId="16" borderId="38" xfId="0" applyNumberFormat="1" applyFont="1" applyFill="1" applyBorder="1" applyProtection="1"/>
    <xf numFmtId="8" fontId="6" fillId="16" borderId="39" xfId="0" applyNumberFormat="1" applyFont="1" applyFill="1" applyBorder="1" applyAlignment="1" applyProtection="1">
      <alignment horizontal="right"/>
    </xf>
    <xf numFmtId="0" fontId="6" fillId="16" borderId="0" xfId="0" applyFont="1" applyFill="1" applyProtection="1"/>
    <xf numFmtId="5" fontId="7" fillId="16" borderId="38" xfId="0" applyNumberFormat="1" applyFont="1" applyFill="1" applyBorder="1" applyAlignment="1" applyProtection="1">
      <alignment horizontal="right"/>
    </xf>
    <xf numFmtId="5" fontId="6" fillId="16" borderId="49" xfId="0" applyNumberFormat="1" applyFont="1" applyFill="1" applyBorder="1" applyProtection="1"/>
    <xf numFmtId="5" fontId="7" fillId="16" borderId="35" xfId="0" applyNumberFormat="1" applyFont="1" applyFill="1" applyBorder="1" applyAlignment="1" applyProtection="1">
      <alignment horizontal="right"/>
    </xf>
    <xf numFmtId="10" fontId="7" fillId="16" borderId="35" xfId="0" applyNumberFormat="1" applyFont="1" applyFill="1" applyBorder="1" applyAlignment="1" applyProtection="1">
      <alignment horizontal="center"/>
    </xf>
    <xf numFmtId="5" fontId="6" fillId="16" borderId="48" xfId="0" applyNumberFormat="1" applyFont="1" applyFill="1" applyBorder="1" applyProtection="1"/>
    <xf numFmtId="10" fontId="7" fillId="16" borderId="36" xfId="0" applyNumberFormat="1" applyFont="1" applyFill="1" applyBorder="1" applyAlignment="1" applyProtection="1">
      <alignment horizontal="center"/>
    </xf>
    <xf numFmtId="10" fontId="6" fillId="16" borderId="30" xfId="0" applyNumberFormat="1" applyFont="1" applyFill="1" applyBorder="1" applyAlignment="1" applyProtection="1">
      <alignment horizontal="center"/>
    </xf>
    <xf numFmtId="10" fontId="6" fillId="16" borderId="23" xfId="0" applyNumberFormat="1" applyFont="1" applyFill="1" applyBorder="1" applyAlignment="1" applyProtection="1">
      <alignment horizontal="center"/>
    </xf>
    <xf numFmtId="10" fontId="7" fillId="16" borderId="47" xfId="0" applyNumberFormat="1" applyFont="1" applyFill="1" applyBorder="1" applyAlignment="1" applyProtection="1">
      <alignment horizontal="center"/>
    </xf>
    <xf numFmtId="0" fontId="6" fillId="16" borderId="13" xfId="0" applyFont="1" applyFill="1" applyBorder="1" applyProtection="1"/>
    <xf numFmtId="7" fontId="6" fillId="16" borderId="13" xfId="0" applyNumberFormat="1" applyFont="1" applyFill="1" applyBorder="1" applyAlignment="1" applyProtection="1">
      <alignment horizontal="right"/>
    </xf>
    <xf numFmtId="7" fontId="6" fillId="16" borderId="86" xfId="0" applyNumberFormat="1" applyFont="1" applyFill="1" applyBorder="1" applyAlignment="1" applyProtection="1">
      <alignment horizontal="right"/>
    </xf>
    <xf numFmtId="10" fontId="7" fillId="16" borderId="37" xfId="0" applyNumberFormat="1" applyFont="1" applyFill="1" applyBorder="1" applyAlignment="1" applyProtection="1">
      <alignment horizontal="center"/>
    </xf>
    <xf numFmtId="177" fontId="7" fillId="16" borderId="10" xfId="0" applyNumberFormat="1" applyFont="1" applyFill="1" applyBorder="1" applyAlignment="1" applyProtection="1">
      <alignment horizontal="right"/>
    </xf>
    <xf numFmtId="0" fontId="7" fillId="16" borderId="10" xfId="0" applyFont="1" applyFill="1" applyBorder="1" applyAlignment="1" applyProtection="1">
      <alignment horizontal="right"/>
    </xf>
    <xf numFmtId="7" fontId="7" fillId="16" borderId="10" xfId="0" applyNumberFormat="1" applyFont="1" applyFill="1" applyBorder="1" applyAlignment="1" applyProtection="1">
      <alignment horizontal="right"/>
    </xf>
    <xf numFmtId="7" fontId="6" fillId="16" borderId="10" xfId="0" applyNumberFormat="1" applyFont="1" applyFill="1" applyBorder="1" applyAlignment="1" applyProtection="1">
      <alignment horizontal="right"/>
    </xf>
    <xf numFmtId="5" fontId="6" fillId="16" borderId="31" xfId="0" applyNumberFormat="1" applyFont="1" applyFill="1" applyBorder="1" applyProtection="1"/>
    <xf numFmtId="177" fontId="7" fillId="16" borderId="11" xfId="0" applyNumberFormat="1" applyFont="1" applyFill="1" applyBorder="1" applyAlignment="1" applyProtection="1">
      <alignment horizontal="right"/>
    </xf>
    <xf numFmtId="0" fontId="7" fillId="16" borderId="11" xfId="0" applyFont="1" applyFill="1" applyBorder="1" applyAlignment="1" applyProtection="1">
      <alignment horizontal="right"/>
    </xf>
    <xf numFmtId="7" fontId="7" fillId="16" borderId="30" xfId="0" applyNumberFormat="1" applyFont="1" applyFill="1" applyBorder="1" applyAlignment="1" applyProtection="1">
      <alignment horizontal="right"/>
    </xf>
    <xf numFmtId="7" fontId="7" fillId="16" borderId="23" xfId="0" applyNumberFormat="1" applyFont="1" applyFill="1" applyBorder="1" applyAlignment="1" applyProtection="1">
      <alignment horizontal="right"/>
    </xf>
    <xf numFmtId="7" fontId="6" fillId="16" borderId="23" xfId="0" applyNumberFormat="1" applyFont="1" applyFill="1" applyBorder="1" applyAlignment="1" applyProtection="1">
      <alignment horizontal="right"/>
    </xf>
    <xf numFmtId="0" fontId="6" fillId="16" borderId="12" xfId="0" applyFont="1" applyFill="1" applyBorder="1" applyProtection="1"/>
    <xf numFmtId="177" fontId="7" fillId="16" borderId="13" xfId="0" applyNumberFormat="1" applyFont="1" applyFill="1" applyBorder="1" applyAlignment="1" applyProtection="1">
      <alignment horizontal="right"/>
    </xf>
    <xf numFmtId="0" fontId="7" fillId="16" borderId="13" xfId="0" applyFont="1" applyFill="1" applyBorder="1" applyAlignment="1" applyProtection="1">
      <alignment horizontal="right"/>
    </xf>
    <xf numFmtId="7" fontId="7" fillId="16" borderId="13" xfId="0" applyNumberFormat="1" applyFont="1" applyFill="1" applyBorder="1" applyAlignment="1" applyProtection="1">
      <alignment horizontal="right"/>
    </xf>
    <xf numFmtId="7" fontId="7" fillId="16" borderId="86" xfId="0" applyNumberFormat="1" applyFont="1" applyFill="1" applyBorder="1" applyAlignment="1" applyProtection="1">
      <alignment horizontal="right"/>
    </xf>
    <xf numFmtId="0" fontId="4" fillId="38" borderId="15" xfId="0" applyFont="1" applyFill="1" applyBorder="1" applyProtection="1">
      <protection locked="0"/>
    </xf>
    <xf numFmtId="0" fontId="4" fillId="38" borderId="3" xfId="0" applyFont="1" applyFill="1" applyBorder="1" applyProtection="1">
      <protection locked="0"/>
    </xf>
    <xf numFmtId="182" fontId="14" fillId="0" borderId="108" xfId="0" applyNumberFormat="1" applyFont="1" applyBorder="1" applyAlignment="1" applyProtection="1">
      <alignment horizontal="right"/>
      <protection locked="0"/>
    </xf>
    <xf numFmtId="182" fontId="14" fillId="0" borderId="109" xfId="0" applyNumberFormat="1" applyFont="1" applyBorder="1" applyAlignment="1" applyProtection="1">
      <alignment horizontal="right"/>
      <protection locked="0"/>
    </xf>
    <xf numFmtId="176" fontId="6" fillId="0" borderId="75" xfId="0" applyNumberFormat="1" applyFont="1" applyBorder="1" applyAlignment="1" applyProtection="1">
      <alignment horizontal="right"/>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9" fontId="4" fillId="0" borderId="5" xfId="0" applyNumberFormat="1" applyFont="1" applyFill="1" applyBorder="1" applyAlignment="1" applyProtection="1">
      <alignment horizontal="center"/>
      <protection locked="0"/>
    </xf>
    <xf numFmtId="9" fontId="4" fillId="0" borderId="6" xfId="0" applyNumberFormat="1" applyFont="1" applyFill="1" applyBorder="1" applyAlignment="1" applyProtection="1">
      <alignment horizontal="center"/>
      <protection locked="0"/>
    </xf>
    <xf numFmtId="9" fontId="4" fillId="0" borderId="15" xfId="0" applyNumberFormat="1" applyFont="1" applyFill="1" applyBorder="1" applyAlignment="1" applyProtection="1">
      <alignment horizontal="center"/>
      <protection locked="0"/>
    </xf>
    <xf numFmtId="9" fontId="4" fillId="0" borderId="3" xfId="0" applyNumberFormat="1" applyFont="1" applyFill="1" applyBorder="1" applyAlignment="1" applyProtection="1">
      <alignment horizontal="center"/>
      <protection locked="0"/>
    </xf>
    <xf numFmtId="0" fontId="4" fillId="24" borderId="58" xfId="0" applyFont="1" applyFill="1" applyBorder="1" applyProtection="1">
      <protection locked="0"/>
    </xf>
    <xf numFmtId="0" fontId="4" fillId="24" borderId="17" xfId="0" applyFont="1" applyFill="1" applyBorder="1" applyProtection="1">
      <protection locked="0"/>
    </xf>
    <xf numFmtId="49" fontId="4" fillId="24" borderId="16" xfId="0" applyNumberFormat="1" applyFont="1" applyFill="1" applyBorder="1" applyProtection="1">
      <protection locked="0"/>
    </xf>
    <xf numFmtId="49" fontId="4" fillId="24" borderId="50" xfId="0" applyNumberFormat="1" applyFont="1" applyFill="1" applyBorder="1" applyProtection="1">
      <protection locked="0"/>
    </xf>
    <xf numFmtId="49" fontId="4" fillId="24" borderId="17" xfId="0" applyNumberFormat="1" applyFont="1" applyFill="1" applyBorder="1" applyProtection="1">
      <protection locked="0"/>
    </xf>
    <xf numFmtId="5" fontId="4" fillId="24" borderId="16" xfId="0" applyNumberFormat="1" applyFont="1" applyFill="1" applyBorder="1" applyAlignment="1">
      <alignment horizontal="right"/>
    </xf>
    <xf numFmtId="5" fontId="4" fillId="24" borderId="17" xfId="0" applyNumberFormat="1" applyFont="1" applyFill="1" applyBorder="1" applyAlignment="1">
      <alignment horizontal="right"/>
    </xf>
    <xf numFmtId="0" fontId="8" fillId="21" borderId="43" xfId="0" applyFont="1" applyFill="1" applyBorder="1" applyAlignment="1" applyProtection="1">
      <alignment horizontal="left"/>
      <protection locked="0"/>
    </xf>
    <xf numFmtId="0" fontId="8" fillId="21" borderId="59" xfId="0" applyFont="1" applyFill="1" applyBorder="1" applyAlignment="1" applyProtection="1">
      <alignment horizontal="left"/>
      <protection locked="0"/>
    </xf>
    <xf numFmtId="0" fontId="8" fillId="21" borderId="60" xfId="0" applyFont="1" applyFill="1" applyBorder="1" applyAlignment="1" applyProtection="1">
      <alignment horizontal="left"/>
      <protection locked="0"/>
    </xf>
    <xf numFmtId="0" fontId="18" fillId="0" borderId="15" xfId="0" applyFont="1" applyBorder="1" applyAlignment="1" applyProtection="1">
      <alignment horizontal="center" vertical="top" textRotation="255" wrapText="1"/>
      <protection hidden="1"/>
    </xf>
    <xf numFmtId="0" fontId="18" fillId="0" borderId="28" xfId="0" applyFont="1" applyBorder="1" applyAlignment="1" applyProtection="1">
      <alignment horizontal="center" vertical="top" textRotation="255"/>
      <protection hidden="1"/>
    </xf>
    <xf numFmtId="0" fontId="18" fillId="0" borderId="5" xfId="0" applyFont="1" applyBorder="1" applyAlignment="1" applyProtection="1">
      <alignment horizontal="center" vertical="top" textRotation="255"/>
      <protection hidden="1"/>
    </xf>
    <xf numFmtId="7" fontId="7" fillId="16" borderId="86" xfId="0" applyNumberFormat="1" applyFont="1" applyFill="1" applyBorder="1" applyAlignment="1" applyProtection="1">
      <alignment horizontal="center"/>
    </xf>
    <xf numFmtId="7" fontId="7" fillId="16" borderId="87" xfId="0" applyNumberFormat="1" applyFont="1" applyFill="1" applyBorder="1" applyAlignment="1" applyProtection="1">
      <alignment horizontal="center"/>
    </xf>
    <xf numFmtId="7" fontId="7" fillId="16" borderId="33" xfId="0" applyNumberFormat="1" applyFont="1" applyFill="1" applyBorder="1" applyAlignment="1" applyProtection="1">
      <alignment horizontal="center"/>
    </xf>
    <xf numFmtId="5" fontId="7" fillId="16" borderId="86" xfId="0" applyNumberFormat="1" applyFont="1" applyFill="1" applyBorder="1" applyAlignment="1" applyProtection="1">
      <alignment horizontal="right"/>
    </xf>
    <xf numFmtId="5" fontId="7" fillId="16" borderId="33" xfId="0" applyNumberFormat="1" applyFont="1" applyFill="1" applyBorder="1" applyAlignment="1" applyProtection="1">
      <alignment horizontal="right"/>
    </xf>
    <xf numFmtId="0" fontId="7" fillId="16" borderId="88" xfId="0" applyFont="1" applyFill="1" applyBorder="1" applyAlignment="1" applyProtection="1">
      <alignment horizontal="center"/>
    </xf>
    <xf numFmtId="0" fontId="7" fillId="16" borderId="89" xfId="0" applyFont="1" applyFill="1" applyBorder="1" applyAlignment="1" applyProtection="1">
      <alignment horizontal="center"/>
    </xf>
    <xf numFmtId="0" fontId="6" fillId="16" borderId="10" xfId="0" applyFont="1" applyFill="1" applyBorder="1" applyAlignment="1" applyProtection="1">
      <alignment horizontal="center"/>
    </xf>
    <xf numFmtId="5" fontId="7" fillId="16" borderId="10" xfId="0" applyNumberFormat="1" applyFont="1" applyFill="1" applyBorder="1" applyAlignment="1" applyProtection="1">
      <alignment horizontal="right"/>
    </xf>
    <xf numFmtId="9" fontId="7" fillId="16" borderId="79" xfId="1" applyFont="1" applyFill="1" applyBorder="1" applyAlignment="1" applyProtection="1">
      <alignment horizontal="center"/>
    </xf>
    <xf numFmtId="9" fontId="7" fillId="16" borderId="48" xfId="1" applyFont="1" applyFill="1" applyBorder="1" applyAlignment="1" applyProtection="1">
      <alignment horizontal="center"/>
    </xf>
    <xf numFmtId="0" fontId="7" fillId="16" borderId="80" xfId="0" applyFont="1" applyFill="1" applyBorder="1" applyAlignment="1" applyProtection="1">
      <alignment horizontal="center"/>
    </xf>
    <xf numFmtId="0" fontId="7" fillId="16" borderId="81" xfId="0" applyFont="1" applyFill="1" applyBorder="1" applyAlignment="1" applyProtection="1">
      <alignment horizontal="center"/>
    </xf>
    <xf numFmtId="0" fontId="7" fillId="16" borderId="48" xfId="0" applyFont="1" applyFill="1" applyBorder="1" applyAlignment="1" applyProtection="1">
      <alignment horizontal="center"/>
    </xf>
    <xf numFmtId="5" fontId="7" fillId="16" borderId="80" xfId="0" applyNumberFormat="1" applyFont="1" applyFill="1" applyBorder="1" applyAlignment="1" applyProtection="1">
      <alignment horizontal="right"/>
    </xf>
    <xf numFmtId="5" fontId="7" fillId="16" borderId="48" xfId="0" applyNumberFormat="1" applyFont="1" applyFill="1" applyBorder="1" applyAlignment="1" applyProtection="1">
      <alignment horizontal="right"/>
    </xf>
    <xf numFmtId="5" fontId="7" fillId="16" borderId="81" xfId="0" applyNumberFormat="1" applyFont="1" applyFill="1" applyBorder="1" applyAlignment="1" applyProtection="1">
      <alignment horizontal="right"/>
    </xf>
    <xf numFmtId="0" fontId="7" fillId="16" borderId="23" xfId="0" applyFont="1" applyFill="1" applyBorder="1" applyAlignment="1" applyProtection="1">
      <alignment horizontal="center"/>
    </xf>
    <xf numFmtId="0" fontId="7" fillId="16" borderId="82" xfId="0" applyFont="1" applyFill="1" applyBorder="1" applyAlignment="1" applyProtection="1">
      <alignment horizontal="center"/>
    </xf>
    <xf numFmtId="0" fontId="7" fillId="16" borderId="46" xfId="0" applyFont="1" applyFill="1" applyBorder="1" applyAlignment="1" applyProtection="1">
      <alignment horizontal="center"/>
    </xf>
    <xf numFmtId="5" fontId="7" fillId="16" borderId="23" xfId="0" applyNumberFormat="1" applyFont="1" applyFill="1" applyBorder="1" applyAlignment="1" applyProtection="1">
      <alignment horizontal="right"/>
    </xf>
    <xf numFmtId="5" fontId="7" fillId="16" borderId="46" xfId="0" applyNumberFormat="1" applyFont="1" applyFill="1" applyBorder="1" applyAlignment="1" applyProtection="1">
      <alignment horizontal="right"/>
    </xf>
    <xf numFmtId="0" fontId="4" fillId="0" borderId="0" xfId="0" applyFont="1" applyAlignment="1">
      <alignment horizontal="center"/>
    </xf>
    <xf numFmtId="0" fontId="4" fillId="0" borderId="75" xfId="0" applyFont="1" applyBorder="1" applyAlignment="1">
      <alignment horizontal="center"/>
    </xf>
    <xf numFmtId="0" fontId="7" fillId="16" borderId="76" xfId="0" applyFont="1" applyFill="1" applyBorder="1" applyAlignment="1" applyProtection="1">
      <alignment horizontal="center"/>
    </xf>
    <xf numFmtId="0" fontId="7" fillId="16" borderId="49" xfId="0" applyFont="1" applyFill="1" applyBorder="1" applyAlignment="1" applyProtection="1">
      <alignment horizontal="center"/>
    </xf>
    <xf numFmtId="0" fontId="18" fillId="0" borderId="15" xfId="0" applyFont="1" applyBorder="1" applyAlignment="1" applyProtection="1">
      <alignment vertical="top" textRotation="255" wrapText="1"/>
      <protection hidden="1"/>
    </xf>
    <xf numFmtId="0" fontId="18" fillId="0" borderId="28" xfId="0" applyFont="1" applyBorder="1" applyAlignment="1" applyProtection="1">
      <alignment vertical="top" textRotation="255"/>
      <protection hidden="1"/>
    </xf>
    <xf numFmtId="0" fontId="18" fillId="0" borderId="5" xfId="0" applyFont="1" applyBorder="1" applyAlignment="1" applyProtection="1">
      <alignment vertical="top" textRotation="255"/>
      <protection hidden="1"/>
    </xf>
    <xf numFmtId="0" fontId="4" fillId="0" borderId="14" xfId="0" applyFont="1" applyBorder="1" applyAlignment="1">
      <alignment horizontal="left"/>
    </xf>
    <xf numFmtId="49" fontId="4" fillId="0" borderId="14" xfId="0" applyNumberFormat="1" applyFont="1" applyBorder="1" applyAlignment="1">
      <alignment horizontal="right"/>
    </xf>
    <xf numFmtId="0" fontId="7" fillId="16" borderId="90" xfId="0" applyFont="1" applyFill="1" applyBorder="1" applyAlignment="1" applyProtection="1">
      <alignment horizontal="center"/>
    </xf>
    <xf numFmtId="0" fontId="7" fillId="16" borderId="91" xfId="0" applyFont="1" applyFill="1" applyBorder="1" applyAlignment="1" applyProtection="1">
      <alignment horizontal="center"/>
    </xf>
    <xf numFmtId="0" fontId="6" fillId="16" borderId="11" xfId="0" applyFont="1" applyFill="1" applyBorder="1" applyAlignment="1" applyProtection="1">
      <alignment horizontal="center"/>
    </xf>
    <xf numFmtId="0" fontId="6" fillId="16" borderId="92" xfId="0" applyFont="1" applyFill="1" applyBorder="1" applyProtection="1"/>
    <xf numFmtId="0" fontId="6" fillId="16" borderId="91" xfId="0" applyFont="1" applyFill="1" applyBorder="1" applyProtection="1"/>
    <xf numFmtId="0" fontId="7" fillId="16" borderId="98" xfId="0" applyFont="1" applyFill="1" applyBorder="1" applyAlignment="1" applyProtection="1">
      <alignment horizontal="center"/>
    </xf>
    <xf numFmtId="0" fontId="7" fillId="16" borderId="33" xfId="0" applyFont="1" applyFill="1" applyBorder="1" applyAlignment="1" applyProtection="1">
      <alignment horizontal="center"/>
    </xf>
    <xf numFmtId="0" fontId="6" fillId="16" borderId="13" xfId="0" applyFont="1" applyFill="1" applyBorder="1" applyAlignment="1" applyProtection="1">
      <alignment horizontal="center"/>
    </xf>
    <xf numFmtId="5" fontId="6" fillId="16" borderId="86" xfId="0" applyNumberFormat="1" applyFont="1" applyFill="1" applyBorder="1" applyAlignment="1" applyProtection="1">
      <alignment horizontal="right"/>
    </xf>
    <xf numFmtId="5" fontId="6" fillId="16" borderId="99" xfId="0" applyNumberFormat="1" applyFont="1" applyFill="1" applyBorder="1" applyAlignment="1" applyProtection="1">
      <alignment horizontal="right"/>
    </xf>
    <xf numFmtId="0" fontId="7" fillId="16" borderId="77" xfId="0" applyFont="1" applyFill="1" applyBorder="1" applyAlignment="1" applyProtection="1">
      <alignment horizontal="center"/>
    </xf>
    <xf numFmtId="0" fontId="7" fillId="16" borderId="78" xfId="0" applyFont="1" applyFill="1" applyBorder="1" applyAlignment="1" applyProtection="1">
      <alignment horizontal="center"/>
    </xf>
    <xf numFmtId="5" fontId="7" fillId="16" borderId="77" xfId="0" applyNumberFormat="1" applyFont="1" applyFill="1" applyBorder="1" applyAlignment="1" applyProtection="1">
      <alignment horizontal="right"/>
    </xf>
    <xf numFmtId="5" fontId="7" fillId="16" borderId="49" xfId="0" applyNumberFormat="1" applyFont="1" applyFill="1" applyBorder="1" applyAlignment="1" applyProtection="1">
      <alignment horizontal="right"/>
    </xf>
    <xf numFmtId="7" fontId="7" fillId="16" borderId="77" xfId="0" applyNumberFormat="1" applyFont="1" applyFill="1" applyBorder="1" applyAlignment="1" applyProtection="1">
      <alignment horizontal="center"/>
    </xf>
    <xf numFmtId="7" fontId="7" fillId="16" borderId="49" xfId="0" applyNumberFormat="1" applyFont="1" applyFill="1" applyBorder="1" applyAlignment="1" applyProtection="1">
      <alignment horizontal="center"/>
    </xf>
    <xf numFmtId="5" fontId="7" fillId="16" borderId="78" xfId="0" applyNumberFormat="1" applyFont="1" applyFill="1" applyBorder="1" applyAlignment="1" applyProtection="1">
      <alignment horizontal="right"/>
    </xf>
    <xf numFmtId="0" fontId="4" fillId="38" borderId="58" xfId="0" applyFont="1" applyFill="1" applyBorder="1" applyProtection="1">
      <protection locked="0"/>
    </xf>
    <xf numFmtId="0" fontId="4" fillId="38" borderId="17" xfId="0" applyFont="1" applyFill="1" applyBorder="1" applyProtection="1">
      <protection locked="0"/>
    </xf>
    <xf numFmtId="0" fontId="4" fillId="38" borderId="73" xfId="0" applyFont="1" applyFill="1" applyBorder="1" applyProtection="1">
      <protection locked="0"/>
    </xf>
    <xf numFmtId="0" fontId="4" fillId="38" borderId="18" xfId="0" applyFont="1" applyFill="1" applyBorder="1" applyProtection="1">
      <protection locked="0"/>
    </xf>
    <xf numFmtId="10" fontId="4" fillId="41" borderId="34" xfId="0" applyNumberFormat="1" applyFont="1" applyFill="1" applyBorder="1" applyProtection="1">
      <protection locked="0"/>
    </xf>
    <xf numFmtId="10" fontId="4" fillId="41" borderId="18" xfId="0" applyNumberFormat="1" applyFont="1" applyFill="1" applyBorder="1" applyProtection="1">
      <protection locked="0"/>
    </xf>
    <xf numFmtId="5" fontId="4" fillId="40" borderId="34" xfId="0" applyNumberFormat="1" applyFont="1" applyFill="1" applyBorder="1" applyAlignment="1">
      <alignment horizontal="right"/>
    </xf>
    <xf numFmtId="5" fontId="4" fillId="40" borderId="18" xfId="0" applyNumberFormat="1" applyFont="1" applyFill="1" applyBorder="1" applyAlignment="1">
      <alignment horizontal="right"/>
    </xf>
    <xf numFmtId="0" fontId="8" fillId="0" borderId="34" xfId="0" applyFont="1" applyBorder="1" applyAlignment="1" applyProtection="1">
      <alignment horizontal="left"/>
      <protection locked="0"/>
    </xf>
    <xf numFmtId="0" fontId="8" fillId="0" borderId="69" xfId="0" applyFont="1" applyBorder="1" applyAlignment="1" applyProtection="1">
      <alignment horizontal="left"/>
      <protection locked="0"/>
    </xf>
    <xf numFmtId="0" fontId="8" fillId="0" borderId="74" xfId="0" applyFont="1" applyBorder="1" applyAlignment="1" applyProtection="1">
      <alignment horizontal="left"/>
      <protection locked="0"/>
    </xf>
    <xf numFmtId="5" fontId="4" fillId="40" borderId="16" xfId="0" applyNumberFormat="1" applyFont="1" applyFill="1" applyBorder="1" applyAlignment="1">
      <alignment horizontal="right"/>
    </xf>
    <xf numFmtId="5" fontId="4" fillId="40" borderId="17" xfId="0" applyNumberFormat="1" applyFont="1" applyFill="1" applyBorder="1" applyAlignment="1">
      <alignment horizontal="right"/>
    </xf>
    <xf numFmtId="0" fontId="8" fillId="0" borderId="16" xfId="0" applyFont="1" applyBorder="1" applyAlignment="1" applyProtection="1">
      <alignment horizontal="left"/>
      <protection locked="0"/>
    </xf>
    <xf numFmtId="0" fontId="8" fillId="0" borderId="50" xfId="0" applyFont="1" applyBorder="1" applyAlignment="1" applyProtection="1">
      <alignment horizontal="left"/>
      <protection locked="0"/>
    </xf>
    <xf numFmtId="0" fontId="8" fillId="0" borderId="51" xfId="0" applyFont="1" applyBorder="1" applyAlignment="1" applyProtection="1">
      <alignment horizontal="left"/>
      <protection locked="0"/>
    </xf>
    <xf numFmtId="10" fontId="4" fillId="41" borderId="16" xfId="0" applyNumberFormat="1" applyFont="1" applyFill="1" applyBorder="1" applyProtection="1">
      <protection locked="0"/>
    </xf>
    <xf numFmtId="10" fontId="4" fillId="41" borderId="17" xfId="0" applyNumberFormat="1" applyFont="1" applyFill="1" applyBorder="1" applyProtection="1">
      <protection locked="0"/>
    </xf>
    <xf numFmtId="0" fontId="4" fillId="26" borderId="16" xfId="0" applyFont="1" applyFill="1" applyBorder="1" applyProtection="1">
      <protection locked="0"/>
    </xf>
    <xf numFmtId="0" fontId="4" fillId="26" borderId="17" xfId="0" applyFont="1" applyFill="1" applyBorder="1" applyProtection="1">
      <protection locked="0"/>
    </xf>
    <xf numFmtId="5" fontId="4" fillId="33" borderId="16" xfId="0" applyNumberFormat="1" applyFont="1" applyFill="1" applyBorder="1" applyAlignment="1">
      <alignment horizontal="right"/>
    </xf>
    <xf numFmtId="5" fontId="4" fillId="33" borderId="17" xfId="0" applyNumberFormat="1" applyFont="1" applyFill="1" applyBorder="1" applyAlignment="1">
      <alignment horizontal="right"/>
    </xf>
    <xf numFmtId="0" fontId="8" fillId="0" borderId="6" xfId="0" applyFont="1" applyBorder="1" applyAlignment="1" applyProtection="1">
      <alignment horizontal="left"/>
      <protection locked="0"/>
    </xf>
    <xf numFmtId="0" fontId="8" fillId="0" borderId="61" xfId="0" applyFont="1" applyBorder="1" applyAlignment="1" applyProtection="1">
      <alignment horizontal="left"/>
      <protection locked="0"/>
    </xf>
    <xf numFmtId="0" fontId="4" fillId="26" borderId="103" xfId="0" applyFont="1" applyFill="1" applyBorder="1" applyProtection="1">
      <protection locked="0"/>
    </xf>
    <xf numFmtId="0" fontId="4" fillId="26" borderId="104" xfId="0" applyFont="1" applyFill="1" applyBorder="1" applyProtection="1">
      <protection locked="0"/>
    </xf>
    <xf numFmtId="0" fontId="4" fillId="26" borderId="106" xfId="0" applyFont="1" applyFill="1" applyBorder="1" applyProtection="1">
      <protection locked="0"/>
    </xf>
    <xf numFmtId="5" fontId="4" fillId="33" borderId="106" xfId="0" applyNumberFormat="1" applyFont="1" applyFill="1" applyBorder="1" applyAlignment="1">
      <alignment horizontal="right"/>
    </xf>
    <xf numFmtId="5" fontId="4" fillId="33" borderId="104" xfId="0" applyNumberFormat="1" applyFont="1" applyFill="1" applyBorder="1" applyAlignment="1">
      <alignment horizontal="right"/>
    </xf>
    <xf numFmtId="0" fontId="4" fillId="0" borderId="105" xfId="0" applyFont="1" applyBorder="1" applyAlignment="1" applyProtection="1">
      <alignment horizontal="left"/>
      <protection locked="0"/>
    </xf>
    <xf numFmtId="0" fontId="4" fillId="0" borderId="107" xfId="0" applyFont="1" applyBorder="1" applyAlignment="1" applyProtection="1">
      <alignment horizontal="left"/>
      <protection locked="0"/>
    </xf>
    <xf numFmtId="0" fontId="4" fillId="38" borderId="101" xfId="0" applyFont="1" applyFill="1" applyBorder="1" applyProtection="1">
      <protection locked="0"/>
    </xf>
    <xf numFmtId="0" fontId="4" fillId="38" borderId="102" xfId="0" applyFont="1" applyFill="1" applyBorder="1" applyProtection="1">
      <protection locked="0"/>
    </xf>
    <xf numFmtId="5" fontId="4" fillId="40" borderId="43" xfId="0" applyNumberFormat="1" applyFont="1" applyFill="1" applyBorder="1" applyAlignment="1">
      <alignment horizontal="right"/>
    </xf>
    <xf numFmtId="5" fontId="4" fillId="40" borderId="102" xfId="0" applyNumberFormat="1" applyFont="1" applyFill="1" applyBorder="1" applyAlignment="1">
      <alignment horizontal="right"/>
    </xf>
    <xf numFmtId="0" fontId="8" fillId="0" borderId="43" xfId="0" applyFont="1" applyBorder="1" applyAlignment="1" applyProtection="1">
      <alignment horizontal="left"/>
      <protection locked="0"/>
    </xf>
    <xf numFmtId="0" fontId="8" fillId="0" borderId="59" xfId="0" applyFont="1" applyBorder="1" applyAlignment="1" applyProtection="1">
      <alignment horizontal="left"/>
      <protection locked="0"/>
    </xf>
    <xf numFmtId="0" fontId="8" fillId="0" borderId="60" xfId="0" applyFont="1" applyBorder="1" applyAlignment="1" applyProtection="1">
      <alignment horizontal="left"/>
      <protection locked="0"/>
    </xf>
    <xf numFmtId="0" fontId="4" fillId="26" borderId="58" xfId="0" applyFont="1" applyFill="1" applyBorder="1" applyProtection="1">
      <protection locked="0"/>
    </xf>
    <xf numFmtId="0" fontId="7" fillId="0" borderId="64" xfId="0" applyFont="1" applyBorder="1" applyAlignment="1">
      <alignment horizontal="left"/>
    </xf>
    <xf numFmtId="0" fontId="7" fillId="0" borderId="65" xfId="0" applyFont="1" applyBorder="1" applyAlignment="1">
      <alignment horizontal="left"/>
    </xf>
    <xf numFmtId="0" fontId="7" fillId="0" borderId="26" xfId="0" applyFont="1" applyBorder="1" applyAlignment="1">
      <alignment horizontal="left"/>
    </xf>
    <xf numFmtId="5" fontId="6" fillId="0" borderId="66" xfId="0" applyNumberFormat="1" applyFont="1" applyBorder="1" applyAlignment="1">
      <alignment horizontal="right"/>
    </xf>
    <xf numFmtId="5" fontId="6" fillId="0" borderId="65" xfId="0" applyNumberFormat="1" applyFont="1" applyBorder="1" applyAlignment="1">
      <alignment horizontal="right"/>
    </xf>
    <xf numFmtId="5" fontId="6" fillId="0" borderId="26" xfId="0" applyNumberFormat="1" applyFont="1" applyBorder="1" applyAlignment="1">
      <alignment horizontal="right"/>
    </xf>
    <xf numFmtId="7" fontId="6" fillId="0" borderId="71" xfId="0" applyNumberFormat="1" applyFont="1" applyBorder="1" applyAlignment="1">
      <alignment horizontal="right"/>
    </xf>
    <xf numFmtId="7" fontId="6" fillId="0" borderId="8" xfId="0" applyNumberFormat="1" applyFont="1" applyBorder="1" applyAlignment="1">
      <alignment horizontal="right"/>
    </xf>
    <xf numFmtId="7" fontId="6" fillId="0" borderId="72" xfId="0" applyNumberFormat="1" applyFont="1" applyBorder="1" applyAlignment="1">
      <alignment horizontal="right"/>
    </xf>
    <xf numFmtId="0" fontId="7" fillId="0" borderId="64" xfId="0" applyFont="1" applyBorder="1" applyAlignment="1">
      <alignment horizontal="center"/>
    </xf>
    <xf numFmtId="0" fontId="7" fillId="0" borderId="65" xfId="0" applyFont="1" applyBorder="1" applyAlignment="1">
      <alignment horizontal="center"/>
    </xf>
    <xf numFmtId="0" fontId="7" fillId="0" borderId="68" xfId="0" applyFont="1" applyBorder="1" applyAlignment="1">
      <alignment horizontal="center"/>
    </xf>
    <xf numFmtId="0" fontId="6" fillId="28" borderId="56" xfId="0" applyFont="1" applyFill="1" applyBorder="1" applyAlignment="1">
      <alignment horizontal="center"/>
    </xf>
    <xf numFmtId="0" fontId="6" fillId="28" borderId="57" xfId="0" applyFont="1" applyFill="1" applyBorder="1" applyAlignment="1">
      <alignment horizontal="center"/>
    </xf>
    <xf numFmtId="0" fontId="6" fillId="28" borderId="53" xfId="0" applyFont="1" applyFill="1" applyBorder="1" applyAlignment="1">
      <alignment horizontal="center"/>
    </xf>
    <xf numFmtId="0" fontId="6" fillId="28" borderId="54" xfId="0" applyFont="1" applyFill="1" applyBorder="1" applyAlignment="1">
      <alignment horizontal="center"/>
    </xf>
    <xf numFmtId="0" fontId="6" fillId="28" borderId="55" xfId="0" applyFont="1" applyFill="1" applyBorder="1" applyAlignment="1">
      <alignment horizontal="center"/>
    </xf>
    <xf numFmtId="0" fontId="4" fillId="3" borderId="64" xfId="0" applyFont="1" applyFill="1" applyBorder="1" applyAlignment="1" applyProtection="1">
      <alignment horizontal="center"/>
      <protection locked="0"/>
    </xf>
    <xf numFmtId="0" fontId="4" fillId="3" borderId="65" xfId="0" applyFont="1" applyFill="1" applyBorder="1" applyAlignment="1" applyProtection="1">
      <alignment horizontal="center"/>
      <protection locked="0"/>
    </xf>
    <xf numFmtId="0" fontId="4" fillId="3" borderId="68" xfId="0" applyFont="1" applyFill="1" applyBorder="1" applyAlignment="1" applyProtection="1">
      <alignment horizontal="center"/>
      <protection locked="0"/>
    </xf>
    <xf numFmtId="0" fontId="4" fillId="25" borderId="58" xfId="0" applyFont="1" applyFill="1" applyBorder="1" applyProtection="1">
      <protection locked="0"/>
    </xf>
    <xf numFmtId="0" fontId="4" fillId="25" borderId="17" xfId="0" applyFont="1" applyFill="1" applyBorder="1" applyProtection="1">
      <protection locked="0"/>
    </xf>
    <xf numFmtId="0" fontId="4" fillId="25" borderId="16" xfId="0" applyFont="1" applyFill="1" applyBorder="1" applyAlignment="1" applyProtection="1">
      <alignment horizontal="left"/>
      <protection locked="0"/>
    </xf>
    <xf numFmtId="0" fontId="4" fillId="25" borderId="50" xfId="0" applyFont="1" applyFill="1" applyBorder="1" applyAlignment="1" applyProtection="1">
      <alignment horizontal="left"/>
      <protection locked="0"/>
    </xf>
    <xf numFmtId="0" fontId="4" fillId="25" borderId="17" xfId="0" applyFont="1" applyFill="1" applyBorder="1" applyAlignment="1" applyProtection="1">
      <alignment horizontal="left"/>
      <protection locked="0"/>
    </xf>
    <xf numFmtId="0" fontId="4" fillId="25" borderId="62" xfId="0" applyFont="1" applyFill="1" applyBorder="1" applyProtection="1">
      <protection locked="0"/>
    </xf>
    <xf numFmtId="0" fontId="4" fillId="25" borderId="24" xfId="0" applyFont="1" applyFill="1" applyBorder="1" applyProtection="1">
      <protection locked="0"/>
    </xf>
    <xf numFmtId="0" fontId="8" fillId="0" borderId="15" xfId="0" applyFont="1" applyBorder="1" applyAlignment="1" applyProtection="1">
      <alignment horizontal="left"/>
      <protection locked="0"/>
    </xf>
    <xf numFmtId="0" fontId="8" fillId="0" borderId="63" xfId="0" applyFont="1" applyBorder="1" applyAlignment="1" applyProtection="1">
      <alignment horizontal="left"/>
      <protection locked="0"/>
    </xf>
    <xf numFmtId="0" fontId="6" fillId="0" borderId="64" xfId="0" applyFont="1" applyBorder="1" applyAlignment="1" applyProtection="1">
      <alignment horizontal="left"/>
      <protection locked="0"/>
    </xf>
    <xf numFmtId="0" fontId="6" fillId="0" borderId="65" xfId="0" applyFont="1" applyBorder="1" applyAlignment="1" applyProtection="1">
      <alignment horizontal="left"/>
      <protection locked="0"/>
    </xf>
    <xf numFmtId="0" fontId="6" fillId="0" borderId="26" xfId="0" applyFont="1" applyBorder="1" applyAlignment="1" applyProtection="1">
      <alignment horizontal="left"/>
      <protection locked="0"/>
    </xf>
    <xf numFmtId="5" fontId="6" fillId="0" borderId="66" xfId="0" applyNumberFormat="1" applyFont="1" applyBorder="1" applyAlignment="1" applyProtection="1">
      <alignment horizontal="right"/>
    </xf>
    <xf numFmtId="5" fontId="6" fillId="0" borderId="65" xfId="0" applyNumberFormat="1" applyFont="1" applyBorder="1" applyAlignment="1" applyProtection="1">
      <alignment horizontal="right"/>
    </xf>
    <xf numFmtId="5" fontId="6" fillId="0" borderId="26" xfId="0" applyNumberFormat="1" applyFont="1" applyBorder="1" applyAlignment="1" applyProtection="1">
      <alignment horizontal="right"/>
    </xf>
    <xf numFmtId="0" fontId="4" fillId="0" borderId="27" xfId="0" applyFont="1" applyBorder="1" applyAlignment="1" applyProtection="1">
      <alignment horizontal="left"/>
      <protection locked="0"/>
    </xf>
    <xf numFmtId="0" fontId="4" fillId="0" borderId="67" xfId="0" applyFont="1" applyBorder="1" applyAlignment="1" applyProtection="1">
      <alignment horizontal="left"/>
      <protection locked="0"/>
    </xf>
    <xf numFmtId="0" fontId="6" fillId="21" borderId="64" xfId="0" applyFont="1" applyFill="1" applyBorder="1" applyAlignment="1" applyProtection="1">
      <alignment horizontal="left"/>
      <protection locked="0"/>
    </xf>
    <xf numFmtId="0" fontId="6" fillId="21" borderId="65" xfId="0" applyFont="1" applyFill="1" applyBorder="1" applyAlignment="1" applyProtection="1">
      <alignment horizontal="left"/>
      <protection locked="0"/>
    </xf>
    <xf numFmtId="0" fontId="6" fillId="21" borderId="26" xfId="0" applyFont="1" applyFill="1" applyBorder="1" applyAlignment="1" applyProtection="1">
      <alignment horizontal="left"/>
      <protection locked="0"/>
    </xf>
    <xf numFmtId="5" fontId="6" fillId="21" borderId="66" xfId="0" applyNumberFormat="1" applyFont="1" applyFill="1" applyBorder="1" applyAlignment="1" applyProtection="1">
      <alignment horizontal="right"/>
    </xf>
    <xf numFmtId="5" fontId="6" fillId="21" borderId="65" xfId="0" applyNumberFormat="1" applyFont="1" applyFill="1" applyBorder="1" applyAlignment="1" applyProtection="1">
      <alignment horizontal="right"/>
    </xf>
    <xf numFmtId="5" fontId="6" fillId="21" borderId="26" xfId="0" applyNumberFormat="1" applyFont="1" applyFill="1" applyBorder="1" applyAlignment="1" applyProtection="1">
      <alignment horizontal="right"/>
    </xf>
    <xf numFmtId="0" fontId="4" fillId="21" borderId="27" xfId="0" applyFont="1" applyFill="1" applyBorder="1" applyAlignment="1" applyProtection="1">
      <alignment horizontal="left"/>
      <protection locked="0"/>
    </xf>
    <xf numFmtId="0" fontId="4" fillId="21" borderId="67" xfId="0" applyFont="1" applyFill="1" applyBorder="1" applyAlignment="1" applyProtection="1">
      <alignment horizontal="left"/>
      <protection locked="0"/>
    </xf>
    <xf numFmtId="0" fontId="6" fillId="31" borderId="56" xfId="0" applyFont="1" applyFill="1" applyBorder="1" applyAlignment="1" applyProtection="1">
      <alignment horizontal="center"/>
      <protection locked="0"/>
    </xf>
    <xf numFmtId="0" fontId="6" fillId="31" borderId="57" xfId="0" applyFont="1" applyFill="1" applyBorder="1" applyAlignment="1" applyProtection="1">
      <alignment horizontal="center"/>
      <protection locked="0"/>
    </xf>
    <xf numFmtId="0" fontId="6" fillId="31" borderId="53" xfId="0" applyFont="1" applyFill="1" applyBorder="1" applyAlignment="1" applyProtection="1">
      <alignment horizontal="center"/>
      <protection locked="0"/>
    </xf>
    <xf numFmtId="0" fontId="6" fillId="31" borderId="54" xfId="0" applyFont="1" applyFill="1" applyBorder="1" applyAlignment="1" applyProtection="1">
      <alignment horizontal="center"/>
      <protection locked="0"/>
    </xf>
    <xf numFmtId="7" fontId="6" fillId="31" borderId="53" xfId="0" applyNumberFormat="1" applyFont="1" applyFill="1" applyBorder="1" applyAlignment="1">
      <alignment horizontal="center"/>
    </xf>
    <xf numFmtId="7" fontId="6" fillId="31" borderId="57" xfId="0" applyNumberFormat="1" applyFont="1" applyFill="1" applyBorder="1" applyAlignment="1">
      <alignment horizontal="center"/>
    </xf>
    <xf numFmtId="0" fontId="6" fillId="30" borderId="53" xfId="0" applyFont="1" applyFill="1" applyBorder="1" applyAlignment="1">
      <alignment horizontal="center"/>
    </xf>
    <xf numFmtId="0" fontId="6" fillId="30" borderId="54" xfId="0" applyFont="1" applyFill="1" applyBorder="1" applyAlignment="1">
      <alignment horizontal="center"/>
    </xf>
    <xf numFmtId="0" fontId="6" fillId="30" borderId="55" xfId="0" applyFont="1" applyFill="1" applyBorder="1" applyAlignment="1">
      <alignment horizontal="center"/>
    </xf>
    <xf numFmtId="49" fontId="8" fillId="24" borderId="16" xfId="0" applyNumberFormat="1" applyFont="1" applyFill="1" applyBorder="1" applyProtection="1">
      <protection locked="0"/>
    </xf>
    <xf numFmtId="49" fontId="8" fillId="24" borderId="50" xfId="0" applyNumberFormat="1" applyFont="1" applyFill="1" applyBorder="1" applyProtection="1">
      <protection locked="0"/>
    </xf>
    <xf numFmtId="49" fontId="8" fillId="24" borderId="17" xfId="0" applyNumberFormat="1" applyFont="1" applyFill="1" applyBorder="1" applyProtection="1">
      <protection locked="0"/>
    </xf>
    <xf numFmtId="0" fontId="4" fillId="21" borderId="15" xfId="0" applyFont="1" applyFill="1" applyBorder="1" applyAlignment="1" applyProtection="1">
      <alignment horizontal="left"/>
      <protection locked="0"/>
    </xf>
    <xf numFmtId="0" fontId="4" fillId="21" borderId="63" xfId="0" applyFont="1" applyFill="1" applyBorder="1" applyAlignment="1" applyProtection="1">
      <alignment horizontal="left"/>
      <protection locked="0"/>
    </xf>
    <xf numFmtId="0" fontId="6" fillId="30" borderId="56" xfId="0" applyFont="1" applyFill="1" applyBorder="1" applyAlignment="1" applyProtection="1">
      <alignment horizontal="center"/>
      <protection locked="0"/>
    </xf>
    <xf numFmtId="0" fontId="6" fillId="30" borderId="57" xfId="0" applyFont="1" applyFill="1" applyBorder="1" applyAlignment="1" applyProtection="1">
      <alignment horizontal="center"/>
      <protection locked="0"/>
    </xf>
    <xf numFmtId="0" fontId="6" fillId="30" borderId="53" xfId="0" applyFont="1" applyFill="1" applyBorder="1" applyAlignment="1" applyProtection="1">
      <alignment horizontal="center"/>
      <protection locked="0"/>
    </xf>
    <xf numFmtId="0" fontId="6" fillId="30" borderId="54" xfId="0" applyFont="1" applyFill="1" applyBorder="1" applyAlignment="1" applyProtection="1">
      <alignment horizontal="center"/>
      <protection locked="0"/>
    </xf>
    <xf numFmtId="7" fontId="6" fillId="30" borderId="53" xfId="0" applyNumberFormat="1" applyFont="1" applyFill="1" applyBorder="1" applyAlignment="1">
      <alignment horizontal="center"/>
    </xf>
    <xf numFmtId="7" fontId="6" fillId="30" borderId="57" xfId="0" applyNumberFormat="1" applyFont="1" applyFill="1" applyBorder="1" applyAlignment="1">
      <alignment horizontal="center"/>
    </xf>
    <xf numFmtId="0" fontId="5" fillId="0" borderId="8" xfId="0" applyFont="1" applyBorder="1" applyAlignment="1">
      <alignment horizontal="center" wrapText="1"/>
    </xf>
    <xf numFmtId="0" fontId="6" fillId="0" borderId="53" xfId="0" applyFont="1" applyBorder="1" applyAlignment="1" applyProtection="1">
      <alignment vertical="center" wrapText="1"/>
      <protection locked="0"/>
    </xf>
    <xf numFmtId="0" fontId="6" fillId="0" borderId="54" xfId="0" applyFont="1" applyBorder="1" applyAlignment="1" applyProtection="1">
      <alignment vertical="center" wrapText="1"/>
      <protection locked="0"/>
    </xf>
    <xf numFmtId="0" fontId="6" fillId="0" borderId="57" xfId="0" applyFont="1" applyBorder="1" applyAlignment="1" applyProtection="1">
      <alignment vertical="center" wrapText="1"/>
      <protection locked="0"/>
    </xf>
    <xf numFmtId="0" fontId="6" fillId="26" borderId="3" xfId="0" applyFont="1" applyFill="1" applyBorder="1" applyAlignment="1" applyProtection="1">
      <alignment horizontal="center"/>
      <protection locked="0"/>
    </xf>
    <xf numFmtId="0" fontId="6" fillId="26" borderId="34" xfId="0" applyFont="1" applyFill="1" applyBorder="1" applyAlignment="1" applyProtection="1">
      <alignment horizontal="center"/>
      <protection locked="0"/>
    </xf>
    <xf numFmtId="0" fontId="4" fillId="26" borderId="34" xfId="0" applyFont="1" applyFill="1" applyBorder="1" applyAlignment="1" applyProtection="1">
      <alignment horizontal="center"/>
      <protection locked="0"/>
    </xf>
    <xf numFmtId="0" fontId="4" fillId="26" borderId="69" xfId="0" applyFont="1" applyFill="1" applyBorder="1" applyAlignment="1" applyProtection="1">
      <alignment horizontal="center"/>
      <protection locked="0"/>
    </xf>
    <xf numFmtId="0" fontId="4" fillId="26" borderId="18" xfId="0" applyFont="1" applyFill="1" applyBorder="1" applyAlignment="1" applyProtection="1">
      <alignment horizontal="center"/>
      <protection locked="0"/>
    </xf>
    <xf numFmtId="0" fontId="6" fillId="2" borderId="34" xfId="0" applyFont="1" applyFill="1" applyBorder="1" applyAlignment="1">
      <alignment horizontal="center"/>
    </xf>
    <xf numFmtId="0" fontId="6" fillId="2" borderId="18" xfId="0" applyFont="1" applyFill="1" applyBorder="1" applyAlignment="1">
      <alignment horizontal="center"/>
    </xf>
    <xf numFmtId="0" fontId="7" fillId="3" borderId="3" xfId="0" applyFont="1" applyFill="1" applyBorder="1" applyAlignment="1" applyProtection="1">
      <alignment horizontal="center"/>
      <protection locked="0"/>
    </xf>
    <xf numFmtId="0" fontId="4" fillId="0" borderId="96" xfId="0" applyFont="1" applyBorder="1" applyAlignment="1">
      <alignment horizontal="center"/>
    </xf>
    <xf numFmtId="0" fontId="4" fillId="0" borderId="14" xfId="0" applyFont="1" applyBorder="1" applyAlignment="1">
      <alignment horizontal="center"/>
    </xf>
    <xf numFmtId="0" fontId="4" fillId="0" borderId="97" xfId="0" applyFont="1" applyBorder="1" applyAlignment="1">
      <alignment horizontal="center"/>
    </xf>
    <xf numFmtId="0" fontId="4" fillId="0" borderId="8" xfId="0" applyFont="1" applyBorder="1" applyAlignment="1">
      <alignment horizontal="left" wrapText="1"/>
    </xf>
    <xf numFmtId="0" fontId="4" fillId="0" borderId="6" xfId="0" applyFont="1" applyBorder="1" applyAlignment="1" applyProtection="1">
      <alignment horizontal="left"/>
      <protection locked="0"/>
    </xf>
    <xf numFmtId="0" fontId="4" fillId="0" borderId="61" xfId="0" applyFont="1" applyBorder="1" applyAlignment="1" applyProtection="1">
      <alignment horizontal="left"/>
      <protection locked="0"/>
    </xf>
    <xf numFmtId="0" fontId="8" fillId="0" borderId="3" xfId="0" applyFont="1" applyBorder="1" applyAlignment="1" applyProtection="1">
      <alignment horizontal="left"/>
      <protection locked="0"/>
    </xf>
    <xf numFmtId="0" fontId="8" fillId="0" borderId="4" xfId="0" applyFont="1" applyBorder="1" applyAlignment="1" applyProtection="1">
      <alignment horizontal="left"/>
      <protection locked="0"/>
    </xf>
    <xf numFmtId="0" fontId="6" fillId="3" borderId="3" xfId="0" applyFont="1" applyFill="1" applyBorder="1" applyAlignment="1" applyProtection="1">
      <alignment horizontal="center"/>
      <protection locked="0"/>
    </xf>
    <xf numFmtId="0" fontId="6" fillId="0" borderId="53" xfId="0" applyFont="1" applyBorder="1" applyProtection="1">
      <protection locked="0"/>
    </xf>
    <xf numFmtId="0" fontId="6" fillId="0" borderId="54" xfId="0" applyFont="1" applyBorder="1" applyProtection="1">
      <protection locked="0"/>
    </xf>
    <xf numFmtId="0" fontId="6" fillId="0" borderId="55" xfId="0" applyFont="1" applyBorder="1" applyProtection="1">
      <protection locked="0"/>
    </xf>
    <xf numFmtId="0" fontId="6" fillId="19" borderId="56" xfId="0" applyFont="1" applyFill="1" applyBorder="1" applyAlignment="1" applyProtection="1">
      <alignment horizontal="center"/>
      <protection locked="0"/>
    </xf>
    <xf numFmtId="0" fontId="6" fillId="19" borderId="57" xfId="0" applyFont="1" applyFill="1" applyBorder="1" applyAlignment="1" applyProtection="1">
      <alignment horizontal="center"/>
      <protection locked="0"/>
    </xf>
    <xf numFmtId="0" fontId="6" fillId="19" borderId="53" xfId="0" applyFont="1" applyFill="1" applyBorder="1" applyAlignment="1" applyProtection="1">
      <alignment horizontal="center"/>
      <protection locked="0"/>
    </xf>
    <xf numFmtId="0" fontId="6" fillId="19" borderId="54" xfId="0" applyFont="1" applyFill="1" applyBorder="1" applyAlignment="1" applyProtection="1">
      <alignment horizontal="center"/>
      <protection locked="0"/>
    </xf>
    <xf numFmtId="7" fontId="6" fillId="19" borderId="53" xfId="0" applyNumberFormat="1" applyFont="1" applyFill="1" applyBorder="1" applyAlignment="1">
      <alignment horizontal="center"/>
    </xf>
    <xf numFmtId="7" fontId="6" fillId="19" borderId="57" xfId="0" applyNumberFormat="1" applyFont="1" applyFill="1" applyBorder="1" applyAlignment="1">
      <alignment horizontal="center"/>
    </xf>
    <xf numFmtId="0" fontId="6" fillId="19" borderId="40" xfId="0" applyFont="1" applyFill="1" applyBorder="1"/>
    <xf numFmtId="0" fontId="4" fillId="20" borderId="58" xfId="0" applyFont="1" applyFill="1" applyBorder="1" applyProtection="1">
      <protection locked="0"/>
    </xf>
    <xf numFmtId="0" fontId="4" fillId="20" borderId="17" xfId="0" applyFont="1" applyFill="1" applyBorder="1" applyProtection="1">
      <protection locked="0"/>
    </xf>
    <xf numFmtId="49" fontId="8" fillId="20" borderId="16" xfId="0" applyNumberFormat="1" applyFont="1" applyFill="1" applyBorder="1" applyProtection="1">
      <protection locked="0"/>
    </xf>
    <xf numFmtId="49" fontId="8" fillId="20" borderId="50" xfId="0" applyNumberFormat="1" applyFont="1" applyFill="1" applyBorder="1" applyProtection="1">
      <protection locked="0"/>
    </xf>
    <xf numFmtId="49" fontId="8" fillId="20" borderId="17" xfId="0" applyNumberFormat="1" applyFont="1" applyFill="1" applyBorder="1" applyProtection="1">
      <protection locked="0"/>
    </xf>
    <xf numFmtId="5" fontId="4" fillId="37" borderId="16" xfId="0" applyNumberFormat="1" applyFont="1" applyFill="1" applyBorder="1" applyAlignment="1">
      <alignment horizontal="right"/>
    </xf>
    <xf numFmtId="5" fontId="4" fillId="37" borderId="17" xfId="0" applyNumberFormat="1" applyFont="1" applyFill="1" applyBorder="1" applyAlignment="1">
      <alignment horizontal="right"/>
    </xf>
    <xf numFmtId="0" fontId="4" fillId="21" borderId="43" xfId="0" applyFont="1" applyFill="1" applyBorder="1" applyAlignment="1" applyProtection="1">
      <alignment horizontal="left"/>
      <protection locked="0"/>
    </xf>
    <xf numFmtId="0" fontId="4" fillId="21" borderId="59" xfId="0" applyFont="1" applyFill="1" applyBorder="1" applyAlignment="1" applyProtection="1">
      <alignment horizontal="left"/>
      <protection locked="0"/>
    </xf>
    <xf numFmtId="0" fontId="4" fillId="21" borderId="60" xfId="0" applyFont="1" applyFill="1" applyBorder="1" applyAlignment="1" applyProtection="1">
      <alignment horizontal="left"/>
      <protection locked="0"/>
    </xf>
    <xf numFmtId="0" fontId="4" fillId="21" borderId="6" xfId="0" applyFont="1" applyFill="1" applyBorder="1" applyAlignment="1" applyProtection="1">
      <alignment horizontal="left"/>
      <protection locked="0"/>
    </xf>
    <xf numFmtId="0" fontId="4" fillId="21" borderId="61" xfId="0" applyFont="1" applyFill="1" applyBorder="1" applyAlignment="1" applyProtection="1">
      <alignment horizontal="left"/>
      <protection locked="0"/>
    </xf>
    <xf numFmtId="0" fontId="4" fillId="20" borderId="62" xfId="0" applyFont="1" applyFill="1" applyBorder="1" applyProtection="1">
      <protection locked="0"/>
    </xf>
    <xf numFmtId="0" fontId="4" fillId="20" borderId="24" xfId="0" applyFont="1" applyFill="1" applyBorder="1" applyProtection="1">
      <protection locked="0"/>
    </xf>
    <xf numFmtId="5" fontId="6" fillId="21" borderId="66" xfId="0" applyNumberFormat="1" applyFont="1" applyFill="1" applyBorder="1" applyAlignment="1">
      <alignment horizontal="right"/>
    </xf>
    <xf numFmtId="5" fontId="6" fillId="21" borderId="65" xfId="0" applyNumberFormat="1" applyFont="1" applyFill="1" applyBorder="1" applyAlignment="1">
      <alignment horizontal="right"/>
    </xf>
    <xf numFmtId="5" fontId="6" fillId="21" borderId="26" xfId="0" applyNumberFormat="1" applyFont="1" applyFill="1" applyBorder="1" applyAlignment="1">
      <alignment horizontal="right"/>
    </xf>
    <xf numFmtId="0" fontId="6" fillId="17" borderId="56" xfId="0" applyFont="1" applyFill="1" applyBorder="1" applyAlignment="1" applyProtection="1">
      <alignment horizontal="center"/>
      <protection locked="0"/>
    </xf>
    <xf numFmtId="0" fontId="6" fillId="17" borderId="57" xfId="0" applyFont="1" applyFill="1" applyBorder="1" applyAlignment="1" applyProtection="1">
      <alignment horizontal="center"/>
      <protection locked="0"/>
    </xf>
    <xf numFmtId="0" fontId="6" fillId="17" borderId="53" xfId="0" applyFont="1" applyFill="1" applyBorder="1" applyAlignment="1" applyProtection="1">
      <alignment horizontal="center"/>
      <protection locked="0"/>
    </xf>
    <xf numFmtId="0" fontId="6" fillId="17" borderId="54" xfId="0" applyFont="1" applyFill="1" applyBorder="1" applyAlignment="1" applyProtection="1">
      <alignment horizontal="center"/>
      <protection locked="0"/>
    </xf>
    <xf numFmtId="7" fontId="6" fillId="17" borderId="53" xfId="0" applyNumberFormat="1" applyFont="1" applyFill="1" applyBorder="1" applyAlignment="1">
      <alignment horizontal="center"/>
    </xf>
    <xf numFmtId="7" fontId="6" fillId="17" borderId="57" xfId="0" applyNumberFormat="1" applyFont="1" applyFill="1" applyBorder="1" applyAlignment="1">
      <alignment horizontal="center"/>
    </xf>
    <xf numFmtId="0" fontId="6" fillId="17" borderId="40" xfId="0" applyFont="1" applyFill="1" applyBorder="1"/>
    <xf numFmtId="0" fontId="4" fillId="3" borderId="58" xfId="0" applyFont="1" applyFill="1" applyBorder="1" applyProtection="1">
      <protection locked="0"/>
    </xf>
    <xf numFmtId="0" fontId="4" fillId="3" borderId="17" xfId="0" applyFont="1" applyFill="1" applyBorder="1" applyProtection="1">
      <protection locked="0"/>
    </xf>
    <xf numFmtId="0" fontId="4" fillId="3" borderId="16" xfId="0" applyFont="1" applyFill="1" applyBorder="1" applyAlignment="1" applyProtection="1">
      <alignment horizontal="left"/>
      <protection locked="0"/>
    </xf>
    <xf numFmtId="0" fontId="4" fillId="3" borderId="50" xfId="0" applyFont="1" applyFill="1" applyBorder="1" applyAlignment="1" applyProtection="1">
      <alignment horizontal="left"/>
      <protection locked="0"/>
    </xf>
    <xf numFmtId="0" fontId="4" fillId="3" borderId="17" xfId="0" applyFont="1" applyFill="1" applyBorder="1" applyAlignment="1" applyProtection="1">
      <alignment horizontal="left"/>
      <protection locked="0"/>
    </xf>
    <xf numFmtId="0" fontId="4" fillId="0" borderId="43" xfId="0" applyFont="1" applyBorder="1" applyAlignment="1" applyProtection="1">
      <alignment horizontal="left"/>
      <protection locked="0"/>
    </xf>
    <xf numFmtId="0" fontId="4" fillId="0" borderId="59" xfId="0" applyFont="1" applyBorder="1" applyAlignment="1" applyProtection="1">
      <alignment horizontal="left"/>
      <protection locked="0"/>
    </xf>
    <xf numFmtId="0" fontId="4" fillId="0" borderId="60" xfId="0" applyFont="1" applyBorder="1" applyAlignment="1" applyProtection="1">
      <alignment horizontal="left"/>
      <protection locked="0"/>
    </xf>
    <xf numFmtId="0" fontId="4" fillId="3" borderId="62" xfId="0" applyFont="1" applyFill="1" applyBorder="1" applyProtection="1">
      <protection locked="0"/>
    </xf>
    <xf numFmtId="0" fontId="4" fillId="3" borderId="24" xfId="0" applyFont="1" applyFill="1" applyBorder="1" applyProtection="1">
      <protection locked="0"/>
    </xf>
    <xf numFmtId="0" fontId="4" fillId="8" borderId="34" xfId="0" applyFont="1" applyFill="1" applyBorder="1" applyAlignment="1" applyProtection="1">
      <alignment horizontal="left"/>
      <protection locked="0"/>
    </xf>
    <xf numFmtId="0" fontId="4" fillId="8" borderId="69" xfId="0" applyFont="1" applyFill="1" applyBorder="1" applyAlignment="1" applyProtection="1">
      <alignment horizontal="left"/>
      <protection locked="0"/>
    </xf>
    <xf numFmtId="0" fontId="4" fillId="8" borderId="18" xfId="0" applyFont="1" applyFill="1" applyBorder="1" applyAlignment="1" applyProtection="1">
      <alignment horizontal="left"/>
      <protection locked="0"/>
    </xf>
    <xf numFmtId="0" fontId="4" fillId="0" borderId="15" xfId="0" applyFont="1" applyBorder="1" applyAlignment="1" applyProtection="1">
      <alignment horizontal="left"/>
      <protection locked="0"/>
    </xf>
    <xf numFmtId="0" fontId="4" fillId="0" borderId="63" xfId="0" applyFont="1" applyBorder="1" applyAlignment="1" applyProtection="1">
      <alignment horizontal="left"/>
      <protection locked="0"/>
    </xf>
    <xf numFmtId="0" fontId="6" fillId="18" borderId="56" xfId="0" applyFont="1" applyFill="1" applyBorder="1" applyAlignment="1">
      <alignment horizontal="center"/>
    </xf>
    <xf numFmtId="0" fontId="6" fillId="18" borderId="57" xfId="0" applyFont="1" applyFill="1" applyBorder="1" applyAlignment="1">
      <alignment horizontal="center"/>
    </xf>
    <xf numFmtId="0" fontId="6" fillId="18" borderId="53" xfId="0" applyFont="1" applyFill="1" applyBorder="1" applyAlignment="1">
      <alignment horizontal="center"/>
    </xf>
    <xf numFmtId="0" fontId="6" fillId="18" borderId="52" xfId="0" applyFont="1" applyFill="1" applyBorder="1" applyAlignment="1">
      <alignment horizontal="center"/>
    </xf>
    <xf numFmtId="0" fontId="6" fillId="18" borderId="70" xfId="0" applyFont="1" applyFill="1" applyBorder="1" applyAlignment="1">
      <alignment horizontal="center"/>
    </xf>
    <xf numFmtId="0" fontId="4" fillId="3" borderId="16" xfId="0" applyFont="1" applyFill="1" applyBorder="1" applyProtection="1">
      <protection locked="0"/>
    </xf>
    <xf numFmtId="0" fontId="4" fillId="0" borderId="16" xfId="0" applyFont="1" applyBorder="1" applyAlignment="1" applyProtection="1">
      <alignment horizontal="left"/>
      <protection locked="0"/>
    </xf>
    <xf numFmtId="0" fontId="4" fillId="0" borderId="50" xfId="0" applyFont="1" applyBorder="1" applyAlignment="1" applyProtection="1">
      <alignment horizontal="left"/>
      <protection locked="0"/>
    </xf>
    <xf numFmtId="0" fontId="4" fillId="0" borderId="51" xfId="0" applyFont="1" applyBorder="1" applyAlignment="1" applyProtection="1">
      <alignment horizontal="left"/>
      <protection locked="0"/>
    </xf>
    <xf numFmtId="0" fontId="4" fillId="12" borderId="58" xfId="0" applyFont="1" applyFill="1" applyBorder="1" applyProtection="1">
      <protection locked="0"/>
    </xf>
    <xf numFmtId="0" fontId="4" fillId="12" borderId="17" xfId="0" applyFont="1" applyFill="1" applyBorder="1" applyProtection="1">
      <protection locked="0"/>
    </xf>
    <xf numFmtId="0" fontId="4" fillId="12" borderId="16" xfId="0" applyFont="1" applyFill="1" applyBorder="1" applyAlignment="1" applyProtection="1">
      <alignment horizontal="center"/>
      <protection locked="0"/>
    </xf>
    <xf numFmtId="0" fontId="4" fillId="12" borderId="17" xfId="0" applyFont="1" applyFill="1" applyBorder="1" applyAlignment="1" applyProtection="1">
      <alignment horizontal="center"/>
      <protection locked="0"/>
    </xf>
    <xf numFmtId="5" fontId="4" fillId="34" borderId="16" xfId="0" applyNumberFormat="1" applyFont="1" applyFill="1" applyBorder="1" applyAlignment="1">
      <alignment horizontal="right"/>
    </xf>
    <xf numFmtId="5" fontId="4" fillId="34" borderId="17" xfId="0" applyNumberFormat="1" applyFont="1" applyFill="1" applyBorder="1" applyAlignment="1">
      <alignment horizontal="right"/>
    </xf>
    <xf numFmtId="5" fontId="10" fillId="0" borderId="23" xfId="0" applyNumberFormat="1" applyFont="1" applyBorder="1"/>
    <xf numFmtId="5" fontId="10" fillId="0" borderId="46" xfId="0" applyNumberFormat="1" applyFont="1" applyBorder="1"/>
    <xf numFmtId="10" fontId="4" fillId="0" borderId="34" xfId="0" applyNumberFormat="1" applyFont="1" applyBorder="1" applyProtection="1">
      <protection locked="0"/>
    </xf>
    <xf numFmtId="10" fontId="4" fillId="0" borderId="18" xfId="0" applyNumberFormat="1" applyFont="1" applyBorder="1" applyProtection="1">
      <protection locked="0"/>
    </xf>
    <xf numFmtId="5" fontId="4" fillId="32" borderId="34" xfId="0" applyNumberFormat="1" applyFont="1" applyFill="1" applyBorder="1" applyAlignment="1">
      <alignment horizontal="right"/>
    </xf>
    <xf numFmtId="5" fontId="4" fillId="32" borderId="18" xfId="0" applyNumberFormat="1" applyFont="1" applyFill="1" applyBorder="1" applyAlignment="1">
      <alignment horizontal="right"/>
    </xf>
    <xf numFmtId="0" fontId="4" fillId="0" borderId="34" xfId="0" applyFont="1" applyBorder="1" applyAlignment="1" applyProtection="1">
      <alignment horizontal="left"/>
      <protection locked="0"/>
    </xf>
    <xf numFmtId="0" fontId="4" fillId="0" borderId="69" xfId="0" applyFont="1" applyBorder="1" applyAlignment="1" applyProtection="1">
      <alignment horizontal="left"/>
      <protection locked="0"/>
    </xf>
    <xf numFmtId="0" fontId="4" fillId="0" borderId="74" xfId="0" applyFont="1" applyBorder="1" applyAlignment="1" applyProtection="1">
      <alignment horizontal="left"/>
      <protection locked="0"/>
    </xf>
    <xf numFmtId="0" fontId="4" fillId="4" borderId="58" xfId="0" applyFont="1" applyFill="1" applyBorder="1" applyProtection="1">
      <protection locked="0"/>
    </xf>
    <xf numFmtId="0" fontId="4" fillId="4" borderId="17" xfId="0" applyFont="1" applyFill="1" applyBorder="1" applyProtection="1">
      <protection locked="0"/>
    </xf>
    <xf numFmtId="10" fontId="4" fillId="0" borderId="16" xfId="0" applyNumberFormat="1" applyFont="1" applyBorder="1" applyProtection="1">
      <protection locked="0"/>
    </xf>
    <xf numFmtId="10" fontId="4" fillId="0" borderId="17" xfId="0" applyNumberFormat="1" applyFont="1" applyBorder="1" applyProtection="1">
      <protection locked="0"/>
    </xf>
    <xf numFmtId="5" fontId="4" fillId="35" borderId="16" xfId="0" applyNumberFormat="1" applyFont="1" applyFill="1" applyBorder="1" applyAlignment="1">
      <alignment horizontal="right"/>
    </xf>
    <xf numFmtId="5" fontId="4" fillId="35" borderId="17" xfId="0" applyNumberFormat="1" applyFont="1" applyFill="1" applyBorder="1" applyAlignment="1">
      <alignment horizontal="right"/>
    </xf>
    <xf numFmtId="0" fontId="4" fillId="23" borderId="58" xfId="0" applyFont="1" applyFill="1" applyBorder="1"/>
    <xf numFmtId="0" fontId="4" fillId="23" borderId="17" xfId="0" applyFont="1" applyFill="1" applyBorder="1"/>
    <xf numFmtId="10" fontId="4" fillId="27" borderId="16" xfId="0" applyNumberFormat="1" applyFont="1" applyFill="1" applyBorder="1" applyProtection="1">
      <protection locked="0"/>
    </xf>
    <xf numFmtId="10" fontId="4" fillId="27" borderId="17" xfId="0" applyNumberFormat="1" applyFont="1" applyFill="1" applyBorder="1" applyProtection="1">
      <protection locked="0"/>
    </xf>
    <xf numFmtId="5" fontId="4" fillId="32" borderId="16" xfId="0" applyNumberFormat="1" applyFont="1" applyFill="1" applyBorder="1" applyAlignment="1">
      <alignment horizontal="right"/>
    </xf>
    <xf numFmtId="5" fontId="4" fillId="32" borderId="17" xfId="0" applyNumberFormat="1" applyFont="1" applyFill="1" applyBorder="1" applyAlignment="1">
      <alignment horizontal="right"/>
    </xf>
    <xf numFmtId="0" fontId="4" fillId="23" borderId="73" xfId="0" applyFont="1" applyFill="1" applyBorder="1"/>
    <xf numFmtId="0" fontId="4" fillId="23" borderId="18" xfId="0" applyFont="1" applyFill="1" applyBorder="1"/>
    <xf numFmtId="0" fontId="7" fillId="2" borderId="76" xfId="0" applyFont="1" applyFill="1" applyBorder="1" applyAlignment="1">
      <alignment horizontal="center"/>
    </xf>
    <xf numFmtId="0" fontId="7" fillId="36" borderId="49" xfId="0" applyFont="1" applyFill="1" applyBorder="1" applyAlignment="1">
      <alignment horizontal="center"/>
    </xf>
    <xf numFmtId="0" fontId="7" fillId="36" borderId="77" xfId="0" applyFont="1" applyFill="1" applyBorder="1" applyAlignment="1">
      <alignment horizontal="center"/>
    </xf>
    <xf numFmtId="0" fontId="7" fillId="36" borderId="78" xfId="0" applyFont="1" applyFill="1" applyBorder="1" applyAlignment="1">
      <alignment horizontal="center"/>
    </xf>
    <xf numFmtId="5" fontId="6" fillId="0" borderId="77" xfId="0" applyNumberFormat="1" applyFont="1" applyBorder="1"/>
    <xf numFmtId="5" fontId="6" fillId="0" borderId="49" xfId="0" applyNumberFormat="1" applyFont="1" applyBorder="1"/>
    <xf numFmtId="7" fontId="7" fillId="36" borderId="77" xfId="0" applyNumberFormat="1" applyFont="1" applyFill="1" applyBorder="1" applyAlignment="1">
      <alignment horizontal="center"/>
    </xf>
    <xf numFmtId="7" fontId="7" fillId="36" borderId="49" xfId="0" applyNumberFormat="1" applyFont="1" applyFill="1" applyBorder="1" applyAlignment="1">
      <alignment horizontal="center"/>
    </xf>
    <xf numFmtId="5" fontId="10" fillId="0" borderId="78" xfId="0" applyNumberFormat="1" applyFont="1" applyBorder="1"/>
    <xf numFmtId="5" fontId="10" fillId="0" borderId="49" xfId="0" applyNumberFormat="1" applyFont="1" applyBorder="1"/>
    <xf numFmtId="9" fontId="7" fillId="2" borderId="79" xfId="1" applyFont="1" applyFill="1" applyBorder="1" applyAlignment="1">
      <alignment horizontal="center"/>
    </xf>
    <xf numFmtId="9" fontId="7" fillId="2" borderId="48" xfId="1" applyFont="1" applyFill="1" applyBorder="1" applyAlignment="1">
      <alignment horizontal="center"/>
    </xf>
    <xf numFmtId="0" fontId="7" fillId="2" borderId="80" xfId="0" applyFont="1" applyFill="1" applyBorder="1" applyAlignment="1">
      <alignment horizontal="center"/>
    </xf>
    <xf numFmtId="0" fontId="7" fillId="2" borderId="81" xfId="0" applyFont="1" applyFill="1" applyBorder="1" applyAlignment="1">
      <alignment horizontal="center"/>
    </xf>
    <xf numFmtId="0" fontId="7" fillId="2" borderId="48" xfId="0" applyFont="1" applyFill="1" applyBorder="1" applyAlignment="1">
      <alignment horizontal="center"/>
    </xf>
    <xf numFmtId="5" fontId="6" fillId="0" borderId="80" xfId="0" applyNumberFormat="1" applyFont="1" applyBorder="1"/>
    <xf numFmtId="5" fontId="6" fillId="0" borderId="48" xfId="0" applyNumberFormat="1" applyFont="1" applyBorder="1"/>
    <xf numFmtId="5" fontId="10" fillId="0" borderId="81" xfId="0" applyNumberFormat="1" applyFont="1" applyBorder="1"/>
    <xf numFmtId="5" fontId="10" fillId="0" borderId="48" xfId="0" applyNumberFormat="1" applyFont="1" applyBorder="1"/>
    <xf numFmtId="0" fontId="7" fillId="2" borderId="93" xfId="0" applyFont="1" applyFill="1" applyBorder="1" applyAlignment="1">
      <alignment horizontal="center"/>
    </xf>
    <xf numFmtId="0" fontId="7" fillId="2" borderId="94" xfId="0" applyFont="1" applyFill="1" applyBorder="1" applyAlignment="1">
      <alignment horizontal="center"/>
    </xf>
    <xf numFmtId="0" fontId="4" fillId="2" borderId="29" xfId="0" applyFont="1" applyFill="1" applyBorder="1" applyAlignment="1">
      <alignment horizontal="center"/>
    </xf>
    <xf numFmtId="5" fontId="6" fillId="5" borderId="83" xfId="0" applyNumberFormat="1" applyFont="1" applyFill="1" applyBorder="1" applyAlignment="1">
      <alignment horizontal="right"/>
    </xf>
    <xf numFmtId="5" fontId="6" fillId="5" borderId="84" xfId="0" applyNumberFormat="1" applyFont="1" applyFill="1" applyBorder="1" applyAlignment="1">
      <alignment horizontal="right"/>
    </xf>
    <xf numFmtId="7" fontId="7" fillId="36" borderId="83" xfId="0" applyNumberFormat="1" applyFont="1" applyFill="1" applyBorder="1" applyAlignment="1">
      <alignment horizontal="center"/>
    </xf>
    <xf numFmtId="7" fontId="7" fillId="36" borderId="84" xfId="0" applyNumberFormat="1" applyFont="1" applyFill="1" applyBorder="1" applyAlignment="1">
      <alignment horizontal="center"/>
    </xf>
    <xf numFmtId="5" fontId="6" fillId="5" borderId="85" xfId="0" applyNumberFormat="1" applyFont="1" applyFill="1" applyBorder="1" applyAlignment="1">
      <alignment horizontal="right"/>
    </xf>
    <xf numFmtId="0" fontId="7" fillId="2" borderId="88" xfId="0" applyFont="1" applyFill="1" applyBorder="1" applyAlignment="1">
      <alignment horizontal="center"/>
    </xf>
    <xf numFmtId="0" fontId="7" fillId="2" borderId="89" xfId="0" applyFont="1" applyFill="1" applyBorder="1" applyAlignment="1">
      <alignment horizontal="center"/>
    </xf>
    <xf numFmtId="0" fontId="4" fillId="2" borderId="10" xfId="0" applyFont="1" applyFill="1" applyBorder="1" applyAlignment="1">
      <alignment horizontal="center"/>
    </xf>
    <xf numFmtId="5" fontId="6" fillId="5" borderId="10" xfId="0" applyNumberFormat="1" applyFont="1" applyFill="1" applyBorder="1" applyAlignment="1">
      <alignment horizontal="right"/>
    </xf>
    <xf numFmtId="7" fontId="7" fillId="36" borderId="86" xfId="0" applyNumberFormat="1" applyFont="1" applyFill="1" applyBorder="1" applyAlignment="1">
      <alignment horizontal="center"/>
    </xf>
    <xf numFmtId="7" fontId="7" fillId="36" borderId="87" xfId="0" applyNumberFormat="1" applyFont="1" applyFill="1" applyBorder="1" applyAlignment="1">
      <alignment horizontal="center"/>
    </xf>
    <xf numFmtId="7" fontId="7" fillId="36" borderId="33" xfId="0" applyNumberFormat="1" applyFont="1" applyFill="1" applyBorder="1" applyAlignment="1">
      <alignment horizontal="center"/>
    </xf>
    <xf numFmtId="5" fontId="10" fillId="0" borderId="86" xfId="0" applyNumberFormat="1" applyFont="1" applyBorder="1"/>
    <xf numFmtId="5" fontId="10" fillId="0" borderId="33" xfId="0" applyNumberFormat="1" applyFont="1" applyBorder="1"/>
    <xf numFmtId="0" fontId="4" fillId="5" borderId="10" xfId="0" applyFont="1" applyFill="1" applyBorder="1" applyAlignment="1">
      <alignment horizontal="center"/>
    </xf>
    <xf numFmtId="0" fontId="7" fillId="2" borderId="90" xfId="0" applyFont="1" applyFill="1" applyBorder="1" applyAlignment="1">
      <alignment horizontal="center"/>
    </xf>
    <xf numFmtId="0" fontId="7" fillId="2" borderId="91" xfId="0" applyFont="1" applyFill="1" applyBorder="1" applyAlignment="1">
      <alignment horizontal="center"/>
    </xf>
    <xf numFmtId="0" fontId="4" fillId="2" borderId="11" xfId="0" applyFont="1" applyFill="1" applyBorder="1" applyAlignment="1">
      <alignment horizontal="center"/>
    </xf>
    <xf numFmtId="5" fontId="6" fillId="5" borderId="23" xfId="0" applyNumberFormat="1" applyFont="1" applyFill="1" applyBorder="1" applyAlignment="1">
      <alignment horizontal="right"/>
    </xf>
    <xf numFmtId="5" fontId="6" fillId="5" borderId="46" xfId="0" applyNumberFormat="1" applyFont="1" applyFill="1" applyBorder="1" applyAlignment="1">
      <alignment horizontal="right"/>
    </xf>
    <xf numFmtId="0" fontId="4" fillId="5" borderId="92" xfId="0" applyFont="1" applyFill="1" applyBorder="1"/>
    <xf numFmtId="0" fontId="4" fillId="5" borderId="91" xfId="0" applyFont="1" applyFill="1" applyBorder="1"/>
    <xf numFmtId="0" fontId="7" fillId="36" borderId="23" xfId="0" applyFont="1" applyFill="1" applyBorder="1" applyAlignment="1">
      <alignment horizontal="center"/>
    </xf>
    <xf numFmtId="0" fontId="7" fillId="36" borderId="82" xfId="0" applyFont="1" applyFill="1" applyBorder="1" applyAlignment="1">
      <alignment horizontal="center"/>
    </xf>
    <xf numFmtId="0" fontId="7" fillId="36" borderId="46" xfId="0" applyFont="1" applyFill="1" applyBorder="1" applyAlignment="1">
      <alignment horizontal="center"/>
    </xf>
  </cellXfs>
  <cellStyles count="6">
    <cellStyle name="パーセント" xfId="1" builtinId="5"/>
    <cellStyle name="桁区切り" xfId="3" builtinId="6"/>
    <cellStyle name="桁区切り 3" xfId="5" xr:uid="{00000000-0005-0000-0000-000002000000}"/>
    <cellStyle name="標準" xfId="0" builtinId="0"/>
    <cellStyle name="標準 2 2" xfId="4" xr:uid="{00000000-0005-0000-0000-000004000000}"/>
    <cellStyle name="標準_鋼の錬金術師スタイリング (償却外し)" xfId="2" xr:uid="{00000000-0005-0000-0000-000005000000}"/>
  </cellStyles>
  <dxfs count="196">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ndense val="0"/>
        <extend val="0"/>
        <u val="double"/>
        <color indexed="10"/>
      </font>
      <fill>
        <patternFill>
          <bgColor indexed="13"/>
        </patternFill>
      </fill>
    </dxf>
    <dxf>
      <font>
        <b/>
        <i/>
        <u/>
        <color rgb="FFFF0000"/>
      </font>
      <fill>
        <patternFill>
          <bgColor rgb="FFFFFF00"/>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u/>
        <color rgb="FFFF0000"/>
      </font>
      <fill>
        <patternFill>
          <bgColor rgb="FFFFFF00"/>
        </patternFill>
      </fill>
    </dxf>
    <dxf>
      <font>
        <b/>
        <i/>
        <condense val="0"/>
        <extend val="0"/>
        <u val="double"/>
        <color indexed="10"/>
      </font>
      <fill>
        <patternFill>
          <bgColor indexed="13"/>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ndense val="0"/>
        <extend val="0"/>
        <u val="double"/>
        <color indexed="10"/>
      </font>
      <fill>
        <patternFill>
          <bgColor indexed="13"/>
        </patternFill>
      </fill>
    </dxf>
    <dxf>
      <font>
        <b/>
        <i/>
        <u/>
        <color rgb="FFFF0000"/>
      </font>
      <fill>
        <patternFill>
          <bgColor rgb="FFFFFF00"/>
        </patternFill>
      </fill>
    </dxf>
    <dxf>
      <font>
        <b/>
        <i/>
        <condense val="0"/>
        <extend val="0"/>
        <u val="double"/>
        <color indexed="10"/>
      </font>
      <fill>
        <patternFill>
          <bgColor indexed="13"/>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ndense val="0"/>
        <extend val="0"/>
        <u val="double"/>
        <color indexed="10"/>
      </font>
      <fill>
        <patternFill>
          <bgColor indexed="13"/>
        </patternFill>
      </fill>
    </dxf>
    <dxf>
      <font>
        <b/>
        <i/>
        <u/>
        <color rgb="FFFF0000"/>
      </font>
      <fill>
        <patternFill>
          <bgColor rgb="FFFFFF00"/>
        </patternFill>
      </fill>
    </dxf>
    <dxf>
      <font>
        <b/>
        <i/>
        <condense val="0"/>
        <extend val="0"/>
        <u val="double"/>
        <color indexed="10"/>
      </font>
      <fill>
        <patternFill>
          <bgColor indexed="13"/>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ndense val="0"/>
        <extend val="0"/>
        <u val="double"/>
        <color indexed="10"/>
      </font>
      <fill>
        <patternFill>
          <bgColor indexed="13"/>
        </patternFill>
      </fill>
    </dxf>
    <dxf>
      <font>
        <b/>
        <i/>
        <u/>
        <color rgb="FFFF0000"/>
      </font>
      <fill>
        <patternFill>
          <bgColor rgb="FFFFFF00"/>
        </patternFill>
      </fill>
    </dxf>
    <dxf>
      <font>
        <b/>
        <i/>
        <condense val="0"/>
        <extend val="0"/>
        <u val="double"/>
        <color indexed="10"/>
      </font>
      <fill>
        <patternFill>
          <bgColor indexed="13"/>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ont>
        <b/>
        <i/>
        <strike val="0"/>
        <u/>
        <color rgb="FFFF0000"/>
      </font>
      <fill>
        <patternFill>
          <bgColor rgb="FFFFFF00"/>
        </patternFill>
      </fill>
    </dxf>
    <dxf>
      <font>
        <b/>
        <i/>
        <color rgb="FFFF0000"/>
      </font>
      <fill>
        <patternFill>
          <bgColor rgb="FFFFFF00"/>
        </patternFill>
      </fill>
    </dxf>
    <dxf>
      <font>
        <b/>
        <i/>
        <u/>
        <color rgb="FFFF0000"/>
      </font>
      <fill>
        <patternFill>
          <bgColor rgb="FFFFFF00"/>
        </patternFill>
      </fill>
    </dxf>
    <dxf>
      <fill>
        <patternFill patternType="solid">
          <bgColor theme="5" tint="0.59996337778862885"/>
        </patternFill>
      </fill>
    </dxf>
    <dxf>
      <font>
        <b/>
        <i/>
        <u/>
        <color rgb="FFFF0000"/>
      </font>
      <fill>
        <patternFill>
          <bgColor rgb="FFFFFF00"/>
        </patternFill>
      </fill>
    </dxf>
    <dxf>
      <font>
        <b/>
        <i/>
        <strike val="0"/>
        <u/>
        <color rgb="FFFF0000"/>
      </font>
      <fill>
        <patternFill>
          <bgColor rgb="FFFFFF00"/>
        </patternFill>
      </fill>
    </dxf>
    <dxf>
      <font>
        <b/>
        <i/>
        <u/>
        <color rgb="FFFF0000"/>
      </font>
      <fill>
        <patternFill>
          <bgColor rgb="FFFFFF00"/>
        </patternFill>
      </fill>
    </dxf>
    <dxf>
      <font>
        <b/>
        <i/>
        <condense val="0"/>
        <extend val="0"/>
        <u val="double"/>
        <color indexed="10"/>
      </font>
      <fill>
        <patternFill>
          <bgColor indexed="13"/>
        </patternFill>
      </fill>
    </dxf>
    <dxf>
      <font>
        <b/>
        <i/>
        <color rgb="FFFF0000"/>
      </font>
      <fill>
        <patternFill>
          <bgColor rgb="FFFFFF00"/>
        </patternFill>
      </fill>
    </dxf>
    <dxf>
      <font>
        <b/>
        <i/>
        <color rgb="FFFF0000"/>
      </font>
      <fill>
        <patternFill>
          <bgColor rgb="FFFFFF00"/>
        </patternFill>
      </fill>
    </dxf>
    <dxf>
      <font>
        <b/>
        <i/>
        <color rgb="FFFF0000"/>
      </font>
      <fill>
        <patternFill>
          <bgColor rgb="FFFFFF00"/>
        </patternFill>
      </fill>
    </dxf>
    <dxf>
      <font>
        <b/>
        <i/>
        <condense val="0"/>
        <extend val="0"/>
        <u val="double"/>
        <color indexed="10"/>
      </font>
      <fill>
        <patternFill>
          <bgColor indexed="13"/>
        </patternFill>
      </fill>
    </dxf>
    <dxf>
      <font>
        <b/>
        <i/>
        <color rgb="FFFF0000"/>
      </font>
      <fill>
        <patternFill>
          <bgColor rgb="FFFFFF00"/>
        </patternFill>
      </fill>
    </dxf>
    <dxf>
      <font>
        <b/>
        <i/>
        <color rgb="FFFF0000"/>
      </font>
      <fill>
        <patternFill>
          <bgColor rgb="FFFFFF00"/>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u/>
        <color rgb="FFFF0000"/>
      </font>
      <fill>
        <patternFill>
          <bgColor rgb="FFFFFF00"/>
        </patternFill>
      </fill>
    </dxf>
    <dxf>
      <font>
        <b/>
        <i/>
        <condense val="0"/>
        <extend val="0"/>
        <u val="double"/>
        <color indexed="10"/>
      </font>
      <fill>
        <patternFill>
          <bgColor indexed="13"/>
        </patternFill>
      </fill>
    </dxf>
    <dxf>
      <font>
        <b/>
        <i/>
        <condense val="0"/>
        <extend val="0"/>
        <u val="double"/>
        <color indexed="10"/>
      </font>
      <fill>
        <patternFill>
          <bgColor indexed="1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5"/>
      <tableStyleElement type="headerRow" dxfId="194"/>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265"/>
  <sheetViews>
    <sheetView showZeros="0" tabSelected="1" showOutlineSymbols="0" view="pageBreakPreview" zoomScale="85" zoomScaleNormal="100" zoomScaleSheetLayoutView="85" workbookViewId="0">
      <selection activeCell="AB6" sqref="AB6"/>
    </sheetView>
  </sheetViews>
  <sheetFormatPr defaultColWidth="9" defaultRowHeight="10.8" outlineLevelRow="1"/>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P1" s="60" t="s">
        <v>389</v>
      </c>
    </row>
    <row r="2" spans="1:26" ht="19.5" customHeight="1" thickBot="1">
      <c r="A2" s="2" t="s">
        <v>1</v>
      </c>
      <c r="B2" s="542"/>
      <c r="C2" s="542"/>
      <c r="D2" s="3"/>
      <c r="E2" s="527" t="s">
        <v>63</v>
      </c>
      <c r="F2" s="527"/>
      <c r="G2" s="527"/>
      <c r="H2" s="527"/>
      <c r="I2" s="527"/>
      <c r="J2" s="527"/>
      <c r="K2" s="527"/>
      <c r="L2" s="111"/>
      <c r="M2" s="111"/>
      <c r="N2" s="111"/>
      <c r="O2" s="111"/>
      <c r="P2" s="111"/>
    </row>
    <row r="3" spans="1:26" ht="28.65" customHeight="1">
      <c r="A3" s="222" t="s">
        <v>2</v>
      </c>
      <c r="B3" s="223"/>
      <c r="C3" s="224" t="s">
        <v>3</v>
      </c>
      <c r="D3" s="528" t="s">
        <v>309</v>
      </c>
      <c r="E3" s="529"/>
      <c r="F3" s="529"/>
      <c r="G3" s="529"/>
      <c r="H3" s="530"/>
      <c r="I3" s="224" t="s">
        <v>259</v>
      </c>
      <c r="J3" s="528" t="s">
        <v>310</v>
      </c>
      <c r="K3" s="529"/>
      <c r="L3" s="529"/>
      <c r="M3" s="529"/>
      <c r="N3" s="530"/>
      <c r="O3" s="225" t="s">
        <v>64</v>
      </c>
      <c r="P3" s="240">
        <v>5000</v>
      </c>
    </row>
    <row r="4" spans="1:26" ht="14.25" customHeight="1" thickBot="1">
      <c r="A4" s="5" t="s">
        <v>201</v>
      </c>
      <c r="B4" s="531" t="s">
        <v>230</v>
      </c>
      <c r="C4" s="532"/>
      <c r="D4" s="221" t="s">
        <v>255</v>
      </c>
      <c r="E4" s="533" t="s">
        <v>225</v>
      </c>
      <c r="F4" s="534"/>
      <c r="G4" s="535"/>
      <c r="H4" s="536" t="s">
        <v>202</v>
      </c>
      <c r="I4" s="537"/>
      <c r="J4" s="538" t="s">
        <v>218</v>
      </c>
      <c r="K4" s="538"/>
      <c r="L4" s="536" t="s">
        <v>4</v>
      </c>
      <c r="M4" s="537"/>
      <c r="N4" s="214">
        <v>100</v>
      </c>
      <c r="O4" s="221" t="s">
        <v>285</v>
      </c>
      <c r="P4" s="354">
        <f>SUMIF(C7:C30,"1:本荷",G7:G30)</f>
        <v>15762</v>
      </c>
      <c r="Q4" s="301" t="s">
        <v>366</v>
      </c>
      <c r="U4" s="301" t="s">
        <v>357</v>
      </c>
      <c r="V4" s="301"/>
      <c r="W4" s="301"/>
      <c r="X4" s="301" t="s">
        <v>361</v>
      </c>
      <c r="Y4" s="301"/>
      <c r="Z4" s="301" t="s">
        <v>360</v>
      </c>
    </row>
    <row r="5" spans="1:26" ht="6.75" customHeight="1" thickBot="1">
      <c r="A5" s="539"/>
      <c r="B5" s="540"/>
      <c r="C5" s="540"/>
      <c r="D5" s="540"/>
      <c r="E5" s="540"/>
      <c r="F5" s="540"/>
      <c r="G5" s="540"/>
      <c r="H5" s="540"/>
      <c r="I5" s="540"/>
      <c r="J5" s="540"/>
      <c r="K5" s="540"/>
      <c r="L5" s="540"/>
      <c r="M5" s="540"/>
      <c r="N5" s="540"/>
      <c r="O5" s="540"/>
      <c r="P5" s="541"/>
    </row>
    <row r="6" spans="1:26" ht="18" customHeight="1">
      <c r="A6" s="521" t="s">
        <v>5</v>
      </c>
      <c r="B6" s="522"/>
      <c r="C6" s="202" t="s">
        <v>6</v>
      </c>
      <c r="D6" s="523" t="s">
        <v>7</v>
      </c>
      <c r="E6" s="524"/>
      <c r="F6" s="522"/>
      <c r="G6" s="203" t="s">
        <v>8</v>
      </c>
      <c r="H6" s="204" t="s">
        <v>9</v>
      </c>
      <c r="I6" s="205" t="s">
        <v>10</v>
      </c>
      <c r="J6" s="216" t="s">
        <v>258</v>
      </c>
      <c r="K6" s="525" t="s">
        <v>11</v>
      </c>
      <c r="L6" s="526"/>
      <c r="M6" s="206" t="s">
        <v>238</v>
      </c>
      <c r="N6" s="513" t="s">
        <v>256</v>
      </c>
      <c r="O6" s="514"/>
      <c r="P6" s="515"/>
      <c r="Q6" s="301" t="s">
        <v>288</v>
      </c>
      <c r="R6" s="301" t="s">
        <v>322</v>
      </c>
      <c r="S6" s="301" t="s">
        <v>338</v>
      </c>
      <c r="T6" s="307" t="s">
        <v>327</v>
      </c>
      <c r="U6" s="301" t="s">
        <v>358</v>
      </c>
      <c r="V6" s="301" t="s">
        <v>359</v>
      </c>
      <c r="W6" s="301" t="s">
        <v>362</v>
      </c>
      <c r="X6" s="301" t="s">
        <v>352</v>
      </c>
      <c r="Y6" s="301" t="s">
        <v>362</v>
      </c>
      <c r="Z6" s="301" t="s">
        <v>362</v>
      </c>
    </row>
    <row r="7" spans="1:26" ht="14.1" customHeight="1">
      <c r="A7" s="362" t="s">
        <v>348</v>
      </c>
      <c r="B7" s="363"/>
      <c r="C7" s="184" t="s">
        <v>233</v>
      </c>
      <c r="D7" s="364" t="s">
        <v>317</v>
      </c>
      <c r="E7" s="365"/>
      <c r="F7" s="366"/>
      <c r="G7" s="146">
        <v>10014</v>
      </c>
      <c r="H7" s="186" t="s">
        <v>14</v>
      </c>
      <c r="I7" s="148">
        <v>3450</v>
      </c>
      <c r="J7" s="217">
        <v>1</v>
      </c>
      <c r="K7" s="367">
        <f>IFERROR(ROUNDDOWN(G7*ROUNDDOWN(I7,4)*J7,2),"")</f>
        <v>34548300</v>
      </c>
      <c r="L7" s="368"/>
      <c r="M7" s="248">
        <v>43921</v>
      </c>
      <c r="N7" s="369"/>
      <c r="O7" s="370"/>
      <c r="P7" s="371"/>
      <c r="Q7" s="1" t="str">
        <f t="shared" ref="Q7:Q30" ca="1" si="0">IFERROR(VLOOKUP(C7,OFFSET(pulldown_level2,0,U7+X7,Y7,1),1,FALSE),"")</f>
        <v>1:本荷</v>
      </c>
      <c r="R7" s="1" t="str">
        <f t="shared" ref="R7:R30" ca="1" si="1">IFERROR(VLOOKUP(D7,OFFSET(pulldown_company,0,U7+X7,Z7,1),1,FALSE),"")</f>
        <v>0395:SPコレク事業部</v>
      </c>
      <c r="S7" s="1">
        <f t="shared" ref="S7:S30" ca="1" si="2">IFERROR(VLOOKUP(H7,OFFSET(JPYEN_display,0,0,num_of_monetary,2),2,FALSE),1)</f>
        <v>1</v>
      </c>
      <c r="T7" s="1">
        <v>1</v>
      </c>
      <c r="U7" s="1">
        <f t="shared" ref="U7:U30" ca="1" si="3">IFERROR(MATCH(T7,INDIRECT(CONCATENATE(ROW(pulldown_key_area),":",ROW(pulldown_key_area))),0)-COLUMN(pulldown_key_area),0)</f>
        <v>0</v>
      </c>
      <c r="V7" s="1">
        <f t="shared" ref="V7:V30" ca="1" si="4">IFERROR(MATCH(T7,INDIRECT(CONCATENATE(ROW(pulldown_key_area),":",ROW(pulldown_key_area))),1)-COLUMN(pulldown_key_area),0)</f>
        <v>1</v>
      </c>
      <c r="W7" s="1">
        <f ca="1">(V7-U7)+1</f>
        <v>2</v>
      </c>
      <c r="X7" s="1">
        <f t="shared" ref="X7:X30" ca="1" si="5">IFERROR(MATCH(A7,OFFSET(pulldown_level1,0,U7,1,W7),0)-1,0)</f>
        <v>1</v>
      </c>
      <c r="Y7" s="1">
        <f t="shared" ref="Y7:Y30" ca="1" si="6">IF(X7=0,1,COUNTA(OFFSET(pulldown_level2,0,U7+X7,level2_max_count,1))+1)</f>
        <v>5</v>
      </c>
      <c r="Z7" s="1">
        <f t="shared" ref="Z7:Z30" ca="1" si="7">IF(X7=0,1,COUNTA(OFFSET(pulldown_company,0,U7+X7,company_max_count,1))+1)</f>
        <v>31</v>
      </c>
    </row>
    <row r="8" spans="1:26" ht="14.1" customHeight="1">
      <c r="A8" s="362" t="s">
        <v>263</v>
      </c>
      <c r="B8" s="363"/>
      <c r="C8" s="184" t="s">
        <v>233</v>
      </c>
      <c r="D8" s="364" t="s">
        <v>317</v>
      </c>
      <c r="E8" s="365"/>
      <c r="F8" s="366"/>
      <c r="G8" s="149">
        <v>5016</v>
      </c>
      <c r="H8" s="187" t="s">
        <v>14</v>
      </c>
      <c r="I8" s="148">
        <v>3450</v>
      </c>
      <c r="J8" s="217">
        <v>1</v>
      </c>
      <c r="K8" s="367">
        <f t="shared" ref="K8:K30" si="8">IFERROR(ROUNDDOWN(G8*ROUNDDOWN(I8,4)*J8,2),"")</f>
        <v>17305200</v>
      </c>
      <c r="L8" s="368"/>
      <c r="M8" s="248">
        <v>43921</v>
      </c>
      <c r="N8" s="369"/>
      <c r="O8" s="370"/>
      <c r="P8" s="371"/>
      <c r="Q8" s="1" t="str">
        <f t="shared" ca="1" si="0"/>
        <v>1:本荷</v>
      </c>
      <c r="R8" s="1" t="str">
        <f t="shared" ca="1" si="1"/>
        <v>0395:SPコレク事業部</v>
      </c>
      <c r="S8" s="1">
        <f t="shared" ca="1" si="2"/>
        <v>1</v>
      </c>
      <c r="T8" s="1">
        <v>1</v>
      </c>
      <c r="U8" s="1">
        <f t="shared" ca="1" si="3"/>
        <v>0</v>
      </c>
      <c r="V8" s="1">
        <f t="shared" ca="1" si="4"/>
        <v>1</v>
      </c>
      <c r="W8" s="1">
        <f t="shared" ref="W8:W30" ca="1" si="9">(V8-U8)+1</f>
        <v>2</v>
      </c>
      <c r="X8" s="1">
        <f t="shared" ca="1" si="5"/>
        <v>1</v>
      </c>
      <c r="Y8" s="1">
        <f t="shared" ca="1" si="6"/>
        <v>5</v>
      </c>
      <c r="Z8" s="1">
        <f t="shared" ca="1" si="7"/>
        <v>31</v>
      </c>
    </row>
    <row r="9" spans="1:26" ht="14.1" customHeight="1">
      <c r="A9" s="362" t="s">
        <v>348</v>
      </c>
      <c r="B9" s="363"/>
      <c r="C9" s="184" t="s">
        <v>233</v>
      </c>
      <c r="D9" s="364" t="s">
        <v>317</v>
      </c>
      <c r="E9" s="365"/>
      <c r="F9" s="366"/>
      <c r="G9" s="149">
        <v>732</v>
      </c>
      <c r="H9" s="187" t="s">
        <v>14</v>
      </c>
      <c r="I9" s="148">
        <v>3450</v>
      </c>
      <c r="J9" s="218">
        <v>1</v>
      </c>
      <c r="K9" s="367">
        <f t="shared" si="8"/>
        <v>2525400</v>
      </c>
      <c r="L9" s="368"/>
      <c r="M9" s="248">
        <v>43921</v>
      </c>
      <c r="N9" s="369"/>
      <c r="O9" s="370"/>
      <c r="P9" s="371"/>
      <c r="Q9" s="1" t="str">
        <f t="shared" ca="1" si="0"/>
        <v>1:本荷</v>
      </c>
      <c r="R9" s="1" t="str">
        <f t="shared" ca="1" si="1"/>
        <v>0395:SPコレク事業部</v>
      </c>
      <c r="S9" s="1">
        <f t="shared" ca="1" si="2"/>
        <v>1</v>
      </c>
      <c r="T9" s="1">
        <v>1</v>
      </c>
      <c r="U9" s="1">
        <f t="shared" ca="1" si="3"/>
        <v>0</v>
      </c>
      <c r="V9" s="1">
        <f t="shared" ca="1" si="4"/>
        <v>1</v>
      </c>
      <c r="W9" s="1">
        <f t="shared" ca="1" si="9"/>
        <v>2</v>
      </c>
      <c r="X9" s="1">
        <f t="shared" ca="1" si="5"/>
        <v>1</v>
      </c>
      <c r="Y9" s="1">
        <f t="shared" ca="1" si="6"/>
        <v>5</v>
      </c>
      <c r="Z9" s="1">
        <f t="shared" ca="1" si="7"/>
        <v>31</v>
      </c>
    </row>
    <row r="10" spans="1:26" ht="14.1" customHeight="1">
      <c r="A10" s="362" t="s">
        <v>348</v>
      </c>
      <c r="B10" s="363"/>
      <c r="C10" s="184" t="s">
        <v>233</v>
      </c>
      <c r="D10" s="364"/>
      <c r="E10" s="365"/>
      <c r="F10" s="366"/>
      <c r="G10" s="149"/>
      <c r="H10" s="187" t="s">
        <v>14</v>
      </c>
      <c r="I10" s="148"/>
      <c r="J10" s="218">
        <v>1</v>
      </c>
      <c r="K10" s="367">
        <f t="shared" ref="K10" si="10">IFERROR(ROUNDDOWN(G10*ROUNDDOWN(I10,4)*J10,2),"")</f>
        <v>0</v>
      </c>
      <c r="L10" s="368"/>
      <c r="M10" s="248"/>
      <c r="N10" s="369"/>
      <c r="O10" s="370"/>
      <c r="P10" s="371"/>
      <c r="Q10" s="1" t="str">
        <f t="shared" ref="Q10" ca="1" si="11">IFERROR(VLOOKUP(C10,OFFSET(pulldown_level2,0,U10+X10,Y10,1),1,FALSE),"")</f>
        <v>1:本荷</v>
      </c>
      <c r="R10" s="1" t="str">
        <f t="shared" ref="R10" ca="1" si="12">IFERROR(VLOOKUP(D10,OFFSET(pulldown_company,0,U10+X10,Z10,1),1,FALSE),"")</f>
        <v/>
      </c>
      <c r="S10" s="1">
        <f t="shared" ca="1" si="2"/>
        <v>1</v>
      </c>
      <c r="T10" s="1">
        <v>1</v>
      </c>
      <c r="U10" s="1">
        <f t="shared" ca="1" si="3"/>
        <v>0</v>
      </c>
      <c r="V10" s="1">
        <f t="shared" ca="1" si="4"/>
        <v>1</v>
      </c>
      <c r="W10" s="1">
        <f t="shared" ref="W10" ca="1" si="13">(V10-U10)+1</f>
        <v>2</v>
      </c>
      <c r="X10" s="1">
        <f t="shared" ref="X10" ca="1" si="14">IFERROR(MATCH(A10,OFFSET(pulldown_level1,0,U10,1,W10),0)-1,0)</f>
        <v>1</v>
      </c>
      <c r="Y10" s="1">
        <f t="shared" ref="Y10" ca="1" si="15">IF(X10=0,1,COUNTA(OFFSET(pulldown_level2,0,U10+X10,level2_max_count,1))+1)</f>
        <v>5</v>
      </c>
      <c r="Z10" s="1">
        <f t="shared" ca="1" si="7"/>
        <v>31</v>
      </c>
    </row>
    <row r="11" spans="1:26" ht="14.1" customHeight="1">
      <c r="A11" s="362" t="s">
        <v>348</v>
      </c>
      <c r="B11" s="363"/>
      <c r="C11" s="184" t="s">
        <v>233</v>
      </c>
      <c r="D11" s="364"/>
      <c r="E11" s="365"/>
      <c r="F11" s="366"/>
      <c r="G11" s="149"/>
      <c r="H11" s="187" t="s">
        <v>14</v>
      </c>
      <c r="I11" s="148"/>
      <c r="J11" s="218">
        <v>1</v>
      </c>
      <c r="K11" s="367">
        <f t="shared" ref="K11:K12" si="16">IFERROR(ROUNDDOWN(G11*ROUNDDOWN(I11,4)*J11,2),"")</f>
        <v>0</v>
      </c>
      <c r="L11" s="368"/>
      <c r="M11" s="248"/>
      <c r="N11" s="369"/>
      <c r="O11" s="370"/>
      <c r="P11" s="371"/>
      <c r="Q11" s="1" t="str">
        <f t="shared" ref="Q11:Q12" ca="1" si="17">IFERROR(VLOOKUP(C11,OFFSET(pulldown_level2,0,U11+X11,Y11,1),1,FALSE),"")</f>
        <v>1:本荷</v>
      </c>
      <c r="R11" s="1" t="str">
        <f t="shared" ref="R11:R12" ca="1" si="18">IFERROR(VLOOKUP(D11,OFFSET(pulldown_company,0,U11+X11,Z11,1),1,FALSE),"")</f>
        <v/>
      </c>
      <c r="S11" s="1">
        <f t="shared" ca="1" si="2"/>
        <v>1</v>
      </c>
      <c r="T11" s="1">
        <v>1</v>
      </c>
      <c r="U11" s="1">
        <f t="shared" ca="1" si="3"/>
        <v>0</v>
      </c>
      <c r="V11" s="1">
        <f t="shared" ca="1" si="4"/>
        <v>1</v>
      </c>
      <c r="W11" s="1">
        <f t="shared" ref="W11:W12" ca="1" si="19">(V11-U11)+1</f>
        <v>2</v>
      </c>
      <c r="X11" s="1">
        <f t="shared" ref="X11:X12" ca="1" si="20">IFERROR(MATCH(A11,OFFSET(pulldown_level1,0,U11,1,W11),0)-1,0)</f>
        <v>1</v>
      </c>
      <c r="Y11" s="1">
        <f t="shared" ref="Y11:Y12" ca="1" si="21">IF(X11=0,1,COUNTA(OFFSET(pulldown_level2,0,U11+X11,level2_max_count,1))+1)</f>
        <v>5</v>
      </c>
      <c r="Z11" s="1">
        <f t="shared" ca="1" si="7"/>
        <v>31</v>
      </c>
    </row>
    <row r="12" spans="1:26" ht="14.1" customHeight="1" outlineLevel="1">
      <c r="A12" s="362" t="s">
        <v>348</v>
      </c>
      <c r="B12" s="363"/>
      <c r="C12" s="184" t="s">
        <v>233</v>
      </c>
      <c r="D12" s="364"/>
      <c r="E12" s="365"/>
      <c r="F12" s="366"/>
      <c r="G12" s="149"/>
      <c r="H12" s="187" t="s">
        <v>14</v>
      </c>
      <c r="I12" s="148"/>
      <c r="J12" s="218">
        <v>1</v>
      </c>
      <c r="K12" s="367">
        <f t="shared" si="16"/>
        <v>0</v>
      </c>
      <c r="L12" s="368"/>
      <c r="M12" s="248"/>
      <c r="N12" s="369"/>
      <c r="O12" s="370"/>
      <c r="P12" s="371"/>
      <c r="Q12" s="1" t="str">
        <f t="shared" ca="1" si="17"/>
        <v>1:本荷</v>
      </c>
      <c r="R12" s="1" t="str">
        <f t="shared" ca="1" si="18"/>
        <v/>
      </c>
      <c r="S12" s="1">
        <f t="shared" ca="1" si="2"/>
        <v>1</v>
      </c>
      <c r="T12" s="1">
        <v>1</v>
      </c>
      <c r="U12" s="1">
        <f t="shared" ca="1" si="3"/>
        <v>0</v>
      </c>
      <c r="V12" s="1">
        <f t="shared" ca="1" si="4"/>
        <v>1</v>
      </c>
      <c r="W12" s="1">
        <f t="shared" ca="1" si="19"/>
        <v>2</v>
      </c>
      <c r="X12" s="1">
        <f t="shared" ca="1" si="20"/>
        <v>1</v>
      </c>
      <c r="Y12" s="1">
        <f t="shared" ca="1" si="21"/>
        <v>5</v>
      </c>
      <c r="Z12" s="1">
        <f t="shared" ca="1" si="7"/>
        <v>31</v>
      </c>
    </row>
    <row r="13" spans="1:26" ht="14.1" customHeight="1" outlineLevel="1">
      <c r="A13" s="362" t="s">
        <v>348</v>
      </c>
      <c r="B13" s="363"/>
      <c r="C13" s="184" t="s">
        <v>233</v>
      </c>
      <c r="D13" s="364"/>
      <c r="E13" s="365"/>
      <c r="F13" s="366"/>
      <c r="G13" s="149"/>
      <c r="H13" s="187" t="s">
        <v>14</v>
      </c>
      <c r="I13" s="148"/>
      <c r="J13" s="218">
        <v>1</v>
      </c>
      <c r="K13" s="367">
        <f t="shared" ref="K13:K15" si="22">IFERROR(ROUNDDOWN(G13*ROUNDDOWN(I13,4)*J13,2),"")</f>
        <v>0</v>
      </c>
      <c r="L13" s="368"/>
      <c r="M13" s="248"/>
      <c r="N13" s="369"/>
      <c r="O13" s="370"/>
      <c r="P13" s="371"/>
      <c r="Q13" s="1" t="str">
        <f t="shared" ref="Q13:Q15" ca="1" si="23">IFERROR(VLOOKUP(C13,OFFSET(pulldown_level2,0,U13+X13,Y13,1),1,FALSE),"")</f>
        <v>1:本荷</v>
      </c>
      <c r="R13" s="1" t="str">
        <f t="shared" ref="R13:R15" ca="1" si="24">IFERROR(VLOOKUP(D13,OFFSET(pulldown_company,0,U13+X13,Z13,1),1,FALSE),"")</f>
        <v/>
      </c>
      <c r="S13" s="1">
        <f t="shared" ca="1" si="2"/>
        <v>1</v>
      </c>
      <c r="T13" s="1">
        <v>1</v>
      </c>
      <c r="U13" s="1">
        <f t="shared" ca="1" si="3"/>
        <v>0</v>
      </c>
      <c r="V13" s="1">
        <f t="shared" ca="1" si="4"/>
        <v>1</v>
      </c>
      <c r="W13" s="1">
        <f t="shared" ref="W13:W15" ca="1" si="25">(V13-U13)+1</f>
        <v>2</v>
      </c>
      <c r="X13" s="1">
        <f t="shared" ref="X13:X15" ca="1" si="26">IFERROR(MATCH(A13,OFFSET(pulldown_level1,0,U13,1,W13),0)-1,0)</f>
        <v>1</v>
      </c>
      <c r="Y13" s="1">
        <f t="shared" ref="Y13:Y15" ca="1" si="27">IF(X13=0,1,COUNTA(OFFSET(pulldown_level2,0,U13+X13,level2_max_count,1))+1)</f>
        <v>5</v>
      </c>
      <c r="Z13" s="1">
        <f t="shared" ca="1" si="7"/>
        <v>31</v>
      </c>
    </row>
    <row r="14" spans="1:26" ht="14.1" customHeight="1" outlineLevel="1">
      <c r="A14" s="362" t="s">
        <v>348</v>
      </c>
      <c r="B14" s="363"/>
      <c r="C14" s="184" t="s">
        <v>233</v>
      </c>
      <c r="D14" s="364"/>
      <c r="E14" s="365"/>
      <c r="F14" s="366"/>
      <c r="G14" s="149"/>
      <c r="H14" s="187" t="s">
        <v>14</v>
      </c>
      <c r="I14" s="148"/>
      <c r="J14" s="218">
        <v>1</v>
      </c>
      <c r="K14" s="367">
        <f t="shared" si="22"/>
        <v>0</v>
      </c>
      <c r="L14" s="368"/>
      <c r="M14" s="248"/>
      <c r="N14" s="369"/>
      <c r="O14" s="370"/>
      <c r="P14" s="371"/>
      <c r="Q14" s="1" t="str">
        <f t="shared" ca="1" si="23"/>
        <v>1:本荷</v>
      </c>
      <c r="R14" s="1" t="str">
        <f t="shared" ca="1" si="24"/>
        <v/>
      </c>
      <c r="S14" s="1">
        <f t="shared" ca="1" si="2"/>
        <v>1</v>
      </c>
      <c r="T14" s="1">
        <v>1</v>
      </c>
      <c r="U14" s="1">
        <f t="shared" ca="1" si="3"/>
        <v>0</v>
      </c>
      <c r="V14" s="1">
        <f t="shared" ca="1" si="4"/>
        <v>1</v>
      </c>
      <c r="W14" s="1">
        <f t="shared" ca="1" si="25"/>
        <v>2</v>
      </c>
      <c r="X14" s="1">
        <f t="shared" ca="1" si="26"/>
        <v>1</v>
      </c>
      <c r="Y14" s="1">
        <f t="shared" ca="1" si="27"/>
        <v>5</v>
      </c>
      <c r="Z14" s="1">
        <f t="shared" ca="1" si="7"/>
        <v>31</v>
      </c>
    </row>
    <row r="15" spans="1:26" ht="14.1" customHeight="1" outlineLevel="1">
      <c r="A15" s="362" t="s">
        <v>348</v>
      </c>
      <c r="B15" s="363"/>
      <c r="C15" s="184" t="s">
        <v>233</v>
      </c>
      <c r="D15" s="364"/>
      <c r="E15" s="365"/>
      <c r="F15" s="366"/>
      <c r="G15" s="149"/>
      <c r="H15" s="187" t="s">
        <v>14</v>
      </c>
      <c r="I15" s="148"/>
      <c r="J15" s="218">
        <v>1</v>
      </c>
      <c r="K15" s="367">
        <f t="shared" si="22"/>
        <v>0</v>
      </c>
      <c r="L15" s="368"/>
      <c r="M15" s="248"/>
      <c r="N15" s="369"/>
      <c r="O15" s="370"/>
      <c r="P15" s="371"/>
      <c r="Q15" s="1" t="str">
        <f t="shared" ca="1" si="23"/>
        <v>1:本荷</v>
      </c>
      <c r="R15" s="1" t="str">
        <f t="shared" ca="1" si="24"/>
        <v/>
      </c>
      <c r="S15" s="1">
        <f t="shared" ca="1" si="2"/>
        <v>1</v>
      </c>
      <c r="T15" s="1">
        <v>1</v>
      </c>
      <c r="U15" s="1">
        <f t="shared" ca="1" si="3"/>
        <v>0</v>
      </c>
      <c r="V15" s="1">
        <f t="shared" ca="1" si="4"/>
        <v>1</v>
      </c>
      <c r="W15" s="1">
        <f t="shared" ca="1" si="25"/>
        <v>2</v>
      </c>
      <c r="X15" s="1">
        <f t="shared" ca="1" si="26"/>
        <v>1</v>
      </c>
      <c r="Y15" s="1">
        <f t="shared" ca="1" si="27"/>
        <v>5</v>
      </c>
      <c r="Z15" s="1">
        <f t="shared" ca="1" si="7"/>
        <v>31</v>
      </c>
    </row>
    <row r="16" spans="1:26" ht="14.1" customHeight="1" outlineLevel="1">
      <c r="A16" s="362" t="s">
        <v>348</v>
      </c>
      <c r="B16" s="363"/>
      <c r="C16" s="184" t="s">
        <v>233</v>
      </c>
      <c r="D16" s="364"/>
      <c r="E16" s="365"/>
      <c r="F16" s="366"/>
      <c r="G16" s="149"/>
      <c r="H16" s="187" t="s">
        <v>14</v>
      </c>
      <c r="I16" s="148"/>
      <c r="J16" s="218">
        <v>1</v>
      </c>
      <c r="K16" s="367">
        <f t="shared" ref="K16:K25" si="28">IFERROR(ROUNDDOWN(G16*ROUNDDOWN(I16,4)*J16,2),"")</f>
        <v>0</v>
      </c>
      <c r="L16" s="368"/>
      <c r="M16" s="248"/>
      <c r="N16" s="369"/>
      <c r="O16" s="370"/>
      <c r="P16" s="371"/>
      <c r="Q16" s="1" t="str">
        <f t="shared" ref="Q16:Q25" ca="1" si="29">IFERROR(VLOOKUP(C16,OFFSET(pulldown_level2,0,U16+X16,Y16,1),1,FALSE),"")</f>
        <v>1:本荷</v>
      </c>
      <c r="R16" s="1" t="str">
        <f t="shared" ref="R16:R25" ca="1" si="30">IFERROR(VLOOKUP(D16,OFFSET(pulldown_company,0,U16+X16,Z16,1),1,FALSE),"")</f>
        <v/>
      </c>
      <c r="S16" s="1">
        <f t="shared" ca="1" si="2"/>
        <v>1</v>
      </c>
      <c r="T16" s="1">
        <v>1</v>
      </c>
      <c r="U16" s="1">
        <f t="shared" ca="1" si="3"/>
        <v>0</v>
      </c>
      <c r="V16" s="1">
        <f t="shared" ca="1" si="4"/>
        <v>1</v>
      </c>
      <c r="W16" s="1">
        <f t="shared" ref="W16:W25" ca="1" si="31">(V16-U16)+1</f>
        <v>2</v>
      </c>
      <c r="X16" s="1">
        <f t="shared" ref="X16:X25" ca="1" si="32">IFERROR(MATCH(A16,OFFSET(pulldown_level1,0,U16,1,W16),0)-1,0)</f>
        <v>1</v>
      </c>
      <c r="Y16" s="1">
        <f t="shared" ref="Y16:Y25" ca="1" si="33">IF(X16=0,1,COUNTA(OFFSET(pulldown_level2,0,U16+X16,level2_max_count,1))+1)</f>
        <v>5</v>
      </c>
      <c r="Z16" s="1">
        <f t="shared" ca="1" si="7"/>
        <v>31</v>
      </c>
    </row>
    <row r="17" spans="1:26" ht="14.1" customHeight="1" outlineLevel="1">
      <c r="A17" s="362" t="s">
        <v>348</v>
      </c>
      <c r="B17" s="363"/>
      <c r="C17" s="184" t="s">
        <v>233</v>
      </c>
      <c r="D17" s="364"/>
      <c r="E17" s="365"/>
      <c r="F17" s="366"/>
      <c r="G17" s="149"/>
      <c r="H17" s="187" t="s">
        <v>14</v>
      </c>
      <c r="I17" s="148"/>
      <c r="J17" s="218">
        <v>1</v>
      </c>
      <c r="K17" s="367">
        <f t="shared" ref="K17:K21" si="34">IFERROR(ROUNDDOWN(G17*ROUNDDOWN(I17,4)*J17,2),"")</f>
        <v>0</v>
      </c>
      <c r="L17" s="368"/>
      <c r="M17" s="248"/>
      <c r="N17" s="369"/>
      <c r="O17" s="370"/>
      <c r="P17" s="371"/>
      <c r="Q17" s="1" t="str">
        <f t="shared" ref="Q17:Q21" ca="1" si="35">IFERROR(VLOOKUP(C17,OFFSET(pulldown_level2,0,U17+X17,Y17,1),1,FALSE),"")</f>
        <v>1:本荷</v>
      </c>
      <c r="R17" s="1" t="str">
        <f t="shared" ref="R17:R21" ca="1" si="36">IFERROR(VLOOKUP(D17,OFFSET(pulldown_company,0,U17+X17,Z17,1),1,FALSE),"")</f>
        <v/>
      </c>
      <c r="S17" s="1">
        <f t="shared" ca="1" si="2"/>
        <v>1</v>
      </c>
      <c r="T17" s="1">
        <v>1</v>
      </c>
      <c r="U17" s="1">
        <f t="shared" ca="1" si="3"/>
        <v>0</v>
      </c>
      <c r="V17" s="1">
        <f t="shared" ca="1" si="4"/>
        <v>1</v>
      </c>
      <c r="W17" s="1">
        <f t="shared" ref="W17:W21" ca="1" si="37">(V17-U17)+1</f>
        <v>2</v>
      </c>
      <c r="X17" s="1">
        <f t="shared" ref="X17:X21" ca="1" si="38">IFERROR(MATCH(A17,OFFSET(pulldown_level1,0,U17,1,W17),0)-1,0)</f>
        <v>1</v>
      </c>
      <c r="Y17" s="1">
        <f t="shared" ref="Y17:Y21" ca="1" si="39">IF(X17=0,1,COUNTA(OFFSET(pulldown_level2,0,U17+X17,level2_max_count,1))+1)</f>
        <v>5</v>
      </c>
      <c r="Z17" s="1">
        <f t="shared" ca="1" si="7"/>
        <v>31</v>
      </c>
    </row>
    <row r="18" spans="1:26" ht="14.1" customHeight="1" outlineLevel="1">
      <c r="A18" s="362" t="s">
        <v>348</v>
      </c>
      <c r="B18" s="363"/>
      <c r="C18" s="184" t="s">
        <v>233</v>
      </c>
      <c r="D18" s="364"/>
      <c r="E18" s="365"/>
      <c r="F18" s="366"/>
      <c r="G18" s="149"/>
      <c r="H18" s="187" t="s">
        <v>14</v>
      </c>
      <c r="I18" s="148"/>
      <c r="J18" s="218">
        <v>1</v>
      </c>
      <c r="K18" s="367">
        <f t="shared" si="34"/>
        <v>0</v>
      </c>
      <c r="L18" s="368"/>
      <c r="M18" s="248"/>
      <c r="N18" s="369"/>
      <c r="O18" s="370"/>
      <c r="P18" s="371"/>
      <c r="Q18" s="1" t="str">
        <f t="shared" ca="1" si="35"/>
        <v>1:本荷</v>
      </c>
      <c r="R18" s="1" t="str">
        <f t="shared" ca="1" si="36"/>
        <v/>
      </c>
      <c r="S18" s="1">
        <f t="shared" ca="1" si="2"/>
        <v>1</v>
      </c>
      <c r="T18" s="1">
        <v>1</v>
      </c>
      <c r="U18" s="1">
        <f t="shared" ca="1" si="3"/>
        <v>0</v>
      </c>
      <c r="V18" s="1">
        <f t="shared" ca="1" si="4"/>
        <v>1</v>
      </c>
      <c r="W18" s="1">
        <f t="shared" ca="1" si="37"/>
        <v>2</v>
      </c>
      <c r="X18" s="1">
        <f t="shared" ca="1" si="38"/>
        <v>1</v>
      </c>
      <c r="Y18" s="1">
        <f t="shared" ca="1" si="39"/>
        <v>5</v>
      </c>
      <c r="Z18" s="1">
        <f t="shared" ca="1" si="7"/>
        <v>31</v>
      </c>
    </row>
    <row r="19" spans="1:26" ht="14.1" customHeight="1" outlineLevel="1">
      <c r="A19" s="362" t="s">
        <v>348</v>
      </c>
      <c r="B19" s="363"/>
      <c r="C19" s="184" t="s">
        <v>233</v>
      </c>
      <c r="D19" s="364"/>
      <c r="E19" s="365"/>
      <c r="F19" s="366"/>
      <c r="G19" s="149"/>
      <c r="H19" s="187" t="s">
        <v>14</v>
      </c>
      <c r="I19" s="148"/>
      <c r="J19" s="218">
        <v>1</v>
      </c>
      <c r="K19" s="367">
        <f t="shared" si="34"/>
        <v>0</v>
      </c>
      <c r="L19" s="368"/>
      <c r="M19" s="248"/>
      <c r="N19" s="369"/>
      <c r="O19" s="370"/>
      <c r="P19" s="371"/>
      <c r="Q19" s="1" t="str">
        <f t="shared" ca="1" si="35"/>
        <v>1:本荷</v>
      </c>
      <c r="R19" s="1" t="str">
        <f t="shared" ca="1" si="36"/>
        <v/>
      </c>
      <c r="S19" s="1">
        <f t="shared" ca="1" si="2"/>
        <v>1</v>
      </c>
      <c r="T19" s="1">
        <v>1</v>
      </c>
      <c r="U19" s="1">
        <f t="shared" ca="1" si="3"/>
        <v>0</v>
      </c>
      <c r="V19" s="1">
        <f t="shared" ca="1" si="4"/>
        <v>1</v>
      </c>
      <c r="W19" s="1">
        <f t="shared" ca="1" si="37"/>
        <v>2</v>
      </c>
      <c r="X19" s="1">
        <f t="shared" ca="1" si="38"/>
        <v>1</v>
      </c>
      <c r="Y19" s="1">
        <f t="shared" ca="1" si="39"/>
        <v>5</v>
      </c>
      <c r="Z19" s="1">
        <f t="shared" ca="1" si="7"/>
        <v>31</v>
      </c>
    </row>
    <row r="20" spans="1:26" ht="14.1" customHeight="1" outlineLevel="1">
      <c r="A20" s="362" t="s">
        <v>348</v>
      </c>
      <c r="B20" s="363"/>
      <c r="C20" s="184" t="s">
        <v>233</v>
      </c>
      <c r="D20" s="364"/>
      <c r="E20" s="365"/>
      <c r="F20" s="366"/>
      <c r="G20" s="149"/>
      <c r="H20" s="187" t="s">
        <v>14</v>
      </c>
      <c r="I20" s="148"/>
      <c r="J20" s="218">
        <v>1</v>
      </c>
      <c r="K20" s="367">
        <f t="shared" si="34"/>
        <v>0</v>
      </c>
      <c r="L20" s="368"/>
      <c r="M20" s="248"/>
      <c r="N20" s="369"/>
      <c r="O20" s="370"/>
      <c r="P20" s="371"/>
      <c r="Q20" s="1" t="str">
        <f t="shared" ca="1" si="35"/>
        <v>1:本荷</v>
      </c>
      <c r="R20" s="1" t="str">
        <f t="shared" ca="1" si="36"/>
        <v/>
      </c>
      <c r="S20" s="1">
        <f t="shared" ca="1" si="2"/>
        <v>1</v>
      </c>
      <c r="T20" s="1">
        <v>1</v>
      </c>
      <c r="U20" s="1">
        <f t="shared" ca="1" si="3"/>
        <v>0</v>
      </c>
      <c r="V20" s="1">
        <f t="shared" ca="1" si="4"/>
        <v>1</v>
      </c>
      <c r="W20" s="1">
        <f t="shared" ca="1" si="37"/>
        <v>2</v>
      </c>
      <c r="X20" s="1">
        <f t="shared" ca="1" si="38"/>
        <v>1</v>
      </c>
      <c r="Y20" s="1">
        <f t="shared" ca="1" si="39"/>
        <v>5</v>
      </c>
      <c r="Z20" s="1">
        <f t="shared" ca="1" si="7"/>
        <v>31</v>
      </c>
    </row>
    <row r="21" spans="1:26" ht="14.1" customHeight="1" outlineLevel="1">
      <c r="A21" s="362" t="s">
        <v>348</v>
      </c>
      <c r="B21" s="363"/>
      <c r="C21" s="184" t="s">
        <v>233</v>
      </c>
      <c r="D21" s="364"/>
      <c r="E21" s="365"/>
      <c r="F21" s="366"/>
      <c r="G21" s="149"/>
      <c r="H21" s="187" t="s">
        <v>14</v>
      </c>
      <c r="I21" s="148"/>
      <c r="J21" s="218">
        <v>1</v>
      </c>
      <c r="K21" s="367">
        <f t="shared" si="34"/>
        <v>0</v>
      </c>
      <c r="L21" s="368"/>
      <c r="M21" s="248"/>
      <c r="N21" s="369"/>
      <c r="O21" s="370"/>
      <c r="P21" s="371"/>
      <c r="Q21" s="1" t="str">
        <f t="shared" ca="1" si="35"/>
        <v>1:本荷</v>
      </c>
      <c r="R21" s="1" t="str">
        <f t="shared" ca="1" si="36"/>
        <v/>
      </c>
      <c r="S21" s="1">
        <f t="shared" ca="1" si="2"/>
        <v>1</v>
      </c>
      <c r="T21" s="1">
        <v>1</v>
      </c>
      <c r="U21" s="1">
        <f t="shared" ca="1" si="3"/>
        <v>0</v>
      </c>
      <c r="V21" s="1">
        <f t="shared" ca="1" si="4"/>
        <v>1</v>
      </c>
      <c r="W21" s="1">
        <f t="shared" ca="1" si="37"/>
        <v>2</v>
      </c>
      <c r="X21" s="1">
        <f t="shared" ca="1" si="38"/>
        <v>1</v>
      </c>
      <c r="Y21" s="1">
        <f t="shared" ca="1" si="39"/>
        <v>5</v>
      </c>
      <c r="Z21" s="1">
        <f t="shared" ca="1" si="7"/>
        <v>31</v>
      </c>
    </row>
    <row r="22" spans="1:26" ht="14.1" customHeight="1" outlineLevel="1">
      <c r="A22" s="362" t="s">
        <v>348</v>
      </c>
      <c r="B22" s="363"/>
      <c r="C22" s="184" t="s">
        <v>233</v>
      </c>
      <c r="D22" s="364"/>
      <c r="E22" s="365"/>
      <c r="F22" s="366"/>
      <c r="G22" s="149"/>
      <c r="H22" s="187" t="s">
        <v>14</v>
      </c>
      <c r="I22" s="148"/>
      <c r="J22" s="218">
        <v>1</v>
      </c>
      <c r="K22" s="367">
        <f t="shared" si="28"/>
        <v>0</v>
      </c>
      <c r="L22" s="368"/>
      <c r="M22" s="248"/>
      <c r="N22" s="369"/>
      <c r="O22" s="370"/>
      <c r="P22" s="371"/>
      <c r="Q22" s="1" t="str">
        <f t="shared" ca="1" si="29"/>
        <v>1:本荷</v>
      </c>
      <c r="R22" s="1" t="str">
        <f t="shared" ca="1" si="30"/>
        <v/>
      </c>
      <c r="S22" s="1">
        <f t="shared" ca="1" si="2"/>
        <v>1</v>
      </c>
      <c r="T22" s="1">
        <v>1</v>
      </c>
      <c r="U22" s="1">
        <f t="shared" ca="1" si="3"/>
        <v>0</v>
      </c>
      <c r="V22" s="1">
        <f t="shared" ca="1" si="4"/>
        <v>1</v>
      </c>
      <c r="W22" s="1">
        <f t="shared" ca="1" si="31"/>
        <v>2</v>
      </c>
      <c r="X22" s="1">
        <f t="shared" ca="1" si="32"/>
        <v>1</v>
      </c>
      <c r="Y22" s="1">
        <f t="shared" ca="1" si="33"/>
        <v>5</v>
      </c>
      <c r="Z22" s="1">
        <f t="shared" ca="1" si="7"/>
        <v>31</v>
      </c>
    </row>
    <row r="23" spans="1:26" ht="14.1" customHeight="1" outlineLevel="1">
      <c r="A23" s="362" t="s">
        <v>348</v>
      </c>
      <c r="B23" s="363"/>
      <c r="C23" s="184" t="s">
        <v>233</v>
      </c>
      <c r="D23" s="364"/>
      <c r="E23" s="365"/>
      <c r="F23" s="366"/>
      <c r="G23" s="149"/>
      <c r="H23" s="187" t="s">
        <v>14</v>
      </c>
      <c r="I23" s="148"/>
      <c r="J23" s="218">
        <v>1</v>
      </c>
      <c r="K23" s="367">
        <f t="shared" si="28"/>
        <v>0</v>
      </c>
      <c r="L23" s="368"/>
      <c r="M23" s="248"/>
      <c r="N23" s="369"/>
      <c r="O23" s="370"/>
      <c r="P23" s="371"/>
      <c r="Q23" s="1" t="str">
        <f t="shared" ca="1" si="29"/>
        <v>1:本荷</v>
      </c>
      <c r="R23" s="1" t="str">
        <f t="shared" ca="1" si="30"/>
        <v/>
      </c>
      <c r="S23" s="1">
        <f t="shared" ca="1" si="2"/>
        <v>1</v>
      </c>
      <c r="T23" s="1">
        <v>1</v>
      </c>
      <c r="U23" s="1">
        <f t="shared" ca="1" si="3"/>
        <v>0</v>
      </c>
      <c r="V23" s="1">
        <f t="shared" ca="1" si="4"/>
        <v>1</v>
      </c>
      <c r="W23" s="1">
        <f t="shared" ca="1" si="31"/>
        <v>2</v>
      </c>
      <c r="X23" s="1">
        <f t="shared" ca="1" si="32"/>
        <v>1</v>
      </c>
      <c r="Y23" s="1">
        <f t="shared" ca="1" si="33"/>
        <v>5</v>
      </c>
      <c r="Z23" s="1">
        <f t="shared" ca="1" si="7"/>
        <v>31</v>
      </c>
    </row>
    <row r="24" spans="1:26" ht="14.1" customHeight="1" outlineLevel="1">
      <c r="A24" s="362" t="s">
        <v>348</v>
      </c>
      <c r="B24" s="363"/>
      <c r="C24" s="184" t="s">
        <v>233</v>
      </c>
      <c r="D24" s="364"/>
      <c r="E24" s="365"/>
      <c r="F24" s="366"/>
      <c r="G24" s="149"/>
      <c r="H24" s="187" t="s">
        <v>14</v>
      </c>
      <c r="I24" s="148"/>
      <c r="J24" s="218">
        <v>1</v>
      </c>
      <c r="K24" s="367">
        <f t="shared" si="28"/>
        <v>0</v>
      </c>
      <c r="L24" s="368"/>
      <c r="M24" s="248"/>
      <c r="N24" s="369"/>
      <c r="O24" s="370"/>
      <c r="P24" s="371"/>
      <c r="Q24" s="1" t="str">
        <f t="shared" ca="1" si="29"/>
        <v>1:本荷</v>
      </c>
      <c r="R24" s="1" t="str">
        <f t="shared" ca="1" si="30"/>
        <v/>
      </c>
      <c r="S24" s="1">
        <f t="shared" ca="1" si="2"/>
        <v>1</v>
      </c>
      <c r="T24" s="1">
        <v>1</v>
      </c>
      <c r="U24" s="1">
        <f t="shared" ca="1" si="3"/>
        <v>0</v>
      </c>
      <c r="V24" s="1">
        <f t="shared" ca="1" si="4"/>
        <v>1</v>
      </c>
      <c r="W24" s="1">
        <f t="shared" ca="1" si="31"/>
        <v>2</v>
      </c>
      <c r="X24" s="1">
        <f t="shared" ca="1" si="32"/>
        <v>1</v>
      </c>
      <c r="Y24" s="1">
        <f t="shared" ca="1" si="33"/>
        <v>5</v>
      </c>
      <c r="Z24" s="1">
        <f t="shared" ca="1" si="7"/>
        <v>31</v>
      </c>
    </row>
    <row r="25" spans="1:26" ht="14.1" customHeight="1" outlineLevel="1">
      <c r="A25" s="362" t="s">
        <v>348</v>
      </c>
      <c r="B25" s="363"/>
      <c r="C25" s="184" t="s">
        <v>233</v>
      </c>
      <c r="D25" s="364"/>
      <c r="E25" s="365"/>
      <c r="F25" s="366"/>
      <c r="G25" s="149"/>
      <c r="H25" s="187" t="s">
        <v>14</v>
      </c>
      <c r="I25" s="148"/>
      <c r="J25" s="218">
        <v>1</v>
      </c>
      <c r="K25" s="367">
        <f t="shared" si="28"/>
        <v>0</v>
      </c>
      <c r="L25" s="368"/>
      <c r="M25" s="248"/>
      <c r="N25" s="369"/>
      <c r="O25" s="370"/>
      <c r="P25" s="371"/>
      <c r="Q25" s="1" t="str">
        <f t="shared" ca="1" si="29"/>
        <v>1:本荷</v>
      </c>
      <c r="R25" s="1" t="str">
        <f t="shared" ca="1" si="30"/>
        <v/>
      </c>
      <c r="S25" s="1">
        <f t="shared" ca="1" si="2"/>
        <v>1</v>
      </c>
      <c r="T25" s="1">
        <v>1</v>
      </c>
      <c r="U25" s="1">
        <f t="shared" ca="1" si="3"/>
        <v>0</v>
      </c>
      <c r="V25" s="1">
        <f t="shared" ca="1" si="4"/>
        <v>1</v>
      </c>
      <c r="W25" s="1">
        <f t="shared" ca="1" si="31"/>
        <v>2</v>
      </c>
      <c r="X25" s="1">
        <f t="shared" ca="1" si="32"/>
        <v>1</v>
      </c>
      <c r="Y25" s="1">
        <f t="shared" ca="1" si="33"/>
        <v>5</v>
      </c>
      <c r="Z25" s="1">
        <f t="shared" ca="1" si="7"/>
        <v>31</v>
      </c>
    </row>
    <row r="26" spans="1:26" ht="14.1" customHeight="1" outlineLevel="1">
      <c r="A26" s="362" t="s">
        <v>348</v>
      </c>
      <c r="B26" s="363"/>
      <c r="C26" s="184" t="s">
        <v>233</v>
      </c>
      <c r="D26" s="364"/>
      <c r="E26" s="365"/>
      <c r="F26" s="366"/>
      <c r="G26" s="149"/>
      <c r="H26" s="187" t="s">
        <v>14</v>
      </c>
      <c r="I26" s="148"/>
      <c r="J26" s="218">
        <v>1</v>
      </c>
      <c r="K26" s="367">
        <f t="shared" ref="K26" si="40">IFERROR(ROUNDDOWN(G26*ROUNDDOWN(I26,4)*J26,2),"")</f>
        <v>0</v>
      </c>
      <c r="L26" s="368"/>
      <c r="M26" s="248"/>
      <c r="N26" s="369"/>
      <c r="O26" s="370"/>
      <c r="P26" s="371"/>
      <c r="Q26" s="1" t="str">
        <f t="shared" ref="Q26" ca="1" si="41">IFERROR(VLOOKUP(C26,OFFSET(pulldown_level2,0,U26+X26,Y26,1),1,FALSE),"")</f>
        <v>1:本荷</v>
      </c>
      <c r="R26" s="1" t="str">
        <f t="shared" ref="R26" ca="1" si="42">IFERROR(VLOOKUP(D26,OFFSET(pulldown_company,0,U26+X26,Z26,1),1,FALSE),"")</f>
        <v/>
      </c>
      <c r="S26" s="1">
        <f t="shared" ca="1" si="2"/>
        <v>1</v>
      </c>
      <c r="T26" s="1">
        <v>1</v>
      </c>
      <c r="U26" s="1">
        <f t="shared" ca="1" si="3"/>
        <v>0</v>
      </c>
      <c r="V26" s="1">
        <f t="shared" ca="1" si="4"/>
        <v>1</v>
      </c>
      <c r="W26" s="1">
        <f t="shared" ref="W26" ca="1" si="43">(V26-U26)+1</f>
        <v>2</v>
      </c>
      <c r="X26" s="1">
        <f t="shared" ref="X26" ca="1" si="44">IFERROR(MATCH(A26,OFFSET(pulldown_level1,0,U26,1,W26),0)-1,0)</f>
        <v>1</v>
      </c>
      <c r="Y26" s="1">
        <f t="shared" ref="Y26" ca="1" si="45">IF(X26=0,1,COUNTA(OFFSET(pulldown_level2,0,U26+X26,level2_max_count,1))+1)</f>
        <v>5</v>
      </c>
      <c r="Z26" s="1">
        <f t="shared" ca="1" si="7"/>
        <v>31</v>
      </c>
    </row>
    <row r="27" spans="1:26" ht="14.1" customHeight="1">
      <c r="A27" s="362" t="s">
        <v>263</v>
      </c>
      <c r="B27" s="363"/>
      <c r="C27" s="184" t="s">
        <v>234</v>
      </c>
      <c r="D27" s="364" t="s">
        <v>316</v>
      </c>
      <c r="E27" s="365"/>
      <c r="F27" s="366"/>
      <c r="G27" s="149"/>
      <c r="H27" s="187" t="s">
        <v>14</v>
      </c>
      <c r="I27" s="148"/>
      <c r="J27" s="218">
        <v>1</v>
      </c>
      <c r="K27" s="367">
        <f t="shared" si="8"/>
        <v>0</v>
      </c>
      <c r="L27" s="368"/>
      <c r="M27" s="248"/>
      <c r="N27" s="369"/>
      <c r="O27" s="370"/>
      <c r="P27" s="371"/>
      <c r="Q27" s="1" t="str">
        <f t="shared" ca="1" si="0"/>
        <v>2:テストロケ</v>
      </c>
      <c r="R27" s="1" t="str">
        <f t="shared" ca="1" si="1"/>
        <v>0019:SPコレク経費</v>
      </c>
      <c r="S27" s="1">
        <f t="shared" ca="1" si="2"/>
        <v>1</v>
      </c>
      <c r="T27" s="1">
        <v>1</v>
      </c>
      <c r="U27" s="1">
        <f t="shared" ca="1" si="3"/>
        <v>0</v>
      </c>
      <c r="V27" s="1">
        <f t="shared" ca="1" si="4"/>
        <v>1</v>
      </c>
      <c r="W27" s="1">
        <f t="shared" ca="1" si="9"/>
        <v>2</v>
      </c>
      <c r="X27" s="1">
        <f t="shared" ca="1" si="5"/>
        <v>1</v>
      </c>
      <c r="Y27" s="1">
        <f t="shared" ca="1" si="6"/>
        <v>5</v>
      </c>
      <c r="Z27" s="1">
        <f t="shared" ca="1" si="7"/>
        <v>31</v>
      </c>
    </row>
    <row r="28" spans="1:26" ht="14.1" customHeight="1">
      <c r="A28" s="362" t="s">
        <v>263</v>
      </c>
      <c r="B28" s="363"/>
      <c r="C28" s="184" t="s">
        <v>235</v>
      </c>
      <c r="D28" s="364" t="s">
        <v>316</v>
      </c>
      <c r="E28" s="365"/>
      <c r="F28" s="366"/>
      <c r="G28" s="149"/>
      <c r="H28" s="187" t="s">
        <v>14</v>
      </c>
      <c r="I28" s="151"/>
      <c r="J28" s="218">
        <v>1</v>
      </c>
      <c r="K28" s="367">
        <f t="shared" si="8"/>
        <v>0</v>
      </c>
      <c r="L28" s="368"/>
      <c r="M28" s="248"/>
      <c r="N28" s="369"/>
      <c r="O28" s="370"/>
      <c r="P28" s="371"/>
      <c r="Q28" s="1" t="str">
        <f t="shared" ca="1" si="0"/>
        <v>3:セットサンプル</v>
      </c>
      <c r="R28" s="1" t="str">
        <f t="shared" ca="1" si="1"/>
        <v>0019:SPコレク経費</v>
      </c>
      <c r="S28" s="1">
        <f t="shared" ca="1" si="2"/>
        <v>1</v>
      </c>
      <c r="T28" s="1">
        <v>1</v>
      </c>
      <c r="U28" s="1">
        <f t="shared" ca="1" si="3"/>
        <v>0</v>
      </c>
      <c r="V28" s="1">
        <f t="shared" ca="1" si="4"/>
        <v>1</v>
      </c>
      <c r="W28" s="1">
        <f t="shared" ca="1" si="9"/>
        <v>2</v>
      </c>
      <c r="X28" s="1">
        <f t="shared" ca="1" si="5"/>
        <v>1</v>
      </c>
      <c r="Y28" s="1">
        <f t="shared" ca="1" si="6"/>
        <v>5</v>
      </c>
      <c r="Z28" s="1">
        <f t="shared" ca="1" si="7"/>
        <v>31</v>
      </c>
    </row>
    <row r="29" spans="1:26" ht="14.1" customHeight="1">
      <c r="A29" s="362" t="s">
        <v>263</v>
      </c>
      <c r="B29" s="363"/>
      <c r="C29" s="184" t="s">
        <v>236</v>
      </c>
      <c r="D29" s="364" t="s">
        <v>316</v>
      </c>
      <c r="E29" s="365"/>
      <c r="F29" s="366"/>
      <c r="G29" s="149">
        <v>265</v>
      </c>
      <c r="H29" s="187" t="s">
        <v>14</v>
      </c>
      <c r="I29" s="148">
        <v>3450</v>
      </c>
      <c r="J29" s="218">
        <v>1</v>
      </c>
      <c r="K29" s="367">
        <f t="shared" si="8"/>
        <v>914250</v>
      </c>
      <c r="L29" s="368"/>
      <c r="M29" s="248">
        <v>43921</v>
      </c>
      <c r="N29" s="369"/>
      <c r="O29" s="370"/>
      <c r="P29" s="371"/>
      <c r="Q29" s="1" t="str">
        <f t="shared" ca="1" si="0"/>
        <v>9:サンプル代</v>
      </c>
      <c r="R29" s="1" t="str">
        <f t="shared" ca="1" si="1"/>
        <v>0019:SPコレク経費</v>
      </c>
      <c r="S29" s="1">
        <f t="shared" ca="1" si="2"/>
        <v>1</v>
      </c>
      <c r="T29" s="1">
        <v>1</v>
      </c>
      <c r="U29" s="1">
        <f t="shared" ca="1" si="3"/>
        <v>0</v>
      </c>
      <c r="V29" s="1">
        <f t="shared" ca="1" si="4"/>
        <v>1</v>
      </c>
      <c r="W29" s="1">
        <f t="shared" ca="1" si="9"/>
        <v>2</v>
      </c>
      <c r="X29" s="1">
        <f t="shared" ca="1" si="5"/>
        <v>1</v>
      </c>
      <c r="Y29" s="1">
        <f t="shared" ca="1" si="6"/>
        <v>5</v>
      </c>
      <c r="Z29" s="1">
        <f t="shared" ca="1" si="7"/>
        <v>31</v>
      </c>
    </row>
    <row r="30" spans="1:26" ht="14.1" customHeight="1" thickBot="1">
      <c r="A30" s="362" t="s">
        <v>263</v>
      </c>
      <c r="B30" s="363"/>
      <c r="C30" s="185"/>
      <c r="D30" s="516"/>
      <c r="E30" s="517"/>
      <c r="F30" s="518"/>
      <c r="G30" s="153"/>
      <c r="H30" s="188" t="s">
        <v>14</v>
      </c>
      <c r="I30" s="155"/>
      <c r="J30" s="218">
        <v>1</v>
      </c>
      <c r="K30" s="367">
        <f t="shared" si="8"/>
        <v>0</v>
      </c>
      <c r="L30" s="368"/>
      <c r="M30" s="249"/>
      <c r="N30" s="519"/>
      <c r="O30" s="519"/>
      <c r="P30" s="520"/>
      <c r="Q30" s="1" t="str">
        <f t="shared" ca="1" si="0"/>
        <v/>
      </c>
      <c r="R30" s="1" t="str">
        <f t="shared" ca="1" si="1"/>
        <v/>
      </c>
      <c r="S30" s="1">
        <f t="shared" ca="1" si="2"/>
        <v>1</v>
      </c>
      <c r="T30" s="1">
        <v>1</v>
      </c>
      <c r="U30" s="1">
        <f t="shared" ca="1" si="3"/>
        <v>0</v>
      </c>
      <c r="V30" s="1">
        <f t="shared" ca="1" si="4"/>
        <v>1</v>
      </c>
      <c r="W30" s="1">
        <f t="shared" ca="1" si="9"/>
        <v>2</v>
      </c>
      <c r="X30" s="1">
        <f t="shared" ca="1" si="5"/>
        <v>1</v>
      </c>
      <c r="Y30" s="1">
        <f t="shared" ca="1" si="6"/>
        <v>5</v>
      </c>
      <c r="Z30" s="1">
        <f t="shared" ca="1" si="7"/>
        <v>31</v>
      </c>
    </row>
    <row r="31" spans="1:26" ht="14.1" customHeight="1" thickBot="1">
      <c r="A31" s="499" t="s">
        <v>232</v>
      </c>
      <c r="B31" s="500"/>
      <c r="C31" s="500"/>
      <c r="D31" s="500"/>
      <c r="E31" s="500"/>
      <c r="F31" s="501"/>
      <c r="G31" s="250">
        <f>SUM(G7:G30)</f>
        <v>16027</v>
      </c>
      <c r="H31" s="251"/>
      <c r="I31" s="502">
        <f>SUM(K7:K30)</f>
        <v>55293150</v>
      </c>
      <c r="J31" s="503"/>
      <c r="K31" s="503"/>
      <c r="L31" s="504"/>
      <c r="M31" s="211"/>
      <c r="N31" s="505"/>
      <c r="O31" s="505"/>
      <c r="P31" s="506"/>
      <c r="Q31" s="1">
        <f>IF(C31&lt;&gt;0,IF(A31=$G$147,VLOOKUP(C31,$G$149:$G$157,1,TRUE),IF(A31=$H$147,VLOOKUP(C31,$H$149:$H$159,1,TRUE),IF(A31=$I$147,VLOOKUP(C31,$I$149:$I$157,1,TRUE),))),)</f>
        <v>0</v>
      </c>
    </row>
    <row r="32" spans="1:26" ht="6" customHeight="1" thickBot="1">
      <c r="A32" s="479"/>
      <c r="B32" s="480"/>
      <c r="C32" s="480"/>
      <c r="D32" s="480"/>
      <c r="E32" s="480"/>
      <c r="F32" s="480"/>
      <c r="G32" s="480"/>
      <c r="H32" s="480"/>
      <c r="I32" s="480"/>
      <c r="J32" s="480"/>
      <c r="K32" s="480"/>
      <c r="L32" s="480"/>
      <c r="M32" s="480"/>
      <c r="N32" s="480"/>
      <c r="O32" s="480"/>
      <c r="P32" s="481"/>
    </row>
    <row r="33" spans="1:26" ht="18" customHeight="1">
      <c r="A33" s="507" t="s">
        <v>5</v>
      </c>
      <c r="B33" s="508"/>
      <c r="C33" s="207" t="s">
        <v>6</v>
      </c>
      <c r="D33" s="509" t="s">
        <v>7</v>
      </c>
      <c r="E33" s="510"/>
      <c r="F33" s="508"/>
      <c r="G33" s="208" t="s">
        <v>8</v>
      </c>
      <c r="H33" s="209" t="s">
        <v>9</v>
      </c>
      <c r="I33" s="210" t="s">
        <v>10</v>
      </c>
      <c r="J33" s="216" t="s">
        <v>258</v>
      </c>
      <c r="K33" s="511" t="s">
        <v>11</v>
      </c>
      <c r="L33" s="512"/>
      <c r="M33" s="206" t="s">
        <v>238</v>
      </c>
      <c r="N33" s="513" t="s">
        <v>256</v>
      </c>
      <c r="O33" s="514"/>
      <c r="P33" s="515"/>
    </row>
    <row r="34" spans="1:26" ht="14.1" customHeight="1">
      <c r="A34" s="482" t="s">
        <v>347</v>
      </c>
      <c r="B34" s="483"/>
      <c r="C34" s="189" t="s">
        <v>353</v>
      </c>
      <c r="D34" s="484" t="s">
        <v>316</v>
      </c>
      <c r="E34" s="485"/>
      <c r="F34" s="486"/>
      <c r="G34" s="10"/>
      <c r="H34" s="190" t="s">
        <v>14</v>
      </c>
      <c r="I34" s="11"/>
      <c r="J34" s="217">
        <v>1</v>
      </c>
      <c r="K34" s="367">
        <f t="shared" ref="K34:K43" si="46">IFERROR(ROUNDDOWN(G34*ROUNDDOWN(I34,4)*J34,2),"")</f>
        <v>0</v>
      </c>
      <c r="L34" s="368"/>
      <c r="M34" s="248">
        <v>43921</v>
      </c>
      <c r="N34" s="458"/>
      <c r="O34" s="459"/>
      <c r="P34" s="460"/>
      <c r="Q34" s="1" t="str">
        <f t="shared" ref="Q34:Q43" ca="1" si="47">IFERROR(VLOOKUP(C34,OFFSET(pulldown_level2,0,U34+X34,Y34,1),1,FALSE),"")</f>
        <v>4:立替運賃</v>
      </c>
      <c r="R34" s="1" t="str">
        <f t="shared" ref="R34:R43" ca="1" si="48">IFERROR(VLOOKUP(D34,OFFSET(pulldown_company,0,U34+X34,Z34,1),1,FALSE),"")</f>
        <v>0019:SPコレク経費</v>
      </c>
      <c r="S34" s="1">
        <f t="shared" ref="S34:S43" ca="1" si="49">IFERROR(VLOOKUP(H34,OFFSET(JPYEN_display,0,0,num_of_monetary,2),2,FALSE),1)</f>
        <v>1</v>
      </c>
      <c r="T34" s="1">
        <v>2</v>
      </c>
      <c r="U34" s="1">
        <f t="shared" ref="U34:U43" ca="1" si="50">IFERROR(MATCH(T34,INDIRECT(CONCATENATE(ROW(pulldown_key_area),":",ROW(pulldown_key_area))),0)-COLUMN(pulldown_key_area),0)</f>
        <v>2</v>
      </c>
      <c r="V34" s="1">
        <f t="shared" ref="V34:V43" ca="1" si="51">IFERROR(MATCH(T34,INDIRECT(CONCATENATE(ROW(pulldown_key_area),":",ROW(pulldown_key_area))),1)-COLUMN(pulldown_key_area),0)</f>
        <v>3</v>
      </c>
      <c r="W34" s="1">
        <f t="shared" ref="W34:W39" ca="1" si="52">(V34-U34)+1</f>
        <v>2</v>
      </c>
      <c r="X34" s="1">
        <f t="shared" ref="X34:X43" ca="1" si="53">IFERROR(MATCH(A34,OFFSET(pulldown_level1,0,U34,1,W34),0)-1,0)</f>
        <v>1</v>
      </c>
      <c r="Y34" s="1">
        <f t="shared" ref="Y34:Y43" ca="1" si="54">IF(X34=0,1,COUNTA(OFFSET(pulldown_level2,0,U34+X34,level2_max_count,1))+1)</f>
        <v>14</v>
      </c>
      <c r="Z34" s="1">
        <f t="shared" ref="Z34:Z43" ca="1" si="55">IF(X34=0,1,COUNTA(OFFSET(pulldown_company,0,U34+X34,company_max_count,1))+1)</f>
        <v>16</v>
      </c>
    </row>
    <row r="35" spans="1:26" ht="14.1" customHeight="1">
      <c r="A35" s="482" t="s">
        <v>12</v>
      </c>
      <c r="B35" s="483"/>
      <c r="C35" s="189" t="s">
        <v>370</v>
      </c>
      <c r="D35" s="484" t="s">
        <v>316</v>
      </c>
      <c r="E35" s="485"/>
      <c r="F35" s="486"/>
      <c r="G35" s="12"/>
      <c r="H35" s="191" t="s">
        <v>14</v>
      </c>
      <c r="I35" s="13"/>
      <c r="J35" s="219">
        <v>1</v>
      </c>
      <c r="K35" s="367">
        <f t="shared" si="46"/>
        <v>0</v>
      </c>
      <c r="L35" s="368"/>
      <c r="M35" s="248">
        <v>43921</v>
      </c>
      <c r="N35" s="458"/>
      <c r="O35" s="459"/>
      <c r="P35" s="460"/>
      <c r="Q35" s="1" t="str">
        <f t="shared" ca="1" si="47"/>
        <v>5:試作代</v>
      </c>
      <c r="R35" s="1" t="str">
        <f t="shared" ca="1" si="48"/>
        <v>0019:SPコレク経費</v>
      </c>
      <c r="S35" s="1">
        <f t="shared" ca="1" si="49"/>
        <v>1</v>
      </c>
      <c r="T35" s="1">
        <v>2</v>
      </c>
      <c r="U35" s="1">
        <f t="shared" ca="1" si="50"/>
        <v>2</v>
      </c>
      <c r="V35" s="1">
        <f t="shared" ca="1" si="51"/>
        <v>3</v>
      </c>
      <c r="W35" s="1">
        <f t="shared" ca="1" si="52"/>
        <v>2</v>
      </c>
      <c r="X35" s="1">
        <f t="shared" ca="1" si="53"/>
        <v>1</v>
      </c>
      <c r="Y35" s="1">
        <f t="shared" ca="1" si="54"/>
        <v>14</v>
      </c>
      <c r="Z35" s="1">
        <f t="shared" ca="1" si="55"/>
        <v>16</v>
      </c>
    </row>
    <row r="36" spans="1:26" ht="14.1" customHeight="1">
      <c r="A36" s="482" t="s">
        <v>264</v>
      </c>
      <c r="B36" s="483"/>
      <c r="C36" s="189" t="s">
        <v>16</v>
      </c>
      <c r="D36" s="484" t="s">
        <v>316</v>
      </c>
      <c r="E36" s="485"/>
      <c r="F36" s="486"/>
      <c r="G36" s="12">
        <v>1</v>
      </c>
      <c r="H36" s="191" t="s">
        <v>14</v>
      </c>
      <c r="I36" s="13">
        <v>931685</v>
      </c>
      <c r="J36" s="219">
        <v>1</v>
      </c>
      <c r="K36" s="367">
        <f t="shared" si="46"/>
        <v>931685</v>
      </c>
      <c r="L36" s="368"/>
      <c r="M36" s="248">
        <v>43921</v>
      </c>
      <c r="N36" s="458"/>
      <c r="O36" s="459"/>
      <c r="P36" s="460"/>
      <c r="Q36" s="1" t="str">
        <f t="shared" ca="1" si="47"/>
        <v>6:原型</v>
      </c>
      <c r="R36" s="1" t="str">
        <f t="shared" ca="1" si="48"/>
        <v>0019:SPコレク経費</v>
      </c>
      <c r="S36" s="1">
        <f t="shared" ca="1" si="49"/>
        <v>1</v>
      </c>
      <c r="T36" s="1">
        <v>2</v>
      </c>
      <c r="U36" s="1">
        <f t="shared" ca="1" si="50"/>
        <v>2</v>
      </c>
      <c r="V36" s="1">
        <f t="shared" ca="1" si="51"/>
        <v>3</v>
      </c>
      <c r="W36" s="1">
        <f t="shared" ca="1" si="52"/>
        <v>2</v>
      </c>
      <c r="X36" s="1">
        <f t="shared" ca="1" si="53"/>
        <v>1</v>
      </c>
      <c r="Y36" s="1">
        <f t="shared" ca="1" si="54"/>
        <v>14</v>
      </c>
      <c r="Z36" s="1">
        <f t="shared" ca="1" si="55"/>
        <v>16</v>
      </c>
    </row>
    <row r="37" spans="1:26" ht="14.1" customHeight="1">
      <c r="A37" s="482" t="s">
        <v>12</v>
      </c>
      <c r="B37" s="483"/>
      <c r="C37" s="189" t="s">
        <v>18</v>
      </c>
      <c r="D37" s="484" t="s">
        <v>316</v>
      </c>
      <c r="E37" s="485"/>
      <c r="F37" s="486"/>
      <c r="G37" s="12">
        <v>1</v>
      </c>
      <c r="H37" s="191" t="s">
        <v>14</v>
      </c>
      <c r="I37" s="13">
        <v>712465</v>
      </c>
      <c r="J37" s="219">
        <v>1</v>
      </c>
      <c r="K37" s="367">
        <f t="shared" si="46"/>
        <v>712465</v>
      </c>
      <c r="L37" s="368"/>
      <c r="M37" s="248">
        <v>43921</v>
      </c>
      <c r="N37" s="458"/>
      <c r="O37" s="459"/>
      <c r="P37" s="460"/>
      <c r="Q37" s="1" t="str">
        <f t="shared" ca="1" si="47"/>
        <v>8:マスク</v>
      </c>
      <c r="R37" s="1" t="str">
        <f t="shared" ca="1" si="48"/>
        <v>0019:SPコレク経費</v>
      </c>
      <c r="S37" s="1">
        <f t="shared" ca="1" si="49"/>
        <v>1</v>
      </c>
      <c r="T37" s="1">
        <v>2</v>
      </c>
      <c r="U37" s="1">
        <f t="shared" ca="1" si="50"/>
        <v>2</v>
      </c>
      <c r="V37" s="1">
        <f t="shared" ca="1" si="51"/>
        <v>3</v>
      </c>
      <c r="W37" s="1">
        <f t="shared" ca="1" si="52"/>
        <v>2</v>
      </c>
      <c r="X37" s="1">
        <f t="shared" ca="1" si="53"/>
        <v>1</v>
      </c>
      <c r="Y37" s="1">
        <f t="shared" ca="1" si="54"/>
        <v>14</v>
      </c>
      <c r="Z37" s="1">
        <f t="shared" ca="1" si="55"/>
        <v>16</v>
      </c>
    </row>
    <row r="38" spans="1:26" ht="14.1" customHeight="1">
      <c r="A38" s="482" t="s">
        <v>12</v>
      </c>
      <c r="B38" s="483"/>
      <c r="C38" s="189" t="s">
        <v>17</v>
      </c>
      <c r="D38" s="484" t="s">
        <v>316</v>
      </c>
      <c r="E38" s="485"/>
      <c r="F38" s="486"/>
      <c r="G38" s="12">
        <v>1</v>
      </c>
      <c r="H38" s="191" t="s">
        <v>14</v>
      </c>
      <c r="I38" s="265">
        <v>1000000</v>
      </c>
      <c r="J38" s="219">
        <v>1</v>
      </c>
      <c r="K38" s="367">
        <f t="shared" si="46"/>
        <v>1000000</v>
      </c>
      <c r="L38" s="368"/>
      <c r="M38" s="248">
        <v>43921</v>
      </c>
      <c r="N38" s="458"/>
      <c r="O38" s="459"/>
      <c r="P38" s="460"/>
      <c r="Q38" s="1" t="str">
        <f t="shared" ca="1" si="47"/>
        <v>7:金型</v>
      </c>
      <c r="R38" s="1" t="str">
        <f t="shared" ca="1" si="48"/>
        <v>0019:SPコレク経費</v>
      </c>
      <c r="S38" s="1">
        <f t="shared" ca="1" si="49"/>
        <v>1</v>
      </c>
      <c r="T38" s="1">
        <v>2</v>
      </c>
      <c r="U38" s="1">
        <f t="shared" ca="1" si="50"/>
        <v>2</v>
      </c>
      <c r="V38" s="1">
        <f t="shared" ca="1" si="51"/>
        <v>3</v>
      </c>
      <c r="W38" s="1">
        <f t="shared" ca="1" si="52"/>
        <v>2</v>
      </c>
      <c r="X38" s="1">
        <f t="shared" ca="1" si="53"/>
        <v>1</v>
      </c>
      <c r="Y38" s="1">
        <f t="shared" ca="1" si="54"/>
        <v>14</v>
      </c>
      <c r="Z38" s="1">
        <f t="shared" ca="1" si="55"/>
        <v>16</v>
      </c>
    </row>
    <row r="39" spans="1:26" ht="14.1" customHeight="1">
      <c r="A39" s="482" t="s">
        <v>12</v>
      </c>
      <c r="B39" s="483"/>
      <c r="C39" s="189" t="s">
        <v>321</v>
      </c>
      <c r="D39" s="484" t="s">
        <v>313</v>
      </c>
      <c r="E39" s="485"/>
      <c r="F39" s="486"/>
      <c r="G39" s="12">
        <v>1</v>
      </c>
      <c r="H39" s="191" t="s">
        <v>14</v>
      </c>
      <c r="I39" s="265">
        <v>10000</v>
      </c>
      <c r="J39" s="219">
        <v>1</v>
      </c>
      <c r="K39" s="367">
        <f t="shared" si="46"/>
        <v>10000</v>
      </c>
      <c r="L39" s="368"/>
      <c r="M39" s="248">
        <v>43921</v>
      </c>
      <c r="N39" s="458"/>
      <c r="O39" s="459"/>
      <c r="P39" s="460"/>
      <c r="Q39" s="1" t="str">
        <f t="shared" ca="1" si="47"/>
        <v>9:サンプル代</v>
      </c>
      <c r="R39" s="1" t="str">
        <f t="shared" ca="1" si="48"/>
        <v>0000:その他(日本)</v>
      </c>
      <c r="S39" s="1">
        <f t="shared" ca="1" si="49"/>
        <v>1</v>
      </c>
      <c r="T39" s="1">
        <v>2</v>
      </c>
      <c r="U39" s="1">
        <f t="shared" ca="1" si="50"/>
        <v>2</v>
      </c>
      <c r="V39" s="1">
        <f t="shared" ca="1" si="51"/>
        <v>3</v>
      </c>
      <c r="W39" s="1">
        <f t="shared" ca="1" si="52"/>
        <v>2</v>
      </c>
      <c r="X39" s="1">
        <f t="shared" ca="1" si="53"/>
        <v>1</v>
      </c>
      <c r="Y39" s="1">
        <f t="shared" ca="1" si="54"/>
        <v>14</v>
      </c>
      <c r="Z39" s="1">
        <f t="shared" ca="1" si="55"/>
        <v>16</v>
      </c>
    </row>
    <row r="40" spans="1:26" ht="14.1" customHeight="1">
      <c r="A40" s="482" t="s">
        <v>347</v>
      </c>
      <c r="B40" s="483"/>
      <c r="C40" s="189" t="s">
        <v>19</v>
      </c>
      <c r="D40" s="484" t="s">
        <v>313</v>
      </c>
      <c r="E40" s="485"/>
      <c r="F40" s="486"/>
      <c r="G40" s="12"/>
      <c r="H40" s="191" t="s">
        <v>14</v>
      </c>
      <c r="I40" s="13"/>
      <c r="J40" s="219">
        <v>1</v>
      </c>
      <c r="K40" s="367">
        <f t="shared" si="46"/>
        <v>0</v>
      </c>
      <c r="L40" s="368"/>
      <c r="M40" s="248">
        <v>43921</v>
      </c>
      <c r="N40" s="458"/>
      <c r="O40" s="459"/>
      <c r="P40" s="460"/>
      <c r="Q40" s="1" t="str">
        <f t="shared" ca="1" si="47"/>
        <v>10:商品化費用</v>
      </c>
      <c r="R40" s="1" t="str">
        <f t="shared" ca="1" si="48"/>
        <v>0000:その他(日本)</v>
      </c>
      <c r="S40" s="1">
        <f t="shared" ca="1" si="49"/>
        <v>1</v>
      </c>
      <c r="T40" s="1">
        <v>2</v>
      </c>
      <c r="U40" s="1">
        <f t="shared" ca="1" si="50"/>
        <v>2</v>
      </c>
      <c r="V40" s="1">
        <f t="shared" ca="1" si="51"/>
        <v>3</v>
      </c>
      <c r="W40" s="1">
        <f t="shared" ref="W40:W43" ca="1" si="56">(V40-U40)+1</f>
        <v>2</v>
      </c>
      <c r="X40" s="1">
        <f t="shared" ca="1" si="53"/>
        <v>1</v>
      </c>
      <c r="Y40" s="1">
        <f t="shared" ca="1" si="54"/>
        <v>14</v>
      </c>
      <c r="Z40" s="1">
        <f t="shared" ca="1" si="55"/>
        <v>16</v>
      </c>
    </row>
    <row r="41" spans="1:26" ht="14.1" customHeight="1">
      <c r="A41" s="482" t="s">
        <v>12</v>
      </c>
      <c r="B41" s="483"/>
      <c r="C41" s="189" t="s">
        <v>154</v>
      </c>
      <c r="D41" s="484" t="s">
        <v>313</v>
      </c>
      <c r="E41" s="485"/>
      <c r="F41" s="486"/>
      <c r="G41" s="12"/>
      <c r="H41" s="191" t="s">
        <v>14</v>
      </c>
      <c r="I41" s="13"/>
      <c r="J41" s="219">
        <v>1</v>
      </c>
      <c r="K41" s="367">
        <f t="shared" si="46"/>
        <v>0</v>
      </c>
      <c r="L41" s="368"/>
      <c r="M41" s="248">
        <v>43921</v>
      </c>
      <c r="N41" s="458"/>
      <c r="O41" s="459"/>
      <c r="P41" s="460"/>
      <c r="Q41" s="1" t="str">
        <f t="shared" ca="1" si="47"/>
        <v>13:関税</v>
      </c>
      <c r="R41" s="1" t="str">
        <f t="shared" ca="1" si="48"/>
        <v>0000:その他(日本)</v>
      </c>
      <c r="S41" s="1">
        <f t="shared" ca="1" si="49"/>
        <v>1</v>
      </c>
      <c r="T41" s="1">
        <v>2</v>
      </c>
      <c r="U41" s="1">
        <f t="shared" ca="1" si="50"/>
        <v>2</v>
      </c>
      <c r="V41" s="1">
        <f t="shared" ca="1" si="51"/>
        <v>3</v>
      </c>
      <c r="W41" s="1">
        <f t="shared" ca="1" si="56"/>
        <v>2</v>
      </c>
      <c r="X41" s="1">
        <f t="shared" ca="1" si="53"/>
        <v>1</v>
      </c>
      <c r="Y41" s="1">
        <f t="shared" ca="1" si="54"/>
        <v>14</v>
      </c>
      <c r="Z41" s="1">
        <f t="shared" ca="1" si="55"/>
        <v>16</v>
      </c>
    </row>
    <row r="42" spans="1:26" ht="14.1" customHeight="1">
      <c r="A42" s="482" t="s">
        <v>12</v>
      </c>
      <c r="B42" s="483"/>
      <c r="C42" s="189" t="s">
        <v>369</v>
      </c>
      <c r="D42" s="484" t="s">
        <v>313</v>
      </c>
      <c r="E42" s="485"/>
      <c r="F42" s="486"/>
      <c r="G42" s="12"/>
      <c r="H42" s="191" t="s">
        <v>14</v>
      </c>
      <c r="I42" s="13"/>
      <c r="J42" s="219">
        <v>1</v>
      </c>
      <c r="K42" s="367">
        <f t="shared" si="46"/>
        <v>0</v>
      </c>
      <c r="L42" s="368"/>
      <c r="M42" s="248">
        <v>43921</v>
      </c>
      <c r="N42" s="458"/>
      <c r="O42" s="459"/>
      <c r="P42" s="460"/>
      <c r="Q42" s="1" t="str">
        <f t="shared" ca="1" si="47"/>
        <v>14:ツーリングマスター</v>
      </c>
      <c r="R42" s="1" t="str">
        <f t="shared" ca="1" si="48"/>
        <v>0000:その他(日本)</v>
      </c>
      <c r="S42" s="1">
        <f t="shared" ca="1" si="49"/>
        <v>1</v>
      </c>
      <c r="T42" s="1">
        <v>2</v>
      </c>
      <c r="U42" s="1">
        <f t="shared" ca="1" si="50"/>
        <v>2</v>
      </c>
      <c r="V42" s="1">
        <f t="shared" ca="1" si="51"/>
        <v>3</v>
      </c>
      <c r="W42" s="1">
        <f t="shared" ca="1" si="56"/>
        <v>2</v>
      </c>
      <c r="X42" s="1">
        <f t="shared" ca="1" si="53"/>
        <v>1</v>
      </c>
      <c r="Y42" s="1">
        <f t="shared" ca="1" si="54"/>
        <v>14</v>
      </c>
      <c r="Z42" s="1">
        <f t="shared" ca="1" si="55"/>
        <v>16</v>
      </c>
    </row>
    <row r="43" spans="1:26" ht="14.1" customHeight="1" thickBot="1">
      <c r="A43" s="487" t="s">
        <v>264</v>
      </c>
      <c r="B43" s="488"/>
      <c r="C43" s="244" t="s">
        <v>39</v>
      </c>
      <c r="D43" s="484" t="s">
        <v>313</v>
      </c>
      <c r="E43" s="485"/>
      <c r="F43" s="486"/>
      <c r="G43" s="101">
        <v>1</v>
      </c>
      <c r="H43" s="192" t="s">
        <v>14</v>
      </c>
      <c r="I43" s="97"/>
      <c r="J43" s="220">
        <v>1</v>
      </c>
      <c r="K43" s="367">
        <f t="shared" si="46"/>
        <v>0</v>
      </c>
      <c r="L43" s="368"/>
      <c r="M43" s="248">
        <v>43921</v>
      </c>
      <c r="N43" s="489"/>
      <c r="O43" s="489"/>
      <c r="P43" s="490"/>
      <c r="Q43" s="1" t="str">
        <f t="shared" ca="1" si="47"/>
        <v>99:－</v>
      </c>
      <c r="R43" s="1" t="str">
        <f t="shared" ca="1" si="48"/>
        <v>0000:その他(日本)</v>
      </c>
      <c r="S43" s="1">
        <f t="shared" ca="1" si="49"/>
        <v>1</v>
      </c>
      <c r="T43" s="1">
        <v>2</v>
      </c>
      <c r="U43" s="1">
        <f t="shared" ca="1" si="50"/>
        <v>2</v>
      </c>
      <c r="V43" s="1">
        <f t="shared" ca="1" si="51"/>
        <v>3</v>
      </c>
      <c r="W43" s="1">
        <f t="shared" ca="1" si="56"/>
        <v>2</v>
      </c>
      <c r="X43" s="1">
        <f t="shared" ca="1" si="53"/>
        <v>1</v>
      </c>
      <c r="Y43" s="1">
        <f t="shared" ca="1" si="54"/>
        <v>14</v>
      </c>
      <c r="Z43" s="1">
        <f t="shared" ca="1" si="55"/>
        <v>16</v>
      </c>
    </row>
    <row r="44" spans="1:26" ht="14.1" customHeight="1" thickBot="1">
      <c r="A44" s="491" t="s">
        <v>21</v>
      </c>
      <c r="B44" s="492"/>
      <c r="C44" s="492"/>
      <c r="D44" s="492"/>
      <c r="E44" s="492"/>
      <c r="F44" s="493"/>
      <c r="G44" s="252">
        <f>SUM(G34:G43)</f>
        <v>5</v>
      </c>
      <c r="H44" s="253"/>
      <c r="I44" s="494">
        <f>SUM(K34:K43)</f>
        <v>2654150</v>
      </c>
      <c r="J44" s="495"/>
      <c r="K44" s="495"/>
      <c r="L44" s="496"/>
      <c r="M44" s="212"/>
      <c r="N44" s="497"/>
      <c r="O44" s="497"/>
      <c r="P44" s="498"/>
      <c r="Q44" s="1">
        <f>IF(C44&lt;&gt;0,IF(A44=$G$147,VLOOKUP(C44,$G$149:$G$157,1,TRUE),IF(A44=$H$147,VLOOKUP(C44,$H$149:$H$159,1,TRUE),IF(A44=$I$147,VLOOKUP(C44,$I$149:$I$157,1,TRUE),))),)</f>
        <v>0</v>
      </c>
    </row>
    <row r="45" spans="1:26" ht="6" customHeight="1" thickBot="1">
      <c r="A45" s="479"/>
      <c r="B45" s="480"/>
      <c r="C45" s="480"/>
      <c r="D45" s="480"/>
      <c r="E45" s="480"/>
      <c r="F45" s="480"/>
      <c r="G45" s="480"/>
      <c r="H45" s="480"/>
      <c r="I45" s="480"/>
      <c r="J45" s="480"/>
      <c r="K45" s="480"/>
      <c r="L45" s="480"/>
      <c r="M45" s="480"/>
      <c r="N45" s="480"/>
      <c r="O45" s="480"/>
      <c r="P45" s="481"/>
    </row>
    <row r="46" spans="1:26" ht="20.25" customHeight="1">
      <c r="A46" s="474" t="s">
        <v>22</v>
      </c>
      <c r="B46" s="475"/>
      <c r="C46" s="199" t="s">
        <v>23</v>
      </c>
      <c r="D46" s="476" t="s">
        <v>24</v>
      </c>
      <c r="E46" s="475"/>
      <c r="F46" s="199" t="s">
        <v>25</v>
      </c>
      <c r="G46" s="199" t="s">
        <v>26</v>
      </c>
      <c r="H46" s="199" t="s">
        <v>9</v>
      </c>
      <c r="I46" s="199" t="s">
        <v>27</v>
      </c>
      <c r="J46" s="215" t="s">
        <v>258</v>
      </c>
      <c r="K46" s="476" t="s">
        <v>28</v>
      </c>
      <c r="L46" s="475"/>
      <c r="M46" s="200" t="s">
        <v>238</v>
      </c>
      <c r="N46" s="476" t="s">
        <v>257</v>
      </c>
      <c r="O46" s="477"/>
      <c r="P46" s="478"/>
    </row>
    <row r="47" spans="1:26" ht="14.1" customHeight="1">
      <c r="A47" s="461" t="s">
        <v>33</v>
      </c>
      <c r="B47" s="442"/>
      <c r="C47" s="193" t="s">
        <v>34</v>
      </c>
      <c r="D47" s="441" t="s">
        <v>313</v>
      </c>
      <c r="E47" s="442"/>
      <c r="F47" s="194" t="s">
        <v>147</v>
      </c>
      <c r="G47" s="12"/>
      <c r="H47" s="197" t="s">
        <v>14</v>
      </c>
      <c r="I47" s="13"/>
      <c r="J47" s="219">
        <v>1</v>
      </c>
      <c r="K47" s="443">
        <f t="shared" ref="K47:K76" si="57">IFERROR(ROUNDDOWN(G47*ROUNDDOWN(I47,4)*J47,2),"")</f>
        <v>0</v>
      </c>
      <c r="L47" s="444"/>
      <c r="M47" s="248"/>
      <c r="N47" s="445"/>
      <c r="O47" s="445"/>
      <c r="P47" s="446"/>
      <c r="Q47" s="1" t="str">
        <f t="shared" ref="Q47:Q76" ca="1" si="58">IFERROR(VLOOKUP(C47,OFFSET(pulldown_level2,0,U47+X47,Y47,1),1,FALSE),"")</f>
        <v>1:彩色</v>
      </c>
      <c r="R47" s="1" t="str">
        <f t="shared" ref="R47:R76" ca="1" si="59">IFERROR(VLOOKUP(D47,OFFSET(pulldown_company,0,U47+X47,Z47,1),1,FALSE),"")</f>
        <v>0000:その他(日本)</v>
      </c>
      <c r="S47" s="1">
        <f t="shared" ref="S47:S76" ca="1" si="60">IFERROR(VLOOKUP(H47,OFFSET(JPYEN_display,0,0,num_of_monetary,2),2,FALSE),1)</f>
        <v>1</v>
      </c>
      <c r="T47" s="1">
        <v>3</v>
      </c>
      <c r="U47" s="1">
        <f t="shared" ref="U47:U76" ca="1" si="61">IFERROR(MATCH(T47,INDIRECT(CONCATENATE(ROW(pulldown_key_area),":",ROW(pulldown_key_area))),0)-COLUMN(pulldown_key_area),0)</f>
        <v>4</v>
      </c>
      <c r="V47" s="1">
        <f t="shared" ref="V47:V76" ca="1" si="62">IFERROR(MATCH(T47,INDIRECT(CONCATENATE(ROW(pulldown_key_area),":",ROW(pulldown_key_area))),1)-COLUMN(pulldown_key_area),0)</f>
        <v>7</v>
      </c>
      <c r="W47" s="1">
        <f t="shared" ref="W47:W76" ca="1" si="63">(V47-U47)+1</f>
        <v>4</v>
      </c>
      <c r="X47" s="1">
        <f t="shared" ref="X47:X76" ca="1" si="64">IFERROR(MATCH(A47,OFFSET(pulldown_level1,0,U47,1,W47),0)-1,0)</f>
        <v>1</v>
      </c>
      <c r="Y47" s="1">
        <f t="shared" ref="Y47:Y76" ca="1" si="65">IF(X47=0,1,COUNTA(OFFSET(pulldown_level2,0,U47+X47,level2_max_count,1))+1)</f>
        <v>10</v>
      </c>
      <c r="Z47" s="1">
        <f t="shared" ref="Z47:Z76" ca="1" si="66">IF(X47=0,1,COUNTA(OFFSET(pulldown_company,0,U47+X47,company_max_count,1))+1)</f>
        <v>9</v>
      </c>
    </row>
    <row r="48" spans="1:26" ht="14.1" customHeight="1">
      <c r="A48" s="461" t="s">
        <v>33</v>
      </c>
      <c r="B48" s="442"/>
      <c r="C48" s="193" t="s">
        <v>289</v>
      </c>
      <c r="D48" s="441" t="s">
        <v>313</v>
      </c>
      <c r="E48" s="442"/>
      <c r="F48" s="194" t="s">
        <v>147</v>
      </c>
      <c r="G48" s="12"/>
      <c r="H48" s="197" t="s">
        <v>14</v>
      </c>
      <c r="I48" s="13"/>
      <c r="J48" s="219">
        <v>1</v>
      </c>
      <c r="K48" s="443">
        <f t="shared" si="57"/>
        <v>0</v>
      </c>
      <c r="L48" s="444"/>
      <c r="M48" s="248"/>
      <c r="N48" s="445"/>
      <c r="O48" s="445"/>
      <c r="P48" s="446"/>
      <c r="Q48" s="1" t="str">
        <f t="shared" ca="1" si="58"/>
        <v>2:デザイン料</v>
      </c>
      <c r="R48" s="1" t="str">
        <f t="shared" ca="1" si="59"/>
        <v>0000:その他(日本)</v>
      </c>
      <c r="S48" s="1">
        <f t="shared" ca="1" si="60"/>
        <v>1</v>
      </c>
      <c r="T48" s="1">
        <v>3</v>
      </c>
      <c r="U48" s="1">
        <f t="shared" ca="1" si="61"/>
        <v>4</v>
      </c>
      <c r="V48" s="1">
        <f t="shared" ca="1" si="62"/>
        <v>7</v>
      </c>
      <c r="W48" s="1">
        <f t="shared" ca="1" si="63"/>
        <v>4</v>
      </c>
      <c r="X48" s="1">
        <f t="shared" ca="1" si="64"/>
        <v>1</v>
      </c>
      <c r="Y48" s="1">
        <f t="shared" ca="1" si="65"/>
        <v>10</v>
      </c>
      <c r="Z48" s="1">
        <f t="shared" ca="1" si="66"/>
        <v>9</v>
      </c>
    </row>
    <row r="49" spans="1:26" ht="14.1" customHeight="1">
      <c r="A49" s="461" t="s">
        <v>33</v>
      </c>
      <c r="B49" s="442"/>
      <c r="C49" s="193" t="s">
        <v>286</v>
      </c>
      <c r="D49" s="441" t="s">
        <v>313</v>
      </c>
      <c r="E49" s="442"/>
      <c r="F49" s="194" t="s">
        <v>147</v>
      </c>
      <c r="G49" s="12"/>
      <c r="H49" s="197" t="s">
        <v>14</v>
      </c>
      <c r="I49" s="13"/>
      <c r="J49" s="219">
        <v>1</v>
      </c>
      <c r="K49" s="443">
        <f t="shared" si="57"/>
        <v>0</v>
      </c>
      <c r="L49" s="444"/>
      <c r="M49" s="248"/>
      <c r="N49" s="445"/>
      <c r="O49" s="445"/>
      <c r="P49" s="446"/>
      <c r="Q49" s="1" t="str">
        <f t="shared" ca="1" si="58"/>
        <v>3:製図</v>
      </c>
      <c r="R49" s="1" t="str">
        <f t="shared" ca="1" si="59"/>
        <v>0000:その他(日本)</v>
      </c>
      <c r="S49" s="1">
        <f t="shared" ca="1" si="60"/>
        <v>1</v>
      </c>
      <c r="T49" s="1">
        <v>3</v>
      </c>
      <c r="U49" s="1">
        <f t="shared" ca="1" si="61"/>
        <v>4</v>
      </c>
      <c r="V49" s="1">
        <f t="shared" ca="1" si="62"/>
        <v>7</v>
      </c>
      <c r="W49" s="1">
        <f t="shared" ca="1" si="63"/>
        <v>4</v>
      </c>
      <c r="X49" s="1">
        <f t="shared" ca="1" si="64"/>
        <v>1</v>
      </c>
      <c r="Y49" s="1">
        <f t="shared" ca="1" si="65"/>
        <v>10</v>
      </c>
      <c r="Z49" s="1">
        <f t="shared" ca="1" si="66"/>
        <v>9</v>
      </c>
    </row>
    <row r="50" spans="1:26" ht="13.8" customHeight="1">
      <c r="A50" s="461" t="s">
        <v>33</v>
      </c>
      <c r="B50" s="442"/>
      <c r="C50" s="193" t="s">
        <v>35</v>
      </c>
      <c r="D50" s="441" t="s">
        <v>315</v>
      </c>
      <c r="E50" s="442"/>
      <c r="F50" s="194"/>
      <c r="G50" s="12"/>
      <c r="H50" s="197" t="s">
        <v>14</v>
      </c>
      <c r="I50" s="13"/>
      <c r="J50" s="219">
        <v>1</v>
      </c>
      <c r="K50" s="443">
        <f t="shared" si="57"/>
        <v>0</v>
      </c>
      <c r="L50" s="444"/>
      <c r="M50" s="248"/>
      <c r="N50" s="445"/>
      <c r="O50" s="445"/>
      <c r="P50" s="446"/>
      <c r="Q50" s="1" t="str">
        <f t="shared" ca="1" si="58"/>
        <v>4:版下・製版代</v>
      </c>
      <c r="R50" s="1" t="str">
        <f t="shared" ca="1" si="59"/>
        <v>2118:カンラ社</v>
      </c>
      <c r="S50" s="1">
        <f t="shared" ca="1" si="60"/>
        <v>1</v>
      </c>
      <c r="T50" s="1">
        <v>3</v>
      </c>
      <c r="U50" s="1">
        <f t="shared" ca="1" si="61"/>
        <v>4</v>
      </c>
      <c r="V50" s="1">
        <f t="shared" ca="1" si="62"/>
        <v>7</v>
      </c>
      <c r="W50" s="1">
        <f t="shared" ca="1" si="63"/>
        <v>4</v>
      </c>
      <c r="X50" s="1">
        <f t="shared" ca="1" si="64"/>
        <v>1</v>
      </c>
      <c r="Y50" s="1">
        <f t="shared" ca="1" si="65"/>
        <v>10</v>
      </c>
      <c r="Z50" s="1">
        <f t="shared" ca="1" si="66"/>
        <v>9</v>
      </c>
    </row>
    <row r="51" spans="1:26" ht="14.1" customHeight="1">
      <c r="A51" s="461"/>
      <c r="B51" s="442"/>
      <c r="C51" s="193"/>
      <c r="D51" s="441"/>
      <c r="E51" s="442"/>
      <c r="F51" s="194"/>
      <c r="G51" s="12"/>
      <c r="H51" s="197" t="s">
        <v>14</v>
      </c>
      <c r="I51" s="13"/>
      <c r="J51" s="219">
        <v>1</v>
      </c>
      <c r="K51" s="443">
        <f t="shared" si="57"/>
        <v>0</v>
      </c>
      <c r="L51" s="444"/>
      <c r="M51" s="254"/>
      <c r="N51" s="445"/>
      <c r="O51" s="445"/>
      <c r="P51" s="446"/>
      <c r="Q51" s="1" t="str">
        <f t="shared" ca="1" si="58"/>
        <v/>
      </c>
      <c r="R51" s="1" t="str">
        <f t="shared" ca="1" si="59"/>
        <v/>
      </c>
      <c r="S51" s="1">
        <f t="shared" ca="1" si="60"/>
        <v>1</v>
      </c>
      <c r="T51" s="1">
        <v>3</v>
      </c>
      <c r="U51" s="1">
        <f t="shared" ca="1" si="61"/>
        <v>4</v>
      </c>
      <c r="V51" s="1">
        <f t="shared" ca="1" si="62"/>
        <v>7</v>
      </c>
      <c r="W51" s="1">
        <f t="shared" ca="1" si="63"/>
        <v>4</v>
      </c>
      <c r="X51" s="1">
        <f t="shared" ca="1" si="64"/>
        <v>0</v>
      </c>
      <c r="Y51" s="1">
        <f t="shared" ca="1" si="65"/>
        <v>1</v>
      </c>
      <c r="Z51" s="1">
        <f t="shared" ca="1" si="66"/>
        <v>1</v>
      </c>
    </row>
    <row r="52" spans="1:26" ht="14.1" customHeight="1">
      <c r="A52" s="461" t="s">
        <v>29</v>
      </c>
      <c r="B52" s="442"/>
      <c r="C52" s="193" t="s">
        <v>30</v>
      </c>
      <c r="D52" s="441" t="s">
        <v>313</v>
      </c>
      <c r="E52" s="442"/>
      <c r="F52" s="194" t="s">
        <v>147</v>
      </c>
      <c r="G52" s="12"/>
      <c r="H52" s="197" t="s">
        <v>14</v>
      </c>
      <c r="I52" s="13"/>
      <c r="J52" s="219">
        <v>1</v>
      </c>
      <c r="K52" s="443">
        <f t="shared" si="57"/>
        <v>0</v>
      </c>
      <c r="L52" s="444"/>
      <c r="M52" s="248"/>
      <c r="N52" s="445"/>
      <c r="O52" s="445"/>
      <c r="P52" s="446"/>
      <c r="Q52" s="1" t="str">
        <f t="shared" ca="1" si="58"/>
        <v>1:原型</v>
      </c>
      <c r="R52" s="1" t="str">
        <f t="shared" ca="1" si="59"/>
        <v>0000:その他(日本)</v>
      </c>
      <c r="S52" s="1">
        <f t="shared" ca="1" si="60"/>
        <v>1</v>
      </c>
      <c r="T52" s="1">
        <v>3</v>
      </c>
      <c r="U52" s="1">
        <f t="shared" ca="1" si="61"/>
        <v>4</v>
      </c>
      <c r="V52" s="1">
        <f t="shared" ca="1" si="62"/>
        <v>7</v>
      </c>
      <c r="W52" s="1">
        <f t="shared" ca="1" si="63"/>
        <v>4</v>
      </c>
      <c r="X52" s="1">
        <f t="shared" ca="1" si="64"/>
        <v>2</v>
      </c>
      <c r="Y52" s="1">
        <f t="shared" ca="1" si="65"/>
        <v>10</v>
      </c>
      <c r="Z52" s="1">
        <f t="shared" ca="1" si="66"/>
        <v>6</v>
      </c>
    </row>
    <row r="53" spans="1:26" ht="14.1" customHeight="1">
      <c r="A53" s="461" t="s">
        <v>29</v>
      </c>
      <c r="B53" s="442"/>
      <c r="C53" s="193" t="s">
        <v>290</v>
      </c>
      <c r="D53" s="441" t="s">
        <v>306</v>
      </c>
      <c r="E53" s="442"/>
      <c r="F53" s="194" t="s">
        <v>147</v>
      </c>
      <c r="G53" s="12"/>
      <c r="H53" s="197" t="s">
        <v>14</v>
      </c>
      <c r="I53" s="13"/>
      <c r="J53" s="219">
        <v>1</v>
      </c>
      <c r="K53" s="443">
        <f t="shared" si="57"/>
        <v>0</v>
      </c>
      <c r="L53" s="444"/>
      <c r="M53" s="248"/>
      <c r="N53" s="445"/>
      <c r="O53" s="445"/>
      <c r="P53" s="446"/>
      <c r="Q53" s="1" t="str">
        <f t="shared" ca="1" si="58"/>
        <v>2:注型</v>
      </c>
      <c r="R53" s="1" t="str">
        <f t="shared" ca="1" si="59"/>
        <v>7108:MIC</v>
      </c>
      <c r="S53" s="1">
        <f t="shared" ca="1" si="60"/>
        <v>1</v>
      </c>
      <c r="T53" s="1">
        <v>3</v>
      </c>
      <c r="U53" s="1">
        <f t="shared" ca="1" si="61"/>
        <v>4</v>
      </c>
      <c r="V53" s="1">
        <f t="shared" ca="1" si="62"/>
        <v>7</v>
      </c>
      <c r="W53" s="1">
        <f t="shared" ca="1" si="63"/>
        <v>4</v>
      </c>
      <c r="X53" s="1">
        <f t="shared" ca="1" si="64"/>
        <v>2</v>
      </c>
      <c r="Y53" s="1">
        <f t="shared" ca="1" si="65"/>
        <v>10</v>
      </c>
      <c r="Z53" s="1">
        <f t="shared" ca="1" si="66"/>
        <v>6</v>
      </c>
    </row>
    <row r="54" spans="1:26" ht="14.1" customHeight="1">
      <c r="A54" s="461" t="s">
        <v>29</v>
      </c>
      <c r="B54" s="442"/>
      <c r="C54" s="193" t="s">
        <v>32</v>
      </c>
      <c r="D54" s="441" t="s">
        <v>314</v>
      </c>
      <c r="E54" s="442"/>
      <c r="F54" s="194" t="s">
        <v>147</v>
      </c>
      <c r="G54" s="12"/>
      <c r="H54" s="197" t="s">
        <v>14</v>
      </c>
      <c r="I54" s="13"/>
      <c r="J54" s="219">
        <v>1</v>
      </c>
      <c r="K54" s="443">
        <f t="shared" si="57"/>
        <v>0</v>
      </c>
      <c r="L54" s="444"/>
      <c r="M54" s="248"/>
      <c r="N54" s="445"/>
      <c r="O54" s="445"/>
      <c r="P54" s="446"/>
      <c r="Q54" s="1" t="str">
        <f t="shared" ca="1" si="58"/>
        <v>3:キャスト</v>
      </c>
      <c r="R54" s="1" t="str">
        <f t="shared" ca="1" si="59"/>
        <v>7105:松田モデル</v>
      </c>
      <c r="S54" s="1">
        <f t="shared" ca="1" si="60"/>
        <v>1</v>
      </c>
      <c r="T54" s="1">
        <v>3</v>
      </c>
      <c r="U54" s="1">
        <f t="shared" ca="1" si="61"/>
        <v>4</v>
      </c>
      <c r="V54" s="1">
        <f t="shared" ca="1" si="62"/>
        <v>7</v>
      </c>
      <c r="W54" s="1">
        <f t="shared" ca="1" si="63"/>
        <v>4</v>
      </c>
      <c r="X54" s="1">
        <f t="shared" ca="1" si="64"/>
        <v>2</v>
      </c>
      <c r="Y54" s="1">
        <f t="shared" ca="1" si="65"/>
        <v>10</v>
      </c>
      <c r="Z54" s="1">
        <f t="shared" ca="1" si="66"/>
        <v>6</v>
      </c>
    </row>
    <row r="55" spans="1:26" ht="14.1" customHeight="1">
      <c r="A55" s="461" t="s">
        <v>29</v>
      </c>
      <c r="B55" s="442"/>
      <c r="C55" s="193" t="s">
        <v>31</v>
      </c>
      <c r="D55" s="441" t="s">
        <v>314</v>
      </c>
      <c r="E55" s="442"/>
      <c r="F55" s="194" t="s">
        <v>147</v>
      </c>
      <c r="G55" s="12"/>
      <c r="H55" s="197" t="s">
        <v>14</v>
      </c>
      <c r="I55" s="13"/>
      <c r="J55" s="219">
        <v>1</v>
      </c>
      <c r="K55" s="443">
        <f t="shared" si="57"/>
        <v>0</v>
      </c>
      <c r="L55" s="444"/>
      <c r="M55" s="248"/>
      <c r="N55" s="445"/>
      <c r="O55" s="445"/>
      <c r="P55" s="446"/>
      <c r="Q55" s="1" t="str">
        <f t="shared" ca="1" si="58"/>
        <v>4:シリコン</v>
      </c>
      <c r="R55" s="1" t="str">
        <f t="shared" ca="1" si="59"/>
        <v>7105:松田モデル</v>
      </c>
      <c r="S55" s="1">
        <f t="shared" ca="1" si="60"/>
        <v>1</v>
      </c>
      <c r="T55" s="1">
        <v>3</v>
      </c>
      <c r="U55" s="1">
        <f t="shared" ca="1" si="61"/>
        <v>4</v>
      </c>
      <c r="V55" s="1">
        <f t="shared" ca="1" si="62"/>
        <v>7</v>
      </c>
      <c r="W55" s="1">
        <f t="shared" ca="1" si="63"/>
        <v>4</v>
      </c>
      <c r="X55" s="1">
        <f t="shared" ca="1" si="64"/>
        <v>2</v>
      </c>
      <c r="Y55" s="1">
        <f t="shared" ca="1" si="65"/>
        <v>10</v>
      </c>
      <c r="Z55" s="1">
        <f t="shared" ca="1" si="66"/>
        <v>6</v>
      </c>
    </row>
    <row r="56" spans="1:26" ht="14.1" customHeight="1">
      <c r="A56" s="461" t="s">
        <v>29</v>
      </c>
      <c r="B56" s="442"/>
      <c r="C56" s="193" t="s">
        <v>291</v>
      </c>
      <c r="D56" s="441" t="s">
        <v>314</v>
      </c>
      <c r="E56" s="442"/>
      <c r="F56" s="194" t="s">
        <v>147</v>
      </c>
      <c r="G56" s="12"/>
      <c r="H56" s="197" t="s">
        <v>14</v>
      </c>
      <c r="I56" s="13"/>
      <c r="J56" s="219">
        <v>1</v>
      </c>
      <c r="K56" s="443">
        <f t="shared" si="57"/>
        <v>0</v>
      </c>
      <c r="L56" s="444"/>
      <c r="M56" s="248"/>
      <c r="N56" s="445"/>
      <c r="O56" s="445"/>
      <c r="P56" s="446"/>
      <c r="Q56" s="1" t="str">
        <f t="shared" ca="1" si="58"/>
        <v>5:台座</v>
      </c>
      <c r="R56" s="1" t="str">
        <f t="shared" ca="1" si="59"/>
        <v>7105:松田モデル</v>
      </c>
      <c r="S56" s="1">
        <f t="shared" ca="1" si="60"/>
        <v>1</v>
      </c>
      <c r="T56" s="1">
        <v>3</v>
      </c>
      <c r="U56" s="1">
        <f t="shared" ca="1" si="61"/>
        <v>4</v>
      </c>
      <c r="V56" s="1">
        <f t="shared" ca="1" si="62"/>
        <v>7</v>
      </c>
      <c r="W56" s="1">
        <f t="shared" ca="1" si="63"/>
        <v>4</v>
      </c>
      <c r="X56" s="1">
        <f t="shared" ca="1" si="64"/>
        <v>2</v>
      </c>
      <c r="Y56" s="1">
        <f t="shared" ca="1" si="65"/>
        <v>10</v>
      </c>
      <c r="Z56" s="1">
        <f t="shared" ca="1" si="66"/>
        <v>6</v>
      </c>
    </row>
    <row r="57" spans="1:26" ht="14.1" customHeight="1">
      <c r="A57" s="461"/>
      <c r="B57" s="442"/>
      <c r="C57" s="193"/>
      <c r="D57" s="441"/>
      <c r="E57" s="442"/>
      <c r="F57" s="194"/>
      <c r="G57" s="12"/>
      <c r="H57" s="197" t="s">
        <v>14</v>
      </c>
      <c r="I57" s="13"/>
      <c r="J57" s="219">
        <v>1</v>
      </c>
      <c r="K57" s="443">
        <f t="shared" si="57"/>
        <v>0</v>
      </c>
      <c r="L57" s="444"/>
      <c r="M57" s="254"/>
      <c r="N57" s="445"/>
      <c r="O57" s="445"/>
      <c r="P57" s="446"/>
      <c r="Q57" s="1" t="str">
        <f t="shared" ca="1" si="58"/>
        <v/>
      </c>
      <c r="R57" s="1" t="str">
        <f t="shared" ca="1" si="59"/>
        <v/>
      </c>
      <c r="S57" s="1">
        <f t="shared" ca="1" si="60"/>
        <v>1</v>
      </c>
      <c r="T57" s="1">
        <v>3</v>
      </c>
      <c r="U57" s="1">
        <f t="shared" ca="1" si="61"/>
        <v>4</v>
      </c>
      <c r="V57" s="1">
        <f t="shared" ca="1" si="62"/>
        <v>7</v>
      </c>
      <c r="W57" s="1">
        <f t="shared" ca="1" si="63"/>
        <v>4</v>
      </c>
      <c r="X57" s="1">
        <f t="shared" ca="1" si="64"/>
        <v>0</v>
      </c>
      <c r="Y57" s="1">
        <f t="shared" ca="1" si="65"/>
        <v>1</v>
      </c>
      <c r="Z57" s="1">
        <f t="shared" ca="1" si="66"/>
        <v>1</v>
      </c>
    </row>
    <row r="58" spans="1:26" ht="14.1" customHeight="1">
      <c r="A58" s="461" t="s">
        <v>36</v>
      </c>
      <c r="B58" s="442"/>
      <c r="C58" s="193" t="s">
        <v>37</v>
      </c>
      <c r="D58" s="441" t="s">
        <v>312</v>
      </c>
      <c r="E58" s="442"/>
      <c r="F58" s="194"/>
      <c r="G58" s="12">
        <v>1</v>
      </c>
      <c r="H58" s="197" t="s">
        <v>148</v>
      </c>
      <c r="I58" s="266">
        <v>72932.816537467705</v>
      </c>
      <c r="J58" s="267">
        <v>111</v>
      </c>
      <c r="K58" s="443">
        <f t="shared" si="57"/>
        <v>8095542.6299999999</v>
      </c>
      <c r="L58" s="444"/>
      <c r="M58" s="248">
        <v>43921</v>
      </c>
      <c r="N58" s="445"/>
      <c r="O58" s="445"/>
      <c r="P58" s="446"/>
      <c r="Q58" s="1" t="str">
        <f t="shared" ca="1" si="58"/>
        <v>1:Injection Mold</v>
      </c>
      <c r="R58" s="1" t="str">
        <f t="shared" ca="1" si="59"/>
        <v>1112:APEX MFR</v>
      </c>
      <c r="S58" s="1">
        <f t="shared" ca="1" si="60"/>
        <v>2</v>
      </c>
      <c r="T58" s="1">
        <v>3</v>
      </c>
      <c r="U58" s="1">
        <f t="shared" ca="1" si="61"/>
        <v>4</v>
      </c>
      <c r="V58" s="1">
        <f t="shared" ca="1" si="62"/>
        <v>7</v>
      </c>
      <c r="W58" s="1">
        <f t="shared" ca="1" si="63"/>
        <v>4</v>
      </c>
      <c r="X58" s="1">
        <f t="shared" ca="1" si="64"/>
        <v>3</v>
      </c>
      <c r="Y58" s="1">
        <f t="shared" ca="1" si="65"/>
        <v>8</v>
      </c>
      <c r="Z58" s="1">
        <f t="shared" ca="1" si="66"/>
        <v>20</v>
      </c>
    </row>
    <row r="59" spans="1:26" ht="14.1" customHeight="1">
      <c r="A59" s="461" t="s">
        <v>36</v>
      </c>
      <c r="B59" s="442"/>
      <c r="C59" s="193" t="s">
        <v>37</v>
      </c>
      <c r="D59" s="441"/>
      <c r="E59" s="442"/>
      <c r="F59" s="194" t="s">
        <v>147</v>
      </c>
      <c r="G59" s="12"/>
      <c r="H59" s="197" t="s">
        <v>148</v>
      </c>
      <c r="I59" s="13"/>
      <c r="J59" s="267">
        <v>111</v>
      </c>
      <c r="K59" s="443">
        <f t="shared" ref="K59" si="67">IFERROR(ROUNDDOWN(G59*ROUNDDOWN(I59,4)*J59,2),"")</f>
        <v>0</v>
      </c>
      <c r="L59" s="444"/>
      <c r="M59" s="254"/>
      <c r="N59" s="445"/>
      <c r="O59" s="445"/>
      <c r="P59" s="446"/>
      <c r="Q59" s="1" t="str">
        <f t="shared" ref="Q59" ca="1" si="68">IFERROR(VLOOKUP(C59,OFFSET(pulldown_level2,0,U59+X59,Y59,1),1,FALSE),"")</f>
        <v>1:Injection Mold</v>
      </c>
      <c r="R59" s="1" t="str">
        <f t="shared" ref="R59" ca="1" si="69">IFERROR(VLOOKUP(D59,OFFSET(pulldown_company,0,U59+X59,Z59,1),1,FALSE),"")</f>
        <v/>
      </c>
      <c r="S59" s="1">
        <f t="shared" ca="1" si="60"/>
        <v>2</v>
      </c>
      <c r="T59" s="1">
        <v>3</v>
      </c>
      <c r="U59" s="1">
        <f t="shared" ca="1" si="61"/>
        <v>4</v>
      </c>
      <c r="V59" s="1">
        <f t="shared" ca="1" si="62"/>
        <v>7</v>
      </c>
      <c r="W59" s="1">
        <f t="shared" ref="W59" ca="1" si="70">(V59-U59)+1</f>
        <v>4</v>
      </c>
      <c r="X59" s="1">
        <f t="shared" ref="X59" ca="1" si="71">IFERROR(MATCH(A59,OFFSET(pulldown_level1,0,U59,1,W59),0)-1,0)</f>
        <v>3</v>
      </c>
      <c r="Y59" s="1">
        <f t="shared" ref="Y59" ca="1" si="72">IF(X59=0,1,COUNTA(OFFSET(pulldown_level2,0,U59+X59,level2_max_count,1))+1)</f>
        <v>8</v>
      </c>
      <c r="Z59" s="1">
        <f t="shared" ca="1" si="66"/>
        <v>20</v>
      </c>
    </row>
    <row r="60" spans="1:26" ht="14.1" customHeight="1">
      <c r="A60" s="461" t="s">
        <v>36</v>
      </c>
      <c r="B60" s="442"/>
      <c r="C60" s="193" t="s">
        <v>37</v>
      </c>
      <c r="D60" s="441"/>
      <c r="E60" s="442"/>
      <c r="F60" s="194" t="s">
        <v>147</v>
      </c>
      <c r="G60" s="12"/>
      <c r="H60" s="197" t="s">
        <v>148</v>
      </c>
      <c r="I60" s="13"/>
      <c r="J60" s="267">
        <v>111</v>
      </c>
      <c r="K60" s="443">
        <f t="shared" ref="K60:K67" si="73">IFERROR(ROUNDDOWN(G60*ROUNDDOWN(I60,4)*J60,2),"")</f>
        <v>0</v>
      </c>
      <c r="L60" s="444"/>
      <c r="M60" s="254"/>
      <c r="N60" s="445"/>
      <c r="O60" s="445"/>
      <c r="P60" s="446"/>
      <c r="Q60" s="1" t="str">
        <f t="shared" ref="Q60:Q67" ca="1" si="74">IFERROR(VLOOKUP(C60,OFFSET(pulldown_level2,0,U60+X60,Y60,1),1,FALSE),"")</f>
        <v>1:Injection Mold</v>
      </c>
      <c r="R60" s="1" t="str">
        <f t="shared" ref="R60:R67" ca="1" si="75">IFERROR(VLOOKUP(D60,OFFSET(pulldown_company,0,U60+X60,Z60,1),1,FALSE),"")</f>
        <v/>
      </c>
      <c r="S60" s="1">
        <f t="shared" ca="1" si="60"/>
        <v>2</v>
      </c>
      <c r="T60" s="1">
        <v>3</v>
      </c>
      <c r="U60" s="1">
        <f t="shared" ca="1" si="61"/>
        <v>4</v>
      </c>
      <c r="V60" s="1">
        <f t="shared" ca="1" si="62"/>
        <v>7</v>
      </c>
      <c r="W60" s="1">
        <f t="shared" ref="W60:W67" ca="1" si="76">(V60-U60)+1</f>
        <v>4</v>
      </c>
      <c r="X60" s="1">
        <f t="shared" ref="X60:X67" ca="1" si="77">IFERROR(MATCH(A60,OFFSET(pulldown_level1,0,U60,1,W60),0)-1,0)</f>
        <v>3</v>
      </c>
      <c r="Y60" s="1">
        <f t="shared" ref="Y60:Y67" ca="1" si="78">IF(X60=0,1,COUNTA(OFFSET(pulldown_level2,0,U60+X60,level2_max_count,1))+1)</f>
        <v>8</v>
      </c>
      <c r="Z60" s="1">
        <f t="shared" ca="1" si="66"/>
        <v>20</v>
      </c>
    </row>
    <row r="61" spans="1:26" ht="14.1" customHeight="1">
      <c r="A61" s="461" t="s">
        <v>36</v>
      </c>
      <c r="B61" s="442"/>
      <c r="C61" s="193" t="s">
        <v>37</v>
      </c>
      <c r="D61" s="441"/>
      <c r="E61" s="442"/>
      <c r="F61" s="194" t="s">
        <v>147</v>
      </c>
      <c r="G61" s="12"/>
      <c r="H61" s="197" t="s">
        <v>148</v>
      </c>
      <c r="I61" s="13"/>
      <c r="J61" s="267">
        <v>111</v>
      </c>
      <c r="K61" s="443">
        <f t="shared" ref="K61:K63" si="79">IFERROR(ROUNDDOWN(G61*ROUNDDOWN(I61,4)*J61,2),"")</f>
        <v>0</v>
      </c>
      <c r="L61" s="444"/>
      <c r="M61" s="254"/>
      <c r="N61" s="445"/>
      <c r="O61" s="445"/>
      <c r="P61" s="446"/>
      <c r="Q61" s="1" t="str">
        <f t="shared" ref="Q61:Q63" ca="1" si="80">IFERROR(VLOOKUP(C61,OFFSET(pulldown_level2,0,U61+X61,Y61,1),1,FALSE),"")</f>
        <v>1:Injection Mold</v>
      </c>
      <c r="R61" s="1" t="str">
        <f t="shared" ref="R61:R63" ca="1" si="81">IFERROR(VLOOKUP(D61,OFFSET(pulldown_company,0,U61+X61,Z61,1),1,FALSE),"")</f>
        <v/>
      </c>
      <c r="S61" s="1">
        <f t="shared" ca="1" si="60"/>
        <v>2</v>
      </c>
      <c r="T61" s="1">
        <v>3</v>
      </c>
      <c r="U61" s="1">
        <f t="shared" ca="1" si="61"/>
        <v>4</v>
      </c>
      <c r="V61" s="1">
        <f t="shared" ca="1" si="62"/>
        <v>7</v>
      </c>
      <c r="W61" s="1">
        <f t="shared" ref="W61:W63" ca="1" si="82">(V61-U61)+1</f>
        <v>4</v>
      </c>
      <c r="X61" s="1">
        <f t="shared" ref="X61:X63" ca="1" si="83">IFERROR(MATCH(A61,OFFSET(pulldown_level1,0,U61,1,W61),0)-1,0)</f>
        <v>3</v>
      </c>
      <c r="Y61" s="1">
        <f t="shared" ref="Y61:Y63" ca="1" si="84">IF(X61=0,1,COUNTA(OFFSET(pulldown_level2,0,U61+X61,level2_max_count,1))+1)</f>
        <v>8</v>
      </c>
      <c r="Z61" s="1">
        <f t="shared" ca="1" si="66"/>
        <v>20</v>
      </c>
    </row>
    <row r="62" spans="1:26" ht="14.1" customHeight="1">
      <c r="A62" s="461" t="s">
        <v>36</v>
      </c>
      <c r="B62" s="442"/>
      <c r="C62" s="193" t="s">
        <v>37</v>
      </c>
      <c r="D62" s="441"/>
      <c r="E62" s="442"/>
      <c r="F62" s="194" t="s">
        <v>147</v>
      </c>
      <c r="G62" s="12"/>
      <c r="H62" s="197" t="s">
        <v>148</v>
      </c>
      <c r="I62" s="13"/>
      <c r="J62" s="267">
        <v>111</v>
      </c>
      <c r="K62" s="443">
        <f t="shared" si="79"/>
        <v>0</v>
      </c>
      <c r="L62" s="444"/>
      <c r="M62" s="254"/>
      <c r="N62" s="445"/>
      <c r="O62" s="445"/>
      <c r="P62" s="446"/>
      <c r="Q62" s="1" t="str">
        <f t="shared" ca="1" si="80"/>
        <v>1:Injection Mold</v>
      </c>
      <c r="R62" s="1" t="str">
        <f t="shared" ca="1" si="81"/>
        <v/>
      </c>
      <c r="S62" s="1">
        <f t="shared" ca="1" si="60"/>
        <v>2</v>
      </c>
      <c r="T62" s="1">
        <v>3</v>
      </c>
      <c r="U62" s="1">
        <f t="shared" ca="1" si="61"/>
        <v>4</v>
      </c>
      <c r="V62" s="1">
        <f t="shared" ca="1" si="62"/>
        <v>7</v>
      </c>
      <c r="W62" s="1">
        <f t="shared" ca="1" si="82"/>
        <v>4</v>
      </c>
      <c r="X62" s="1">
        <f t="shared" ca="1" si="83"/>
        <v>3</v>
      </c>
      <c r="Y62" s="1">
        <f t="shared" ca="1" si="84"/>
        <v>8</v>
      </c>
      <c r="Z62" s="1">
        <f t="shared" ca="1" si="66"/>
        <v>20</v>
      </c>
    </row>
    <row r="63" spans="1:26" ht="14.1" customHeight="1">
      <c r="A63" s="461" t="s">
        <v>36</v>
      </c>
      <c r="B63" s="442"/>
      <c r="C63" s="193" t="s">
        <v>37</v>
      </c>
      <c r="D63" s="441"/>
      <c r="E63" s="442"/>
      <c r="F63" s="194" t="s">
        <v>147</v>
      </c>
      <c r="G63" s="12"/>
      <c r="H63" s="197" t="s">
        <v>148</v>
      </c>
      <c r="I63" s="13"/>
      <c r="J63" s="267">
        <v>111</v>
      </c>
      <c r="K63" s="443">
        <f t="shared" si="79"/>
        <v>0</v>
      </c>
      <c r="L63" s="444"/>
      <c r="M63" s="254"/>
      <c r="N63" s="445"/>
      <c r="O63" s="445"/>
      <c r="P63" s="446"/>
      <c r="Q63" s="1" t="str">
        <f t="shared" ca="1" si="80"/>
        <v>1:Injection Mold</v>
      </c>
      <c r="R63" s="1" t="str">
        <f t="shared" ca="1" si="81"/>
        <v/>
      </c>
      <c r="S63" s="1">
        <f t="shared" ca="1" si="60"/>
        <v>2</v>
      </c>
      <c r="T63" s="1">
        <v>3</v>
      </c>
      <c r="U63" s="1">
        <f t="shared" ca="1" si="61"/>
        <v>4</v>
      </c>
      <c r="V63" s="1">
        <f t="shared" ca="1" si="62"/>
        <v>7</v>
      </c>
      <c r="W63" s="1">
        <f t="shared" ca="1" si="82"/>
        <v>4</v>
      </c>
      <c r="X63" s="1">
        <f t="shared" ca="1" si="83"/>
        <v>3</v>
      </c>
      <c r="Y63" s="1">
        <f t="shared" ca="1" si="84"/>
        <v>8</v>
      </c>
      <c r="Z63" s="1">
        <f t="shared" ca="1" si="66"/>
        <v>20</v>
      </c>
    </row>
    <row r="64" spans="1:26" ht="14.1" customHeight="1">
      <c r="A64" s="461" t="s">
        <v>36</v>
      </c>
      <c r="B64" s="442"/>
      <c r="C64" s="193" t="s">
        <v>37</v>
      </c>
      <c r="D64" s="441"/>
      <c r="E64" s="442"/>
      <c r="F64" s="194" t="s">
        <v>147</v>
      </c>
      <c r="G64" s="12"/>
      <c r="H64" s="197" t="s">
        <v>148</v>
      </c>
      <c r="I64" s="13"/>
      <c r="J64" s="267">
        <v>111</v>
      </c>
      <c r="K64" s="443">
        <f t="shared" si="73"/>
        <v>0</v>
      </c>
      <c r="L64" s="444"/>
      <c r="M64" s="254"/>
      <c r="N64" s="445"/>
      <c r="O64" s="445"/>
      <c r="P64" s="446"/>
      <c r="Q64" s="1" t="str">
        <f t="shared" ca="1" si="74"/>
        <v>1:Injection Mold</v>
      </c>
      <c r="R64" s="1" t="str">
        <f t="shared" ca="1" si="75"/>
        <v/>
      </c>
      <c r="S64" s="1">
        <f t="shared" ca="1" si="60"/>
        <v>2</v>
      </c>
      <c r="T64" s="1">
        <v>3</v>
      </c>
      <c r="U64" s="1">
        <f t="shared" ca="1" si="61"/>
        <v>4</v>
      </c>
      <c r="V64" s="1">
        <f t="shared" ca="1" si="62"/>
        <v>7</v>
      </c>
      <c r="W64" s="1">
        <f t="shared" ca="1" si="76"/>
        <v>4</v>
      </c>
      <c r="X64" s="1">
        <f t="shared" ca="1" si="77"/>
        <v>3</v>
      </c>
      <c r="Y64" s="1">
        <f t="shared" ca="1" si="78"/>
        <v>8</v>
      </c>
      <c r="Z64" s="1">
        <f t="shared" ca="1" si="66"/>
        <v>20</v>
      </c>
    </row>
    <row r="65" spans="1:26" ht="14.1" customHeight="1">
      <c r="A65" s="461" t="s">
        <v>36</v>
      </c>
      <c r="B65" s="442"/>
      <c r="C65" s="193" t="s">
        <v>37</v>
      </c>
      <c r="D65" s="441"/>
      <c r="E65" s="442"/>
      <c r="F65" s="194" t="s">
        <v>147</v>
      </c>
      <c r="G65" s="12"/>
      <c r="H65" s="197" t="s">
        <v>148</v>
      </c>
      <c r="I65" s="13"/>
      <c r="J65" s="267">
        <v>111</v>
      </c>
      <c r="K65" s="443">
        <f t="shared" si="73"/>
        <v>0</v>
      </c>
      <c r="L65" s="444"/>
      <c r="M65" s="254"/>
      <c r="N65" s="445"/>
      <c r="O65" s="445"/>
      <c r="P65" s="446"/>
      <c r="Q65" s="1" t="str">
        <f t="shared" ca="1" si="74"/>
        <v>1:Injection Mold</v>
      </c>
      <c r="R65" s="1" t="str">
        <f t="shared" ca="1" si="75"/>
        <v/>
      </c>
      <c r="S65" s="1">
        <f t="shared" ca="1" si="60"/>
        <v>2</v>
      </c>
      <c r="T65" s="1">
        <v>3</v>
      </c>
      <c r="U65" s="1">
        <f t="shared" ca="1" si="61"/>
        <v>4</v>
      </c>
      <c r="V65" s="1">
        <f t="shared" ca="1" si="62"/>
        <v>7</v>
      </c>
      <c r="W65" s="1">
        <f t="shared" ca="1" si="76"/>
        <v>4</v>
      </c>
      <c r="X65" s="1">
        <f t="shared" ca="1" si="77"/>
        <v>3</v>
      </c>
      <c r="Y65" s="1">
        <f t="shared" ca="1" si="78"/>
        <v>8</v>
      </c>
      <c r="Z65" s="1">
        <f t="shared" ca="1" si="66"/>
        <v>20</v>
      </c>
    </row>
    <row r="66" spans="1:26" ht="14.1" customHeight="1">
      <c r="A66" s="461" t="s">
        <v>36</v>
      </c>
      <c r="B66" s="442"/>
      <c r="C66" s="193" t="s">
        <v>37</v>
      </c>
      <c r="D66" s="441"/>
      <c r="E66" s="442"/>
      <c r="F66" s="194" t="s">
        <v>147</v>
      </c>
      <c r="G66" s="12"/>
      <c r="H66" s="197" t="s">
        <v>148</v>
      </c>
      <c r="I66" s="13"/>
      <c r="J66" s="267">
        <v>111</v>
      </c>
      <c r="K66" s="443">
        <f t="shared" si="73"/>
        <v>0</v>
      </c>
      <c r="L66" s="444"/>
      <c r="M66" s="254"/>
      <c r="N66" s="445"/>
      <c r="O66" s="445"/>
      <c r="P66" s="446"/>
      <c r="Q66" s="1" t="str">
        <f t="shared" ca="1" si="74"/>
        <v>1:Injection Mold</v>
      </c>
      <c r="R66" s="1" t="str">
        <f t="shared" ca="1" si="75"/>
        <v/>
      </c>
      <c r="S66" s="1">
        <f t="shared" ca="1" si="60"/>
        <v>2</v>
      </c>
      <c r="T66" s="1">
        <v>3</v>
      </c>
      <c r="U66" s="1">
        <f t="shared" ca="1" si="61"/>
        <v>4</v>
      </c>
      <c r="V66" s="1">
        <f t="shared" ca="1" si="62"/>
        <v>7</v>
      </c>
      <c r="W66" s="1">
        <f t="shared" ca="1" si="76"/>
        <v>4</v>
      </c>
      <c r="X66" s="1">
        <f t="shared" ca="1" si="77"/>
        <v>3</v>
      </c>
      <c r="Y66" s="1">
        <f t="shared" ca="1" si="78"/>
        <v>8</v>
      </c>
      <c r="Z66" s="1">
        <f t="shared" ca="1" si="66"/>
        <v>20</v>
      </c>
    </row>
    <row r="67" spans="1:26" ht="14.1" customHeight="1">
      <c r="A67" s="461" t="s">
        <v>36</v>
      </c>
      <c r="B67" s="442"/>
      <c r="C67" s="193" t="s">
        <v>37</v>
      </c>
      <c r="D67" s="441"/>
      <c r="E67" s="442"/>
      <c r="F67" s="194" t="s">
        <v>147</v>
      </c>
      <c r="G67" s="12"/>
      <c r="H67" s="197" t="s">
        <v>148</v>
      </c>
      <c r="I67" s="13"/>
      <c r="J67" s="267">
        <v>111</v>
      </c>
      <c r="K67" s="443">
        <f t="shared" si="73"/>
        <v>0</v>
      </c>
      <c r="L67" s="444"/>
      <c r="M67" s="254"/>
      <c r="N67" s="445"/>
      <c r="O67" s="445"/>
      <c r="P67" s="446"/>
      <c r="Q67" s="1" t="str">
        <f t="shared" ca="1" si="74"/>
        <v>1:Injection Mold</v>
      </c>
      <c r="R67" s="1" t="str">
        <f t="shared" ca="1" si="75"/>
        <v/>
      </c>
      <c r="S67" s="1">
        <f t="shared" ca="1" si="60"/>
        <v>2</v>
      </c>
      <c r="T67" s="1">
        <v>3</v>
      </c>
      <c r="U67" s="1">
        <f t="shared" ca="1" si="61"/>
        <v>4</v>
      </c>
      <c r="V67" s="1">
        <f t="shared" ca="1" si="62"/>
        <v>7</v>
      </c>
      <c r="W67" s="1">
        <f t="shared" ca="1" si="76"/>
        <v>4</v>
      </c>
      <c r="X67" s="1">
        <f t="shared" ca="1" si="77"/>
        <v>3</v>
      </c>
      <c r="Y67" s="1">
        <f t="shared" ca="1" si="78"/>
        <v>8</v>
      </c>
      <c r="Z67" s="1">
        <f t="shared" ca="1" si="66"/>
        <v>20</v>
      </c>
    </row>
    <row r="68" spans="1:26" ht="14.1" customHeight="1">
      <c r="A68" s="461" t="s">
        <v>36</v>
      </c>
      <c r="B68" s="442"/>
      <c r="C68" s="193" t="s">
        <v>38</v>
      </c>
      <c r="D68" s="441" t="s">
        <v>312</v>
      </c>
      <c r="E68" s="442"/>
      <c r="F68" s="194" t="s">
        <v>147</v>
      </c>
      <c r="G68" s="12">
        <v>1</v>
      </c>
      <c r="H68" s="197" t="s">
        <v>148</v>
      </c>
      <c r="I68" s="266">
        <v>4487</v>
      </c>
      <c r="J68" s="267">
        <v>111</v>
      </c>
      <c r="K68" s="443">
        <f t="shared" si="57"/>
        <v>498057</v>
      </c>
      <c r="L68" s="444"/>
      <c r="M68" s="248">
        <v>43921</v>
      </c>
      <c r="N68" s="445"/>
      <c r="O68" s="445"/>
      <c r="P68" s="446"/>
      <c r="Q68" s="1" t="str">
        <f t="shared" ca="1" si="58"/>
        <v>2:Spray Mask Mold</v>
      </c>
      <c r="R68" s="1" t="str">
        <f t="shared" ca="1" si="59"/>
        <v>1112:APEX MFR</v>
      </c>
      <c r="S68" s="1">
        <f t="shared" ca="1" si="60"/>
        <v>2</v>
      </c>
      <c r="T68" s="1">
        <v>3</v>
      </c>
      <c r="U68" s="1">
        <f t="shared" ca="1" si="61"/>
        <v>4</v>
      </c>
      <c r="V68" s="1">
        <f t="shared" ca="1" si="62"/>
        <v>7</v>
      </c>
      <c r="W68" s="1">
        <f t="shared" ca="1" si="63"/>
        <v>4</v>
      </c>
      <c r="X68" s="1">
        <f t="shared" ca="1" si="64"/>
        <v>3</v>
      </c>
      <c r="Y68" s="1">
        <f t="shared" ca="1" si="65"/>
        <v>8</v>
      </c>
      <c r="Z68" s="1">
        <f t="shared" ca="1" si="66"/>
        <v>20</v>
      </c>
    </row>
    <row r="69" spans="1:26" ht="14.1" customHeight="1">
      <c r="A69" s="461" t="s">
        <v>36</v>
      </c>
      <c r="B69" s="442"/>
      <c r="C69" s="193" t="s">
        <v>37</v>
      </c>
      <c r="D69" s="441" t="s">
        <v>312</v>
      </c>
      <c r="E69" s="442"/>
      <c r="F69" s="194" t="s">
        <v>147</v>
      </c>
      <c r="G69" s="12">
        <v>1</v>
      </c>
      <c r="H69" s="197" t="s">
        <v>148</v>
      </c>
      <c r="I69" s="266">
        <v>8000</v>
      </c>
      <c r="J69" s="267">
        <v>111</v>
      </c>
      <c r="K69" s="443">
        <f t="shared" si="57"/>
        <v>888000</v>
      </c>
      <c r="L69" s="444"/>
      <c r="M69" s="248">
        <v>43921</v>
      </c>
      <c r="N69" s="445"/>
      <c r="O69" s="445"/>
      <c r="P69" s="446"/>
      <c r="Q69" s="1" t="str">
        <f t="shared" ca="1" si="58"/>
        <v>1:Injection Mold</v>
      </c>
      <c r="R69" s="1" t="str">
        <f t="shared" ca="1" si="59"/>
        <v>1112:APEX MFR</v>
      </c>
      <c r="S69" s="1">
        <f t="shared" ca="1" si="60"/>
        <v>2</v>
      </c>
      <c r="T69" s="1">
        <v>3</v>
      </c>
      <c r="U69" s="1">
        <f t="shared" ca="1" si="61"/>
        <v>4</v>
      </c>
      <c r="V69" s="1">
        <f t="shared" ca="1" si="62"/>
        <v>7</v>
      </c>
      <c r="W69" s="1">
        <f t="shared" ca="1" si="63"/>
        <v>4</v>
      </c>
      <c r="X69" s="1">
        <f t="shared" ca="1" si="64"/>
        <v>3</v>
      </c>
      <c r="Y69" s="1">
        <f t="shared" ca="1" si="65"/>
        <v>8</v>
      </c>
      <c r="Z69" s="1">
        <f t="shared" ca="1" si="66"/>
        <v>20</v>
      </c>
    </row>
    <row r="70" spans="1:26" ht="14.1" customHeight="1">
      <c r="A70" s="461" t="s">
        <v>36</v>
      </c>
      <c r="B70" s="442"/>
      <c r="C70" s="193" t="s">
        <v>292</v>
      </c>
      <c r="D70" s="441" t="s">
        <v>312</v>
      </c>
      <c r="E70" s="442"/>
      <c r="F70" s="194" t="s">
        <v>147</v>
      </c>
      <c r="G70" s="12">
        <v>1</v>
      </c>
      <c r="H70" s="197" t="s">
        <v>148</v>
      </c>
      <c r="I70" s="268">
        <v>6710</v>
      </c>
      <c r="J70" s="267">
        <v>111</v>
      </c>
      <c r="K70" s="443">
        <f t="shared" si="57"/>
        <v>744810</v>
      </c>
      <c r="L70" s="444"/>
      <c r="M70" s="248">
        <v>43921</v>
      </c>
      <c r="N70" s="445"/>
      <c r="O70" s="445"/>
      <c r="P70" s="446"/>
      <c r="Q70" s="1" t="str">
        <f t="shared" ca="1" si="58"/>
        <v>4:Separation Charge</v>
      </c>
      <c r="R70" s="1" t="str">
        <f t="shared" ca="1" si="59"/>
        <v>1112:APEX MFR</v>
      </c>
      <c r="S70" s="1">
        <f t="shared" ca="1" si="60"/>
        <v>2</v>
      </c>
      <c r="T70" s="1">
        <v>3</v>
      </c>
      <c r="U70" s="1">
        <f t="shared" ca="1" si="61"/>
        <v>4</v>
      </c>
      <c r="V70" s="1">
        <f t="shared" ca="1" si="62"/>
        <v>7</v>
      </c>
      <c r="W70" s="1">
        <f t="shared" ca="1" si="63"/>
        <v>4</v>
      </c>
      <c r="X70" s="1">
        <f t="shared" ca="1" si="64"/>
        <v>3</v>
      </c>
      <c r="Y70" s="1">
        <f t="shared" ca="1" si="65"/>
        <v>8</v>
      </c>
      <c r="Z70" s="1">
        <f t="shared" ca="1" si="66"/>
        <v>20</v>
      </c>
    </row>
    <row r="71" spans="1:26" ht="14.1" customHeight="1">
      <c r="A71" s="461" t="s">
        <v>36</v>
      </c>
      <c r="B71" s="442"/>
      <c r="C71" s="193" t="s">
        <v>293</v>
      </c>
      <c r="D71" s="441" t="s">
        <v>312</v>
      </c>
      <c r="E71" s="442"/>
      <c r="F71" s="194" t="s">
        <v>147</v>
      </c>
      <c r="G71" s="12">
        <v>1</v>
      </c>
      <c r="H71" s="197" t="s">
        <v>148</v>
      </c>
      <c r="I71" s="265">
        <v>400</v>
      </c>
      <c r="J71" s="267">
        <v>111</v>
      </c>
      <c r="K71" s="443">
        <f t="shared" si="57"/>
        <v>44400</v>
      </c>
      <c r="L71" s="444"/>
      <c r="M71" s="248">
        <v>43921</v>
      </c>
      <c r="N71" s="445"/>
      <c r="O71" s="445"/>
      <c r="P71" s="446"/>
      <c r="Q71" s="1" t="str">
        <f t="shared" ca="1" si="58"/>
        <v>5:Tooling Sample</v>
      </c>
      <c r="R71" s="1" t="str">
        <f t="shared" ca="1" si="59"/>
        <v>1112:APEX MFR</v>
      </c>
      <c r="S71" s="1">
        <f t="shared" ca="1" si="60"/>
        <v>2</v>
      </c>
      <c r="T71" s="1">
        <v>3</v>
      </c>
      <c r="U71" s="1">
        <f t="shared" ca="1" si="61"/>
        <v>4</v>
      </c>
      <c r="V71" s="1">
        <f t="shared" ca="1" si="62"/>
        <v>7</v>
      </c>
      <c r="W71" s="1">
        <f t="shared" ca="1" si="63"/>
        <v>4</v>
      </c>
      <c r="X71" s="1">
        <f t="shared" ca="1" si="64"/>
        <v>3</v>
      </c>
      <c r="Y71" s="1">
        <f t="shared" ca="1" si="65"/>
        <v>8</v>
      </c>
      <c r="Z71" s="1">
        <f t="shared" ca="1" si="66"/>
        <v>20</v>
      </c>
    </row>
    <row r="72" spans="1:26" ht="14.1" customHeight="1">
      <c r="A72" s="461" t="s">
        <v>36</v>
      </c>
      <c r="B72" s="442"/>
      <c r="C72" s="193" t="s">
        <v>294</v>
      </c>
      <c r="D72" s="441" t="s">
        <v>312</v>
      </c>
      <c r="E72" s="442"/>
      <c r="F72" s="194" t="s">
        <v>147</v>
      </c>
      <c r="G72" s="12"/>
      <c r="H72" s="197" t="s">
        <v>148</v>
      </c>
      <c r="I72" s="265"/>
      <c r="J72" s="267">
        <v>111</v>
      </c>
      <c r="K72" s="443">
        <f t="shared" si="57"/>
        <v>0</v>
      </c>
      <c r="L72" s="444"/>
      <c r="M72" s="248"/>
      <c r="N72" s="445"/>
      <c r="O72" s="445"/>
      <c r="P72" s="446"/>
      <c r="Q72" s="1" t="str">
        <f t="shared" ca="1" si="58"/>
        <v>6:Duplicate Sample</v>
      </c>
      <c r="R72" s="1" t="str">
        <f t="shared" ca="1" si="59"/>
        <v>1112:APEX MFR</v>
      </c>
      <c r="S72" s="1">
        <f t="shared" ca="1" si="60"/>
        <v>2</v>
      </c>
      <c r="T72" s="1">
        <v>3</v>
      </c>
      <c r="U72" s="1">
        <f t="shared" ca="1" si="61"/>
        <v>4</v>
      </c>
      <c r="V72" s="1">
        <f t="shared" ca="1" si="62"/>
        <v>7</v>
      </c>
      <c r="W72" s="1">
        <f t="shared" ca="1" si="63"/>
        <v>4</v>
      </c>
      <c r="X72" s="1">
        <f t="shared" ca="1" si="64"/>
        <v>3</v>
      </c>
      <c r="Y72" s="1">
        <f t="shared" ca="1" si="65"/>
        <v>8</v>
      </c>
      <c r="Z72" s="1">
        <f t="shared" ca="1" si="66"/>
        <v>20</v>
      </c>
    </row>
    <row r="73" spans="1:26" ht="14.1" customHeight="1">
      <c r="A73" s="461" t="s">
        <v>36</v>
      </c>
      <c r="B73" s="442"/>
      <c r="C73" s="193" t="s">
        <v>39</v>
      </c>
      <c r="D73" s="441" t="s">
        <v>312</v>
      </c>
      <c r="E73" s="442"/>
      <c r="F73" s="194" t="s">
        <v>147</v>
      </c>
      <c r="G73" s="12">
        <v>1</v>
      </c>
      <c r="H73" s="197" t="s">
        <v>148</v>
      </c>
      <c r="I73" s="266">
        <v>9481.2661498708003</v>
      </c>
      <c r="J73" s="267">
        <v>111</v>
      </c>
      <c r="K73" s="443">
        <f t="shared" si="57"/>
        <v>1052420.53</v>
      </c>
      <c r="L73" s="444"/>
      <c r="M73" s="248">
        <v>43921</v>
      </c>
      <c r="N73" s="445"/>
      <c r="O73" s="445"/>
      <c r="P73" s="446"/>
      <c r="Q73" s="1" t="str">
        <f t="shared" ca="1" si="58"/>
        <v>99:－</v>
      </c>
      <c r="R73" s="1" t="str">
        <f t="shared" ca="1" si="59"/>
        <v>1112:APEX MFR</v>
      </c>
      <c r="S73" s="1">
        <f t="shared" ca="1" si="60"/>
        <v>2</v>
      </c>
      <c r="T73" s="1">
        <v>3</v>
      </c>
      <c r="U73" s="1">
        <f t="shared" ca="1" si="61"/>
        <v>4</v>
      </c>
      <c r="V73" s="1">
        <f t="shared" ca="1" si="62"/>
        <v>7</v>
      </c>
      <c r="W73" s="1">
        <f t="shared" ca="1" si="63"/>
        <v>4</v>
      </c>
      <c r="X73" s="1">
        <f t="shared" ca="1" si="64"/>
        <v>3</v>
      </c>
      <c r="Y73" s="1">
        <f t="shared" ca="1" si="65"/>
        <v>8</v>
      </c>
      <c r="Z73" s="1">
        <f t="shared" ca="1" si="66"/>
        <v>20</v>
      </c>
    </row>
    <row r="74" spans="1:26" ht="14.1" customHeight="1">
      <c r="A74" s="461"/>
      <c r="B74" s="442"/>
      <c r="C74" s="193"/>
      <c r="D74" s="441"/>
      <c r="E74" s="442"/>
      <c r="F74" s="194"/>
      <c r="G74" s="12"/>
      <c r="H74" s="197" t="s">
        <v>148</v>
      </c>
      <c r="I74" s="13"/>
      <c r="J74" s="219">
        <v>111</v>
      </c>
      <c r="K74" s="443">
        <f t="shared" si="57"/>
        <v>0</v>
      </c>
      <c r="L74" s="444"/>
      <c r="M74" s="254"/>
      <c r="N74" s="445"/>
      <c r="O74" s="445"/>
      <c r="P74" s="446"/>
      <c r="Q74" s="1" t="str">
        <f t="shared" ca="1" si="58"/>
        <v/>
      </c>
      <c r="R74" s="1" t="str">
        <f t="shared" ca="1" si="59"/>
        <v/>
      </c>
      <c r="S74" s="1">
        <f t="shared" ca="1" si="60"/>
        <v>2</v>
      </c>
      <c r="T74" s="1">
        <v>3</v>
      </c>
      <c r="U74" s="1">
        <f t="shared" ca="1" si="61"/>
        <v>4</v>
      </c>
      <c r="V74" s="1">
        <f t="shared" ca="1" si="62"/>
        <v>7</v>
      </c>
      <c r="W74" s="1">
        <f t="shared" ca="1" si="63"/>
        <v>4</v>
      </c>
      <c r="X74" s="1">
        <f t="shared" ca="1" si="64"/>
        <v>0</v>
      </c>
      <c r="Y74" s="1">
        <f t="shared" ca="1" si="65"/>
        <v>1</v>
      </c>
      <c r="Z74" s="1">
        <f t="shared" ca="1" si="66"/>
        <v>1</v>
      </c>
    </row>
    <row r="75" spans="1:26" ht="14.1" customHeight="1">
      <c r="A75" s="461" t="s">
        <v>36</v>
      </c>
      <c r="B75" s="442"/>
      <c r="C75" s="193" t="s">
        <v>293</v>
      </c>
      <c r="D75" s="441"/>
      <c r="E75" s="442"/>
      <c r="F75" s="194" t="s">
        <v>147</v>
      </c>
      <c r="G75" s="12"/>
      <c r="H75" s="197" t="s">
        <v>148</v>
      </c>
      <c r="I75" s="13"/>
      <c r="J75" s="219">
        <v>111</v>
      </c>
      <c r="K75" s="443">
        <f t="shared" si="57"/>
        <v>0</v>
      </c>
      <c r="L75" s="444"/>
      <c r="M75" s="254"/>
      <c r="N75" s="445"/>
      <c r="O75" s="445"/>
      <c r="P75" s="446"/>
      <c r="Q75" s="1" t="str">
        <f t="shared" ca="1" si="58"/>
        <v>5:Tooling Sample</v>
      </c>
      <c r="R75" s="1" t="str">
        <f t="shared" ca="1" si="59"/>
        <v/>
      </c>
      <c r="S75" s="1">
        <f t="shared" ca="1" si="60"/>
        <v>2</v>
      </c>
      <c r="T75" s="1">
        <v>3</v>
      </c>
      <c r="U75" s="1">
        <f t="shared" ca="1" si="61"/>
        <v>4</v>
      </c>
      <c r="V75" s="1">
        <f t="shared" ca="1" si="62"/>
        <v>7</v>
      </c>
      <c r="W75" s="1">
        <f t="shared" ca="1" si="63"/>
        <v>4</v>
      </c>
      <c r="X75" s="1">
        <f t="shared" ca="1" si="64"/>
        <v>3</v>
      </c>
      <c r="Y75" s="1">
        <f t="shared" ca="1" si="65"/>
        <v>8</v>
      </c>
      <c r="Z75" s="1">
        <f t="shared" ca="1" si="66"/>
        <v>20</v>
      </c>
    </row>
    <row r="76" spans="1:26" ht="15" customHeight="1" thickBot="1">
      <c r="A76" s="461"/>
      <c r="B76" s="442"/>
      <c r="C76" s="195"/>
      <c r="D76" s="441"/>
      <c r="E76" s="442"/>
      <c r="F76" s="196"/>
      <c r="G76" s="20"/>
      <c r="H76" s="198" t="s">
        <v>148</v>
      </c>
      <c r="I76" s="97"/>
      <c r="J76" s="220">
        <v>111</v>
      </c>
      <c r="K76" s="443">
        <f t="shared" si="57"/>
        <v>0</v>
      </c>
      <c r="L76" s="444"/>
      <c r="M76" s="255"/>
      <c r="N76" s="545"/>
      <c r="O76" s="545"/>
      <c r="P76" s="546"/>
      <c r="Q76" s="1" t="str">
        <f t="shared" ca="1" si="58"/>
        <v/>
      </c>
      <c r="R76" s="1" t="str">
        <f t="shared" ca="1" si="59"/>
        <v/>
      </c>
      <c r="S76" s="1">
        <f t="shared" ca="1" si="60"/>
        <v>2</v>
      </c>
      <c r="T76" s="1">
        <v>3</v>
      </c>
      <c r="U76" s="1">
        <f t="shared" ca="1" si="61"/>
        <v>4</v>
      </c>
      <c r="V76" s="1">
        <f t="shared" ca="1" si="62"/>
        <v>7</v>
      </c>
      <c r="W76" s="1">
        <f t="shared" ca="1" si="63"/>
        <v>4</v>
      </c>
      <c r="X76" s="1">
        <f t="shared" ca="1" si="64"/>
        <v>0</v>
      </c>
      <c r="Y76" s="1">
        <f t="shared" ca="1" si="65"/>
        <v>1</v>
      </c>
      <c r="Z76" s="1">
        <f t="shared" ca="1" si="66"/>
        <v>1</v>
      </c>
    </row>
    <row r="77" spans="1:26" ht="15" customHeight="1" thickBot="1">
      <c r="A77" s="462" t="s">
        <v>40</v>
      </c>
      <c r="B77" s="463"/>
      <c r="C77" s="463"/>
      <c r="D77" s="463"/>
      <c r="E77" s="463"/>
      <c r="F77" s="464"/>
      <c r="G77" s="22"/>
      <c r="H77" s="23"/>
      <c r="I77" s="465">
        <f>SUM(K47:K76)</f>
        <v>11323230.159999998</v>
      </c>
      <c r="J77" s="466"/>
      <c r="K77" s="466"/>
      <c r="L77" s="467"/>
      <c r="M77" s="213"/>
      <c r="N77" s="468">
        <f>SUMIF(F47:F76,"&lt;&gt;"&amp;hdn_payoff_circle,K47:K76)</f>
        <v>8095542.6299999999</v>
      </c>
      <c r="O77" s="469"/>
      <c r="P77" s="470"/>
    </row>
    <row r="78" spans="1:26" ht="8.25" customHeight="1" thickBot="1">
      <c r="A78" s="471"/>
      <c r="B78" s="472"/>
      <c r="C78" s="472"/>
      <c r="D78" s="472"/>
      <c r="E78" s="472"/>
      <c r="F78" s="472"/>
      <c r="G78" s="472"/>
      <c r="H78" s="472"/>
      <c r="I78" s="472"/>
      <c r="J78" s="472"/>
      <c r="K78" s="472"/>
      <c r="L78" s="472"/>
      <c r="M78" s="472"/>
      <c r="N78" s="472"/>
      <c r="O78" s="472"/>
      <c r="P78" s="473"/>
    </row>
    <row r="79" spans="1:26" ht="19.5" customHeight="1">
      <c r="A79" s="474" t="s">
        <v>22</v>
      </c>
      <c r="B79" s="475"/>
      <c r="C79" s="199" t="s">
        <v>23</v>
      </c>
      <c r="D79" s="476" t="s">
        <v>24</v>
      </c>
      <c r="E79" s="475"/>
      <c r="F79" s="201"/>
      <c r="G79" s="201" t="s">
        <v>26</v>
      </c>
      <c r="H79" s="201" t="s">
        <v>9</v>
      </c>
      <c r="I79" s="201" t="s">
        <v>27</v>
      </c>
      <c r="J79" s="201" t="s">
        <v>258</v>
      </c>
      <c r="K79" s="476" t="s">
        <v>28</v>
      </c>
      <c r="L79" s="475"/>
      <c r="M79" s="200" t="s">
        <v>238</v>
      </c>
      <c r="N79" s="476" t="s">
        <v>257</v>
      </c>
      <c r="O79" s="477"/>
      <c r="P79" s="478"/>
      <c r="S79" s="15"/>
    </row>
    <row r="80" spans="1:26" ht="14.1" customHeight="1">
      <c r="A80" s="461" t="s">
        <v>41</v>
      </c>
      <c r="B80" s="442"/>
      <c r="C80" s="193" t="s">
        <v>42</v>
      </c>
      <c r="D80" s="441" t="s">
        <v>355</v>
      </c>
      <c r="E80" s="442"/>
      <c r="F80" s="194"/>
      <c r="G80" s="269">
        <v>10014</v>
      </c>
      <c r="H80" s="197" t="s">
        <v>148</v>
      </c>
      <c r="I80" s="265">
        <v>10</v>
      </c>
      <c r="J80" s="267">
        <v>111</v>
      </c>
      <c r="K80" s="443">
        <f t="shared" ref="K80:K118" si="85">IFERROR(ROUNDDOWN(G80*ROUNDDOWN(I80,4)*J80,2),"")</f>
        <v>11115540</v>
      </c>
      <c r="L80" s="444"/>
      <c r="M80" s="248">
        <v>43921</v>
      </c>
      <c r="N80" s="445"/>
      <c r="O80" s="445"/>
      <c r="P80" s="446"/>
      <c r="Q80" s="1" t="str">
        <f t="shared" ref="Q80:Q128" ca="1" si="86">IFERROR(VLOOKUP(C80,OFFSET(pulldown_level2,0,U80+X80,Y80,1),1,FALSE),"")</f>
        <v>1:Mass Product</v>
      </c>
      <c r="R80" s="1" t="str">
        <f t="shared" ref="R80:R128" ca="1" si="87">IFERROR(VLOOKUP(D80,OFFSET(pulldown_company,0,U80+X80,Z80,1),1,FALSE),"")</f>
        <v>1112:APEX MFR</v>
      </c>
      <c r="S80" s="1">
        <f t="shared" ref="S80:S111" ca="1" si="88">IFERROR(VLOOKUP(H80,OFFSET(JPYEN_display,0,0,num_of_monetary,2),2,FALSE),1)</f>
        <v>2</v>
      </c>
      <c r="T80" s="1">
        <v>4</v>
      </c>
      <c r="U80" s="1">
        <f t="shared" ref="U80:U111" ca="1" si="89">IFERROR(MATCH(T80,INDIRECT(CONCATENATE(ROW(pulldown_key_area),":",ROW(pulldown_key_area))),0)-COLUMN(pulldown_key_area),0)</f>
        <v>8</v>
      </c>
      <c r="V80" s="1">
        <f t="shared" ref="V80:V111" ca="1" si="90">IFERROR(MATCH(T80,INDIRECT(CONCATENATE(ROW(pulldown_key_area),":",ROW(pulldown_key_area))),1)-COLUMN(pulldown_key_area),0)</f>
        <v>11</v>
      </c>
      <c r="W80" s="1">
        <f t="shared" ref="W80:W128" ca="1" si="91">(V80-U80)+1</f>
        <v>4</v>
      </c>
      <c r="X80" s="1">
        <f t="shared" ref="X80:X128" ca="1" si="92">IFERROR(MATCH(A80,OFFSET(pulldown_level1,0,U80,1,W80),0)-1,0)</f>
        <v>2</v>
      </c>
      <c r="Y80" s="1">
        <f t="shared" ref="Y80:Y128" ca="1" si="93">IF(X80=0,1,COUNTA(OFFSET(pulldown_level2,0,U80+X80,level2_max_count,1))+1)</f>
        <v>18</v>
      </c>
      <c r="Z80" s="1">
        <f t="shared" ref="Z80:Z111" ca="1" si="94">IF(X80=0,1,COUNTA(OFFSET(pulldown_company,0,U80+X80,company_max_count,1))+1)</f>
        <v>22</v>
      </c>
    </row>
    <row r="81" spans="1:26" ht="13.8" customHeight="1">
      <c r="A81" s="461" t="s">
        <v>41</v>
      </c>
      <c r="B81" s="442"/>
      <c r="C81" s="193" t="s">
        <v>42</v>
      </c>
      <c r="D81" s="441"/>
      <c r="E81" s="442"/>
      <c r="F81" s="194"/>
      <c r="G81" s="269"/>
      <c r="H81" s="197" t="s">
        <v>148</v>
      </c>
      <c r="I81" s="265"/>
      <c r="J81" s="267"/>
      <c r="K81" s="443">
        <f t="shared" si="85"/>
        <v>0</v>
      </c>
      <c r="L81" s="444"/>
      <c r="M81" s="248"/>
      <c r="N81" s="445"/>
      <c r="O81" s="445"/>
      <c r="P81" s="446"/>
      <c r="Q81" s="1" t="str">
        <f t="shared" ca="1" si="86"/>
        <v>1:Mass Product</v>
      </c>
      <c r="R81" s="1" t="str">
        <f t="shared" ca="1" si="87"/>
        <v/>
      </c>
      <c r="S81" s="1">
        <f t="shared" ca="1" si="88"/>
        <v>2</v>
      </c>
      <c r="T81" s="1">
        <v>4</v>
      </c>
      <c r="U81" s="1">
        <f t="shared" ca="1" si="89"/>
        <v>8</v>
      </c>
      <c r="V81" s="1">
        <f t="shared" ca="1" si="90"/>
        <v>11</v>
      </c>
      <c r="W81" s="1">
        <f t="shared" ca="1" si="91"/>
        <v>4</v>
      </c>
      <c r="X81" s="1">
        <f t="shared" ca="1" si="92"/>
        <v>2</v>
      </c>
      <c r="Y81" s="1">
        <f t="shared" ca="1" si="93"/>
        <v>18</v>
      </c>
      <c r="Z81" s="1">
        <f t="shared" ca="1" si="94"/>
        <v>22</v>
      </c>
    </row>
    <row r="82" spans="1:26" ht="14.1" customHeight="1">
      <c r="A82" s="461" t="s">
        <v>41</v>
      </c>
      <c r="B82" s="442"/>
      <c r="C82" s="193" t="s">
        <v>42</v>
      </c>
      <c r="D82" s="441"/>
      <c r="E82" s="442"/>
      <c r="F82" s="194"/>
      <c r="G82" s="269"/>
      <c r="H82" s="197" t="s">
        <v>148</v>
      </c>
      <c r="I82" s="265"/>
      <c r="J82" s="267"/>
      <c r="K82" s="443">
        <f t="shared" ref="K82:K83" si="95">IFERROR(ROUNDDOWN(G82*ROUNDDOWN(I82,4)*J82,2),"")</f>
        <v>0</v>
      </c>
      <c r="L82" s="444"/>
      <c r="M82" s="248"/>
      <c r="N82" s="445"/>
      <c r="O82" s="445"/>
      <c r="P82" s="446"/>
      <c r="Q82" s="1" t="str">
        <f t="shared" ref="Q82:Q83" ca="1" si="96">IFERROR(VLOOKUP(C82,OFFSET(pulldown_level2,0,U82+X82,Y82,1),1,FALSE),"")</f>
        <v>1:Mass Product</v>
      </c>
      <c r="R82" s="1" t="str">
        <f t="shared" ref="R82:R83" ca="1" si="97">IFERROR(VLOOKUP(D82,OFFSET(pulldown_company,0,U82+X82,Z82,1),1,FALSE),"")</f>
        <v/>
      </c>
      <c r="S82" s="1">
        <f t="shared" ca="1" si="88"/>
        <v>2</v>
      </c>
      <c r="T82" s="1">
        <v>4</v>
      </c>
      <c r="U82" s="1">
        <f t="shared" ca="1" si="89"/>
        <v>8</v>
      </c>
      <c r="V82" s="1">
        <f t="shared" ca="1" si="90"/>
        <v>11</v>
      </c>
      <c r="W82" s="1">
        <f t="shared" ref="W82:W83" ca="1" si="98">(V82-U82)+1</f>
        <v>4</v>
      </c>
      <c r="X82" s="1">
        <f t="shared" ref="X82:X83" ca="1" si="99">IFERROR(MATCH(A82,OFFSET(pulldown_level1,0,U82,1,W82),0)-1,0)</f>
        <v>2</v>
      </c>
      <c r="Y82" s="1">
        <f t="shared" ref="Y82:Y83" ca="1" si="100">IF(X82=0,1,COUNTA(OFFSET(pulldown_level2,0,U82+X82,level2_max_count,1))+1)</f>
        <v>18</v>
      </c>
      <c r="Z82" s="1">
        <f t="shared" ca="1" si="94"/>
        <v>22</v>
      </c>
    </row>
    <row r="83" spans="1:26" ht="14.1" customHeight="1">
      <c r="A83" s="461" t="s">
        <v>41</v>
      </c>
      <c r="B83" s="442"/>
      <c r="C83" s="193" t="s">
        <v>42</v>
      </c>
      <c r="D83" s="441"/>
      <c r="E83" s="442"/>
      <c r="F83" s="194"/>
      <c r="G83" s="269"/>
      <c r="H83" s="197" t="s">
        <v>148</v>
      </c>
      <c r="I83" s="265"/>
      <c r="J83" s="267"/>
      <c r="K83" s="443">
        <f t="shared" si="95"/>
        <v>0</v>
      </c>
      <c r="L83" s="444"/>
      <c r="M83" s="248"/>
      <c r="N83" s="445"/>
      <c r="O83" s="445"/>
      <c r="P83" s="446"/>
      <c r="Q83" s="1" t="str">
        <f t="shared" ca="1" si="96"/>
        <v>1:Mass Product</v>
      </c>
      <c r="R83" s="1" t="str">
        <f t="shared" ca="1" si="97"/>
        <v/>
      </c>
      <c r="S83" s="1">
        <f t="shared" ca="1" si="88"/>
        <v>2</v>
      </c>
      <c r="T83" s="1">
        <v>4</v>
      </c>
      <c r="U83" s="1">
        <f t="shared" ca="1" si="89"/>
        <v>8</v>
      </c>
      <c r="V83" s="1">
        <f t="shared" ca="1" si="90"/>
        <v>11</v>
      </c>
      <c r="W83" s="1">
        <f t="shared" ca="1" si="98"/>
        <v>4</v>
      </c>
      <c r="X83" s="1">
        <f t="shared" ca="1" si="99"/>
        <v>2</v>
      </c>
      <c r="Y83" s="1">
        <f t="shared" ca="1" si="100"/>
        <v>18</v>
      </c>
      <c r="Z83" s="1">
        <f t="shared" ca="1" si="94"/>
        <v>22</v>
      </c>
    </row>
    <row r="84" spans="1:26" ht="14.1" customHeight="1">
      <c r="A84" s="461" t="s">
        <v>41</v>
      </c>
      <c r="B84" s="442"/>
      <c r="C84" s="193" t="s">
        <v>42</v>
      </c>
      <c r="D84" s="441"/>
      <c r="E84" s="442"/>
      <c r="F84" s="194"/>
      <c r="G84" s="269"/>
      <c r="H84" s="197" t="s">
        <v>148</v>
      </c>
      <c r="I84" s="265"/>
      <c r="J84" s="267"/>
      <c r="K84" s="443">
        <f t="shared" ref="K84:K88" si="101">IFERROR(ROUNDDOWN(G84*ROUNDDOWN(I84,4)*J84,2),"")</f>
        <v>0</v>
      </c>
      <c r="L84" s="444"/>
      <c r="M84" s="248"/>
      <c r="N84" s="445"/>
      <c r="O84" s="445"/>
      <c r="P84" s="446"/>
      <c r="Q84" s="1" t="str">
        <f t="shared" ref="Q84:Q88" ca="1" si="102">IFERROR(VLOOKUP(C84,OFFSET(pulldown_level2,0,U84+X84,Y84,1),1,FALSE),"")</f>
        <v>1:Mass Product</v>
      </c>
      <c r="R84" s="1" t="str">
        <f t="shared" ref="R84:R88" ca="1" si="103">IFERROR(VLOOKUP(D84,OFFSET(pulldown_company,0,U84+X84,Z84,1),1,FALSE),"")</f>
        <v/>
      </c>
      <c r="S84" s="1">
        <f t="shared" ca="1" si="88"/>
        <v>2</v>
      </c>
      <c r="T84" s="1">
        <v>4</v>
      </c>
      <c r="U84" s="1">
        <f t="shared" ca="1" si="89"/>
        <v>8</v>
      </c>
      <c r="V84" s="1">
        <f t="shared" ca="1" si="90"/>
        <v>11</v>
      </c>
      <c r="W84" s="1">
        <f t="shared" ref="W84:W88" ca="1" si="104">(V84-U84)+1</f>
        <v>4</v>
      </c>
      <c r="X84" s="1">
        <f t="shared" ref="X84:X88" ca="1" si="105">IFERROR(MATCH(A84,OFFSET(pulldown_level1,0,U84,1,W84),0)-1,0)</f>
        <v>2</v>
      </c>
      <c r="Y84" s="1">
        <f t="shared" ref="Y84:Y88" ca="1" si="106">IF(X84=0,1,COUNTA(OFFSET(pulldown_level2,0,U84+X84,level2_max_count,1))+1)</f>
        <v>18</v>
      </c>
      <c r="Z84" s="1">
        <f t="shared" ca="1" si="94"/>
        <v>22</v>
      </c>
    </row>
    <row r="85" spans="1:26" ht="14.1" customHeight="1">
      <c r="A85" s="461" t="s">
        <v>41</v>
      </c>
      <c r="B85" s="442"/>
      <c r="C85" s="193" t="s">
        <v>42</v>
      </c>
      <c r="D85" s="441"/>
      <c r="E85" s="442"/>
      <c r="F85" s="194"/>
      <c r="G85" s="269"/>
      <c r="H85" s="197" t="s">
        <v>148</v>
      </c>
      <c r="I85" s="265"/>
      <c r="J85" s="267"/>
      <c r="K85" s="443">
        <f t="shared" si="101"/>
        <v>0</v>
      </c>
      <c r="L85" s="444"/>
      <c r="M85" s="248"/>
      <c r="N85" s="445"/>
      <c r="O85" s="445"/>
      <c r="P85" s="446"/>
      <c r="Q85" s="1" t="str">
        <f t="shared" ca="1" si="102"/>
        <v>1:Mass Product</v>
      </c>
      <c r="R85" s="1" t="str">
        <f t="shared" ca="1" si="103"/>
        <v/>
      </c>
      <c r="S85" s="1">
        <f t="shared" ca="1" si="88"/>
        <v>2</v>
      </c>
      <c r="T85" s="1">
        <v>4</v>
      </c>
      <c r="U85" s="1">
        <f t="shared" ca="1" si="89"/>
        <v>8</v>
      </c>
      <c r="V85" s="1">
        <f t="shared" ca="1" si="90"/>
        <v>11</v>
      </c>
      <c r="W85" s="1">
        <f t="shared" ca="1" si="104"/>
        <v>4</v>
      </c>
      <c r="X85" s="1">
        <f t="shared" ca="1" si="105"/>
        <v>2</v>
      </c>
      <c r="Y85" s="1">
        <f t="shared" ca="1" si="106"/>
        <v>18</v>
      </c>
      <c r="Z85" s="1">
        <f t="shared" ca="1" si="94"/>
        <v>22</v>
      </c>
    </row>
    <row r="86" spans="1:26" ht="13.8" customHeight="1">
      <c r="A86" s="461" t="s">
        <v>41</v>
      </c>
      <c r="B86" s="442"/>
      <c r="C86" s="193" t="s">
        <v>42</v>
      </c>
      <c r="D86" s="441"/>
      <c r="E86" s="442"/>
      <c r="F86" s="194"/>
      <c r="G86" s="269"/>
      <c r="H86" s="197" t="s">
        <v>148</v>
      </c>
      <c r="I86" s="265"/>
      <c r="J86" s="267"/>
      <c r="K86" s="443">
        <f t="shared" si="101"/>
        <v>0</v>
      </c>
      <c r="L86" s="444"/>
      <c r="M86" s="248"/>
      <c r="N86" s="445"/>
      <c r="O86" s="445"/>
      <c r="P86" s="446"/>
      <c r="Q86" s="1" t="str">
        <f t="shared" ca="1" si="102"/>
        <v>1:Mass Product</v>
      </c>
      <c r="R86" s="1" t="str">
        <f t="shared" ca="1" si="103"/>
        <v/>
      </c>
      <c r="S86" s="1">
        <f t="shared" ca="1" si="88"/>
        <v>2</v>
      </c>
      <c r="T86" s="1">
        <v>4</v>
      </c>
      <c r="U86" s="1">
        <f t="shared" ca="1" si="89"/>
        <v>8</v>
      </c>
      <c r="V86" s="1">
        <f t="shared" ca="1" si="90"/>
        <v>11</v>
      </c>
      <c r="W86" s="1">
        <f t="shared" ca="1" si="104"/>
        <v>4</v>
      </c>
      <c r="X86" s="1">
        <f t="shared" ca="1" si="105"/>
        <v>2</v>
      </c>
      <c r="Y86" s="1">
        <f t="shared" ca="1" si="106"/>
        <v>18</v>
      </c>
      <c r="Z86" s="1">
        <f t="shared" ca="1" si="94"/>
        <v>22</v>
      </c>
    </row>
    <row r="87" spans="1:26" ht="14.1" customHeight="1">
      <c r="A87" s="461" t="s">
        <v>41</v>
      </c>
      <c r="B87" s="442"/>
      <c r="C87" s="193" t="s">
        <v>42</v>
      </c>
      <c r="D87" s="441"/>
      <c r="E87" s="442"/>
      <c r="F87" s="194"/>
      <c r="G87" s="269"/>
      <c r="H87" s="197" t="s">
        <v>148</v>
      </c>
      <c r="I87" s="265"/>
      <c r="J87" s="267"/>
      <c r="K87" s="443">
        <f t="shared" si="101"/>
        <v>0</v>
      </c>
      <c r="L87" s="444"/>
      <c r="M87" s="248"/>
      <c r="N87" s="445"/>
      <c r="O87" s="445"/>
      <c r="P87" s="446"/>
      <c r="Q87" s="1" t="str">
        <f t="shared" ca="1" si="102"/>
        <v>1:Mass Product</v>
      </c>
      <c r="R87" s="1" t="str">
        <f t="shared" ca="1" si="103"/>
        <v/>
      </c>
      <c r="S87" s="1">
        <f t="shared" ca="1" si="88"/>
        <v>2</v>
      </c>
      <c r="T87" s="1">
        <v>4</v>
      </c>
      <c r="U87" s="1">
        <f t="shared" ca="1" si="89"/>
        <v>8</v>
      </c>
      <c r="V87" s="1">
        <f t="shared" ca="1" si="90"/>
        <v>11</v>
      </c>
      <c r="W87" s="1">
        <f t="shared" ca="1" si="104"/>
        <v>4</v>
      </c>
      <c r="X87" s="1">
        <f t="shared" ca="1" si="105"/>
        <v>2</v>
      </c>
      <c r="Y87" s="1">
        <f t="shared" ca="1" si="106"/>
        <v>18</v>
      </c>
      <c r="Z87" s="1">
        <f t="shared" ca="1" si="94"/>
        <v>22</v>
      </c>
    </row>
    <row r="88" spans="1:26" ht="14.1" customHeight="1">
      <c r="A88" s="461" t="s">
        <v>41</v>
      </c>
      <c r="B88" s="442"/>
      <c r="C88" s="193" t="s">
        <v>42</v>
      </c>
      <c r="D88" s="441"/>
      <c r="E88" s="442"/>
      <c r="F88" s="194"/>
      <c r="G88" s="269"/>
      <c r="H88" s="197" t="s">
        <v>148</v>
      </c>
      <c r="I88" s="265"/>
      <c r="J88" s="267"/>
      <c r="K88" s="443">
        <f t="shared" si="101"/>
        <v>0</v>
      </c>
      <c r="L88" s="444"/>
      <c r="M88" s="248"/>
      <c r="N88" s="445"/>
      <c r="O88" s="445"/>
      <c r="P88" s="446"/>
      <c r="Q88" s="1" t="str">
        <f t="shared" ca="1" si="102"/>
        <v>1:Mass Product</v>
      </c>
      <c r="R88" s="1" t="str">
        <f t="shared" ca="1" si="103"/>
        <v/>
      </c>
      <c r="S88" s="1">
        <f t="shared" ca="1" si="88"/>
        <v>2</v>
      </c>
      <c r="T88" s="1">
        <v>4</v>
      </c>
      <c r="U88" s="1">
        <f t="shared" ca="1" si="89"/>
        <v>8</v>
      </c>
      <c r="V88" s="1">
        <f t="shared" ca="1" si="90"/>
        <v>11</v>
      </c>
      <c r="W88" s="1">
        <f t="shared" ca="1" si="104"/>
        <v>4</v>
      </c>
      <c r="X88" s="1">
        <f t="shared" ca="1" si="105"/>
        <v>2</v>
      </c>
      <c r="Y88" s="1">
        <f t="shared" ca="1" si="106"/>
        <v>18</v>
      </c>
      <c r="Z88" s="1">
        <f t="shared" ca="1" si="94"/>
        <v>22</v>
      </c>
    </row>
    <row r="89" spans="1:26" ht="14.1" customHeight="1">
      <c r="A89" s="461" t="s">
        <v>41</v>
      </c>
      <c r="B89" s="442"/>
      <c r="C89" s="193" t="s">
        <v>42</v>
      </c>
      <c r="D89" s="441"/>
      <c r="E89" s="442"/>
      <c r="F89" s="194"/>
      <c r="G89" s="269"/>
      <c r="H89" s="197" t="s">
        <v>148</v>
      </c>
      <c r="I89" s="265"/>
      <c r="J89" s="267"/>
      <c r="K89" s="443">
        <f t="shared" ref="K89:K98" si="107">IFERROR(ROUNDDOWN(G89*ROUNDDOWN(I89,4)*J89,2),"")</f>
        <v>0</v>
      </c>
      <c r="L89" s="444"/>
      <c r="M89" s="248"/>
      <c r="N89" s="445"/>
      <c r="O89" s="445"/>
      <c r="P89" s="446"/>
      <c r="Q89" s="1" t="str">
        <f t="shared" ref="Q89:Q98" ca="1" si="108">IFERROR(VLOOKUP(C89,OFFSET(pulldown_level2,0,U89+X89,Y89,1),1,FALSE),"")</f>
        <v>1:Mass Product</v>
      </c>
      <c r="R89" s="1" t="str">
        <f t="shared" ref="R89:R98" ca="1" si="109">IFERROR(VLOOKUP(D89,OFFSET(pulldown_company,0,U89+X89,Z89,1),1,FALSE),"")</f>
        <v/>
      </c>
      <c r="S89" s="1">
        <f t="shared" ca="1" si="88"/>
        <v>2</v>
      </c>
      <c r="T89" s="1">
        <v>4</v>
      </c>
      <c r="U89" s="1">
        <f t="shared" ca="1" si="89"/>
        <v>8</v>
      </c>
      <c r="V89" s="1">
        <f t="shared" ca="1" si="90"/>
        <v>11</v>
      </c>
      <c r="W89" s="1">
        <f t="shared" ref="W89:W98" ca="1" si="110">(V89-U89)+1</f>
        <v>4</v>
      </c>
      <c r="X89" s="1">
        <f t="shared" ref="X89:X98" ca="1" si="111">IFERROR(MATCH(A89,OFFSET(pulldown_level1,0,U89,1,W89),0)-1,0)</f>
        <v>2</v>
      </c>
      <c r="Y89" s="1">
        <f t="shared" ref="Y89:Y98" ca="1" si="112">IF(X89=0,1,COUNTA(OFFSET(pulldown_level2,0,U89+X89,level2_max_count,1))+1)</f>
        <v>18</v>
      </c>
      <c r="Z89" s="1">
        <f t="shared" ca="1" si="94"/>
        <v>22</v>
      </c>
    </row>
    <row r="90" spans="1:26" ht="14.1" customHeight="1">
      <c r="A90" s="461" t="s">
        <v>41</v>
      </c>
      <c r="B90" s="442"/>
      <c r="C90" s="193" t="s">
        <v>42</v>
      </c>
      <c r="D90" s="441"/>
      <c r="E90" s="442"/>
      <c r="F90" s="194"/>
      <c r="G90" s="269"/>
      <c r="H90" s="197" t="s">
        <v>148</v>
      </c>
      <c r="I90" s="265"/>
      <c r="J90" s="267"/>
      <c r="K90" s="443">
        <f t="shared" si="107"/>
        <v>0</v>
      </c>
      <c r="L90" s="444"/>
      <c r="M90" s="248"/>
      <c r="N90" s="445"/>
      <c r="O90" s="445"/>
      <c r="P90" s="446"/>
      <c r="Q90" s="1" t="str">
        <f t="shared" ca="1" si="108"/>
        <v>1:Mass Product</v>
      </c>
      <c r="R90" s="1" t="str">
        <f t="shared" ca="1" si="109"/>
        <v/>
      </c>
      <c r="S90" s="1">
        <f t="shared" ca="1" si="88"/>
        <v>2</v>
      </c>
      <c r="T90" s="1">
        <v>4</v>
      </c>
      <c r="U90" s="1">
        <f t="shared" ca="1" si="89"/>
        <v>8</v>
      </c>
      <c r="V90" s="1">
        <f t="shared" ca="1" si="90"/>
        <v>11</v>
      </c>
      <c r="W90" s="1">
        <f t="shared" ca="1" si="110"/>
        <v>4</v>
      </c>
      <c r="X90" s="1">
        <f t="shared" ca="1" si="111"/>
        <v>2</v>
      </c>
      <c r="Y90" s="1">
        <f t="shared" ca="1" si="112"/>
        <v>18</v>
      </c>
      <c r="Z90" s="1">
        <f t="shared" ca="1" si="94"/>
        <v>22</v>
      </c>
    </row>
    <row r="91" spans="1:26" ht="13.8" customHeight="1">
      <c r="A91" s="461" t="s">
        <v>41</v>
      </c>
      <c r="B91" s="442"/>
      <c r="C91" s="193" t="s">
        <v>42</v>
      </c>
      <c r="D91" s="441"/>
      <c r="E91" s="442"/>
      <c r="F91" s="194"/>
      <c r="G91" s="269"/>
      <c r="H91" s="197" t="s">
        <v>148</v>
      </c>
      <c r="I91" s="265"/>
      <c r="J91" s="267"/>
      <c r="K91" s="443">
        <f t="shared" si="107"/>
        <v>0</v>
      </c>
      <c r="L91" s="444"/>
      <c r="M91" s="248"/>
      <c r="N91" s="445"/>
      <c r="O91" s="445"/>
      <c r="P91" s="446"/>
      <c r="Q91" s="1" t="str">
        <f t="shared" ca="1" si="108"/>
        <v>1:Mass Product</v>
      </c>
      <c r="R91" s="1" t="str">
        <f t="shared" ca="1" si="109"/>
        <v/>
      </c>
      <c r="S91" s="1">
        <f t="shared" ca="1" si="88"/>
        <v>2</v>
      </c>
      <c r="T91" s="1">
        <v>4</v>
      </c>
      <c r="U91" s="1">
        <f t="shared" ca="1" si="89"/>
        <v>8</v>
      </c>
      <c r="V91" s="1">
        <f t="shared" ca="1" si="90"/>
        <v>11</v>
      </c>
      <c r="W91" s="1">
        <f t="shared" ca="1" si="110"/>
        <v>4</v>
      </c>
      <c r="X91" s="1">
        <f t="shared" ca="1" si="111"/>
        <v>2</v>
      </c>
      <c r="Y91" s="1">
        <f t="shared" ca="1" si="112"/>
        <v>18</v>
      </c>
      <c r="Z91" s="1">
        <f t="shared" ca="1" si="94"/>
        <v>22</v>
      </c>
    </row>
    <row r="92" spans="1:26" ht="14.1" customHeight="1">
      <c r="A92" s="461" t="s">
        <v>41</v>
      </c>
      <c r="B92" s="442"/>
      <c r="C92" s="193" t="s">
        <v>42</v>
      </c>
      <c r="D92" s="441"/>
      <c r="E92" s="442"/>
      <c r="F92" s="194"/>
      <c r="G92" s="269"/>
      <c r="H92" s="197" t="s">
        <v>148</v>
      </c>
      <c r="I92" s="265"/>
      <c r="J92" s="267"/>
      <c r="K92" s="443">
        <f t="shared" si="107"/>
        <v>0</v>
      </c>
      <c r="L92" s="444"/>
      <c r="M92" s="248"/>
      <c r="N92" s="445"/>
      <c r="O92" s="445"/>
      <c r="P92" s="446"/>
      <c r="Q92" s="1" t="str">
        <f t="shared" ca="1" si="108"/>
        <v>1:Mass Product</v>
      </c>
      <c r="R92" s="1" t="str">
        <f t="shared" ca="1" si="109"/>
        <v/>
      </c>
      <c r="S92" s="1">
        <f t="shared" ca="1" si="88"/>
        <v>2</v>
      </c>
      <c r="T92" s="1">
        <v>4</v>
      </c>
      <c r="U92" s="1">
        <f t="shared" ca="1" si="89"/>
        <v>8</v>
      </c>
      <c r="V92" s="1">
        <f t="shared" ca="1" si="90"/>
        <v>11</v>
      </c>
      <c r="W92" s="1">
        <f t="shared" ca="1" si="110"/>
        <v>4</v>
      </c>
      <c r="X92" s="1">
        <f t="shared" ca="1" si="111"/>
        <v>2</v>
      </c>
      <c r="Y92" s="1">
        <f t="shared" ca="1" si="112"/>
        <v>18</v>
      </c>
      <c r="Z92" s="1">
        <f t="shared" ca="1" si="94"/>
        <v>22</v>
      </c>
    </row>
    <row r="93" spans="1:26" ht="14.1" customHeight="1">
      <c r="A93" s="461" t="s">
        <v>41</v>
      </c>
      <c r="B93" s="442"/>
      <c r="C93" s="193" t="s">
        <v>42</v>
      </c>
      <c r="D93" s="441"/>
      <c r="E93" s="442"/>
      <c r="F93" s="194"/>
      <c r="G93" s="269"/>
      <c r="H93" s="197" t="s">
        <v>148</v>
      </c>
      <c r="I93" s="265"/>
      <c r="J93" s="267"/>
      <c r="K93" s="443">
        <f t="shared" si="107"/>
        <v>0</v>
      </c>
      <c r="L93" s="444"/>
      <c r="M93" s="248"/>
      <c r="N93" s="445"/>
      <c r="O93" s="445"/>
      <c r="P93" s="446"/>
      <c r="Q93" s="1" t="str">
        <f t="shared" ca="1" si="108"/>
        <v>1:Mass Product</v>
      </c>
      <c r="R93" s="1" t="str">
        <f t="shared" ca="1" si="109"/>
        <v/>
      </c>
      <c r="S93" s="1">
        <f t="shared" ca="1" si="88"/>
        <v>2</v>
      </c>
      <c r="T93" s="1">
        <v>4</v>
      </c>
      <c r="U93" s="1">
        <f t="shared" ca="1" si="89"/>
        <v>8</v>
      </c>
      <c r="V93" s="1">
        <f t="shared" ca="1" si="90"/>
        <v>11</v>
      </c>
      <c r="W93" s="1">
        <f t="shared" ca="1" si="110"/>
        <v>4</v>
      </c>
      <c r="X93" s="1">
        <f t="shared" ca="1" si="111"/>
        <v>2</v>
      </c>
      <c r="Y93" s="1">
        <f t="shared" ca="1" si="112"/>
        <v>18</v>
      </c>
      <c r="Z93" s="1">
        <f t="shared" ca="1" si="94"/>
        <v>22</v>
      </c>
    </row>
    <row r="94" spans="1:26" ht="14.1" customHeight="1">
      <c r="A94" s="461" t="s">
        <v>41</v>
      </c>
      <c r="B94" s="442"/>
      <c r="C94" s="193" t="s">
        <v>42</v>
      </c>
      <c r="D94" s="441"/>
      <c r="E94" s="442"/>
      <c r="F94" s="194"/>
      <c r="G94" s="269"/>
      <c r="H94" s="197" t="s">
        <v>148</v>
      </c>
      <c r="I94" s="265"/>
      <c r="J94" s="267"/>
      <c r="K94" s="443">
        <f t="shared" si="107"/>
        <v>0</v>
      </c>
      <c r="L94" s="444"/>
      <c r="M94" s="248"/>
      <c r="N94" s="445"/>
      <c r="O94" s="445"/>
      <c r="P94" s="446"/>
      <c r="Q94" s="1" t="str">
        <f t="shared" ca="1" si="108"/>
        <v>1:Mass Product</v>
      </c>
      <c r="R94" s="1" t="str">
        <f t="shared" ca="1" si="109"/>
        <v/>
      </c>
      <c r="S94" s="1">
        <f t="shared" ca="1" si="88"/>
        <v>2</v>
      </c>
      <c r="T94" s="1">
        <v>4</v>
      </c>
      <c r="U94" s="1">
        <f t="shared" ca="1" si="89"/>
        <v>8</v>
      </c>
      <c r="V94" s="1">
        <f t="shared" ca="1" si="90"/>
        <v>11</v>
      </c>
      <c r="W94" s="1">
        <f t="shared" ca="1" si="110"/>
        <v>4</v>
      </c>
      <c r="X94" s="1">
        <f t="shared" ca="1" si="111"/>
        <v>2</v>
      </c>
      <c r="Y94" s="1">
        <f t="shared" ca="1" si="112"/>
        <v>18</v>
      </c>
      <c r="Z94" s="1">
        <f t="shared" ca="1" si="94"/>
        <v>22</v>
      </c>
    </row>
    <row r="95" spans="1:26" ht="14.1" customHeight="1">
      <c r="A95" s="461" t="s">
        <v>41</v>
      </c>
      <c r="B95" s="442"/>
      <c r="C95" s="193" t="s">
        <v>42</v>
      </c>
      <c r="D95" s="441"/>
      <c r="E95" s="442"/>
      <c r="F95" s="194"/>
      <c r="G95" s="269"/>
      <c r="H95" s="197" t="s">
        <v>148</v>
      </c>
      <c r="I95" s="265"/>
      <c r="J95" s="267"/>
      <c r="K95" s="443">
        <f t="shared" si="107"/>
        <v>0</v>
      </c>
      <c r="L95" s="444"/>
      <c r="M95" s="248"/>
      <c r="N95" s="445"/>
      <c r="O95" s="445"/>
      <c r="P95" s="446"/>
      <c r="Q95" s="1" t="str">
        <f t="shared" ca="1" si="108"/>
        <v>1:Mass Product</v>
      </c>
      <c r="R95" s="1" t="str">
        <f t="shared" ca="1" si="109"/>
        <v/>
      </c>
      <c r="S95" s="1">
        <f t="shared" ca="1" si="88"/>
        <v>2</v>
      </c>
      <c r="T95" s="1">
        <v>4</v>
      </c>
      <c r="U95" s="1">
        <f t="shared" ca="1" si="89"/>
        <v>8</v>
      </c>
      <c r="V95" s="1">
        <f t="shared" ca="1" si="90"/>
        <v>11</v>
      </c>
      <c r="W95" s="1">
        <f t="shared" ca="1" si="110"/>
        <v>4</v>
      </c>
      <c r="X95" s="1">
        <f t="shared" ca="1" si="111"/>
        <v>2</v>
      </c>
      <c r="Y95" s="1">
        <f t="shared" ca="1" si="112"/>
        <v>18</v>
      </c>
      <c r="Z95" s="1">
        <f t="shared" ca="1" si="94"/>
        <v>22</v>
      </c>
    </row>
    <row r="96" spans="1:26" ht="13.8" customHeight="1">
      <c r="A96" s="461" t="s">
        <v>41</v>
      </c>
      <c r="B96" s="442"/>
      <c r="C96" s="193" t="s">
        <v>42</v>
      </c>
      <c r="D96" s="441"/>
      <c r="E96" s="442"/>
      <c r="F96" s="194"/>
      <c r="G96" s="269"/>
      <c r="H96" s="197" t="s">
        <v>148</v>
      </c>
      <c r="I96" s="265"/>
      <c r="J96" s="267"/>
      <c r="K96" s="443">
        <f t="shared" si="107"/>
        <v>0</v>
      </c>
      <c r="L96" s="444"/>
      <c r="M96" s="248"/>
      <c r="N96" s="445"/>
      <c r="O96" s="445"/>
      <c r="P96" s="446"/>
      <c r="Q96" s="1" t="str">
        <f t="shared" ca="1" si="108"/>
        <v>1:Mass Product</v>
      </c>
      <c r="R96" s="1" t="str">
        <f t="shared" ca="1" si="109"/>
        <v/>
      </c>
      <c r="S96" s="1">
        <f t="shared" ca="1" si="88"/>
        <v>2</v>
      </c>
      <c r="T96" s="1">
        <v>4</v>
      </c>
      <c r="U96" s="1">
        <f t="shared" ca="1" si="89"/>
        <v>8</v>
      </c>
      <c r="V96" s="1">
        <f t="shared" ca="1" si="90"/>
        <v>11</v>
      </c>
      <c r="W96" s="1">
        <f t="shared" ca="1" si="110"/>
        <v>4</v>
      </c>
      <c r="X96" s="1">
        <f t="shared" ca="1" si="111"/>
        <v>2</v>
      </c>
      <c r="Y96" s="1">
        <f t="shared" ca="1" si="112"/>
        <v>18</v>
      </c>
      <c r="Z96" s="1">
        <f t="shared" ca="1" si="94"/>
        <v>22</v>
      </c>
    </row>
    <row r="97" spans="1:26" ht="14.1" customHeight="1">
      <c r="A97" s="461" t="s">
        <v>41</v>
      </c>
      <c r="B97" s="442"/>
      <c r="C97" s="193" t="s">
        <v>42</v>
      </c>
      <c r="D97" s="441"/>
      <c r="E97" s="442"/>
      <c r="F97" s="194"/>
      <c r="G97" s="269"/>
      <c r="H97" s="197" t="s">
        <v>148</v>
      </c>
      <c r="I97" s="265"/>
      <c r="J97" s="267"/>
      <c r="K97" s="443">
        <f t="shared" si="107"/>
        <v>0</v>
      </c>
      <c r="L97" s="444"/>
      <c r="M97" s="248"/>
      <c r="N97" s="445"/>
      <c r="O97" s="445"/>
      <c r="P97" s="446"/>
      <c r="Q97" s="1" t="str">
        <f t="shared" ca="1" si="108"/>
        <v>1:Mass Product</v>
      </c>
      <c r="R97" s="1" t="str">
        <f t="shared" ca="1" si="109"/>
        <v/>
      </c>
      <c r="S97" s="1">
        <f t="shared" ca="1" si="88"/>
        <v>2</v>
      </c>
      <c r="T97" s="1">
        <v>4</v>
      </c>
      <c r="U97" s="1">
        <f t="shared" ca="1" si="89"/>
        <v>8</v>
      </c>
      <c r="V97" s="1">
        <f t="shared" ca="1" si="90"/>
        <v>11</v>
      </c>
      <c r="W97" s="1">
        <f t="shared" ca="1" si="110"/>
        <v>4</v>
      </c>
      <c r="X97" s="1">
        <f t="shared" ca="1" si="111"/>
        <v>2</v>
      </c>
      <c r="Y97" s="1">
        <f t="shared" ca="1" si="112"/>
        <v>18</v>
      </c>
      <c r="Z97" s="1">
        <f t="shared" ca="1" si="94"/>
        <v>22</v>
      </c>
    </row>
    <row r="98" spans="1:26" ht="14.1" customHeight="1">
      <c r="A98" s="461" t="s">
        <v>41</v>
      </c>
      <c r="B98" s="442"/>
      <c r="C98" s="193" t="s">
        <v>42</v>
      </c>
      <c r="D98" s="441"/>
      <c r="E98" s="442"/>
      <c r="F98" s="194"/>
      <c r="G98" s="269"/>
      <c r="H98" s="197" t="s">
        <v>148</v>
      </c>
      <c r="I98" s="265"/>
      <c r="J98" s="267"/>
      <c r="K98" s="443">
        <f t="shared" si="107"/>
        <v>0</v>
      </c>
      <c r="L98" s="444"/>
      <c r="M98" s="248"/>
      <c r="N98" s="445"/>
      <c r="O98" s="445"/>
      <c r="P98" s="446"/>
      <c r="Q98" s="1" t="str">
        <f t="shared" ca="1" si="108"/>
        <v>1:Mass Product</v>
      </c>
      <c r="R98" s="1" t="str">
        <f t="shared" ca="1" si="109"/>
        <v/>
      </c>
      <c r="S98" s="1">
        <f t="shared" ca="1" si="88"/>
        <v>2</v>
      </c>
      <c r="T98" s="1">
        <v>4</v>
      </c>
      <c r="U98" s="1">
        <f t="shared" ca="1" si="89"/>
        <v>8</v>
      </c>
      <c r="V98" s="1">
        <f t="shared" ca="1" si="90"/>
        <v>11</v>
      </c>
      <c r="W98" s="1">
        <f t="shared" ca="1" si="110"/>
        <v>4</v>
      </c>
      <c r="X98" s="1">
        <f t="shared" ca="1" si="111"/>
        <v>2</v>
      </c>
      <c r="Y98" s="1">
        <f t="shared" ca="1" si="112"/>
        <v>18</v>
      </c>
      <c r="Z98" s="1">
        <f t="shared" ca="1" si="94"/>
        <v>22</v>
      </c>
    </row>
    <row r="99" spans="1:26" ht="14.1" customHeight="1">
      <c r="A99" s="461" t="s">
        <v>41</v>
      </c>
      <c r="B99" s="442"/>
      <c r="C99" s="193" t="s">
        <v>42</v>
      </c>
      <c r="D99" s="441"/>
      <c r="E99" s="442"/>
      <c r="F99" s="194"/>
      <c r="G99" s="269"/>
      <c r="H99" s="197" t="s">
        <v>148</v>
      </c>
      <c r="I99" s="265"/>
      <c r="J99" s="267"/>
      <c r="K99" s="443">
        <f t="shared" ref="K99" si="113">IFERROR(ROUNDDOWN(G99*ROUNDDOWN(I99,4)*J99,2),"")</f>
        <v>0</v>
      </c>
      <c r="L99" s="444"/>
      <c r="M99" s="248"/>
      <c r="N99" s="445"/>
      <c r="O99" s="445"/>
      <c r="P99" s="446"/>
      <c r="Q99" s="1" t="str">
        <f t="shared" ref="Q99" ca="1" si="114">IFERROR(VLOOKUP(C99,OFFSET(pulldown_level2,0,U99+X99,Y99,1),1,FALSE),"")</f>
        <v>1:Mass Product</v>
      </c>
      <c r="R99" s="1" t="str">
        <f t="shared" ref="R99" ca="1" si="115">IFERROR(VLOOKUP(D99,OFFSET(pulldown_company,0,U99+X99,Z99,1),1,FALSE),"")</f>
        <v/>
      </c>
      <c r="S99" s="1">
        <f t="shared" ca="1" si="88"/>
        <v>2</v>
      </c>
      <c r="T99" s="1">
        <v>4</v>
      </c>
      <c r="U99" s="1">
        <f t="shared" ca="1" si="89"/>
        <v>8</v>
      </c>
      <c r="V99" s="1">
        <f t="shared" ca="1" si="90"/>
        <v>11</v>
      </c>
      <c r="W99" s="1">
        <f t="shared" ref="W99" ca="1" si="116">(V99-U99)+1</f>
        <v>4</v>
      </c>
      <c r="X99" s="1">
        <f t="shared" ref="X99" ca="1" si="117">IFERROR(MATCH(A99,OFFSET(pulldown_level1,0,U99,1,W99),0)-1,0)</f>
        <v>2</v>
      </c>
      <c r="Y99" s="1">
        <f t="shared" ref="Y99" ca="1" si="118">IF(X99=0,1,COUNTA(OFFSET(pulldown_level2,0,U99+X99,level2_max_count,1))+1)</f>
        <v>18</v>
      </c>
      <c r="Z99" s="1">
        <f t="shared" ca="1" si="94"/>
        <v>22</v>
      </c>
    </row>
    <row r="100" spans="1:26" ht="14.1" customHeight="1">
      <c r="A100" s="461" t="s">
        <v>41</v>
      </c>
      <c r="B100" s="442"/>
      <c r="C100" s="193" t="s">
        <v>297</v>
      </c>
      <c r="D100" s="441" t="s">
        <v>312</v>
      </c>
      <c r="E100" s="442"/>
      <c r="F100" s="194"/>
      <c r="G100" s="269">
        <v>5016</v>
      </c>
      <c r="H100" s="197" t="s">
        <v>148</v>
      </c>
      <c r="I100" s="265">
        <v>24.1357</v>
      </c>
      <c r="J100" s="267">
        <v>111</v>
      </c>
      <c r="K100" s="443">
        <f t="shared" si="85"/>
        <v>13438178.5</v>
      </c>
      <c r="L100" s="444"/>
      <c r="M100" s="248">
        <v>43921</v>
      </c>
      <c r="N100" s="445"/>
      <c r="O100" s="445"/>
      <c r="P100" s="446"/>
      <c r="Q100" s="1" t="str">
        <f t="shared" ca="1" si="86"/>
        <v>10:Shipment Sample</v>
      </c>
      <c r="R100" s="1" t="str">
        <f t="shared" ca="1" si="87"/>
        <v>1112:APEX MFR</v>
      </c>
      <c r="S100" s="1">
        <f t="shared" ca="1" si="88"/>
        <v>2</v>
      </c>
      <c r="T100" s="1">
        <v>4</v>
      </c>
      <c r="U100" s="1">
        <f t="shared" ca="1" si="89"/>
        <v>8</v>
      </c>
      <c r="V100" s="1">
        <f t="shared" ca="1" si="90"/>
        <v>11</v>
      </c>
      <c r="W100" s="1">
        <f t="shared" ca="1" si="91"/>
        <v>4</v>
      </c>
      <c r="X100" s="1">
        <f t="shared" ca="1" si="92"/>
        <v>2</v>
      </c>
      <c r="Y100" s="1">
        <f t="shared" ca="1" si="93"/>
        <v>18</v>
      </c>
      <c r="Z100" s="1">
        <f t="shared" ca="1" si="94"/>
        <v>22</v>
      </c>
    </row>
    <row r="101" spans="1:26" ht="14.1" customHeight="1">
      <c r="A101" s="461" t="s">
        <v>41</v>
      </c>
      <c r="B101" s="442"/>
      <c r="C101" s="193" t="s">
        <v>295</v>
      </c>
      <c r="D101" s="441" t="s">
        <v>57</v>
      </c>
      <c r="E101" s="442"/>
      <c r="F101" s="194"/>
      <c r="G101" s="269"/>
      <c r="H101" s="197" t="s">
        <v>148</v>
      </c>
      <c r="I101" s="265">
        <v>24.1357</v>
      </c>
      <c r="J101" s="267">
        <v>111</v>
      </c>
      <c r="K101" s="443">
        <f t="shared" si="85"/>
        <v>0</v>
      </c>
      <c r="L101" s="444"/>
      <c r="M101" s="248"/>
      <c r="N101" s="445"/>
      <c r="O101" s="445"/>
      <c r="P101" s="446"/>
      <c r="Q101" s="1" t="str">
        <f t="shared" ca="1" si="86"/>
        <v>3:Bulk Sample</v>
      </c>
      <c r="R101" s="1" t="str">
        <f t="shared" ca="1" si="87"/>
        <v>0000:その他</v>
      </c>
      <c r="S101" s="1">
        <f t="shared" ca="1" si="88"/>
        <v>2</v>
      </c>
      <c r="T101" s="1">
        <v>4</v>
      </c>
      <c r="U101" s="1">
        <f t="shared" ca="1" si="89"/>
        <v>8</v>
      </c>
      <c r="V101" s="1">
        <f t="shared" ca="1" si="90"/>
        <v>11</v>
      </c>
      <c r="W101" s="1">
        <f t="shared" ca="1" si="91"/>
        <v>4</v>
      </c>
      <c r="X101" s="1">
        <f t="shared" ca="1" si="92"/>
        <v>2</v>
      </c>
      <c r="Y101" s="1">
        <f t="shared" ca="1" si="93"/>
        <v>18</v>
      </c>
      <c r="Z101" s="1">
        <f t="shared" ca="1" si="94"/>
        <v>22</v>
      </c>
    </row>
    <row r="102" spans="1:26" ht="14.1" customHeight="1">
      <c r="A102" s="461" t="s">
        <v>41</v>
      </c>
      <c r="B102" s="442"/>
      <c r="C102" s="193" t="s">
        <v>296</v>
      </c>
      <c r="D102" s="441" t="s">
        <v>320</v>
      </c>
      <c r="E102" s="442"/>
      <c r="F102" s="194"/>
      <c r="G102" s="269">
        <v>426</v>
      </c>
      <c r="H102" s="197" t="s">
        <v>148</v>
      </c>
      <c r="I102" s="265">
        <v>24.1357</v>
      </c>
      <c r="J102" s="267">
        <v>111</v>
      </c>
      <c r="K102" s="443">
        <f t="shared" si="85"/>
        <v>1141280.71</v>
      </c>
      <c r="L102" s="444"/>
      <c r="M102" s="248">
        <v>43921</v>
      </c>
      <c r="N102" s="445"/>
      <c r="O102" s="445"/>
      <c r="P102" s="446"/>
      <c r="Q102" s="1" t="str">
        <f t="shared" ca="1" si="86"/>
        <v>9:Sample</v>
      </c>
      <c r="R102" s="1" t="str">
        <f t="shared" ca="1" si="87"/>
        <v>1112:APEX MFR</v>
      </c>
      <c r="S102" s="1">
        <f t="shared" ca="1" si="88"/>
        <v>2</v>
      </c>
      <c r="T102" s="1">
        <v>4</v>
      </c>
      <c r="U102" s="1">
        <f t="shared" ca="1" si="89"/>
        <v>8</v>
      </c>
      <c r="V102" s="1">
        <f t="shared" ca="1" si="90"/>
        <v>11</v>
      </c>
      <c r="W102" s="1">
        <f t="shared" ca="1" si="91"/>
        <v>4</v>
      </c>
      <c r="X102" s="1">
        <f t="shared" ca="1" si="92"/>
        <v>2</v>
      </c>
      <c r="Y102" s="1">
        <f t="shared" ca="1" si="93"/>
        <v>18</v>
      </c>
      <c r="Z102" s="1">
        <f t="shared" ca="1" si="94"/>
        <v>22</v>
      </c>
    </row>
    <row r="103" spans="1:26" ht="14.1" customHeight="1">
      <c r="A103" s="461" t="s">
        <v>41</v>
      </c>
      <c r="B103" s="442"/>
      <c r="C103" s="193" t="s">
        <v>297</v>
      </c>
      <c r="D103" s="441" t="s">
        <v>312</v>
      </c>
      <c r="E103" s="442"/>
      <c r="F103" s="194"/>
      <c r="G103" s="269">
        <v>72</v>
      </c>
      <c r="H103" s="197" t="s">
        <v>148</v>
      </c>
      <c r="I103" s="265">
        <v>24.1357</v>
      </c>
      <c r="J103" s="267">
        <v>111</v>
      </c>
      <c r="K103" s="443">
        <f t="shared" si="85"/>
        <v>192892.51</v>
      </c>
      <c r="L103" s="444"/>
      <c r="M103" s="248">
        <v>43921</v>
      </c>
      <c r="N103" s="445"/>
      <c r="O103" s="445"/>
      <c r="P103" s="446"/>
      <c r="Q103" s="1" t="str">
        <f t="shared" ca="1" si="86"/>
        <v>10:Shipment Sample</v>
      </c>
      <c r="R103" s="1" t="str">
        <f t="shared" ca="1" si="87"/>
        <v>1112:APEX MFR</v>
      </c>
      <c r="S103" s="1">
        <f t="shared" ca="1" si="88"/>
        <v>2</v>
      </c>
      <c r="T103" s="1">
        <v>4</v>
      </c>
      <c r="U103" s="1">
        <f t="shared" ca="1" si="89"/>
        <v>8</v>
      </c>
      <c r="V103" s="1">
        <f t="shared" ca="1" si="90"/>
        <v>11</v>
      </c>
      <c r="W103" s="1">
        <f t="shared" ca="1" si="91"/>
        <v>4</v>
      </c>
      <c r="X103" s="1">
        <f t="shared" ca="1" si="92"/>
        <v>2</v>
      </c>
      <c r="Y103" s="1">
        <f t="shared" ca="1" si="93"/>
        <v>18</v>
      </c>
      <c r="Z103" s="1">
        <f t="shared" ca="1" si="94"/>
        <v>22</v>
      </c>
    </row>
    <row r="104" spans="1:26" ht="14.1" customHeight="1">
      <c r="A104" s="461" t="s">
        <v>41</v>
      </c>
      <c r="B104" s="442"/>
      <c r="C104" s="193" t="s">
        <v>155</v>
      </c>
      <c r="D104" s="441" t="s">
        <v>312</v>
      </c>
      <c r="E104" s="442"/>
      <c r="F104" s="194"/>
      <c r="G104" s="269">
        <v>24</v>
      </c>
      <c r="H104" s="197" t="s">
        <v>148</v>
      </c>
      <c r="I104" s="265">
        <v>24.1357</v>
      </c>
      <c r="J104" s="267">
        <v>111</v>
      </c>
      <c r="K104" s="443">
        <f t="shared" si="85"/>
        <v>64297.5</v>
      </c>
      <c r="L104" s="444"/>
      <c r="M104" s="248">
        <v>43921</v>
      </c>
      <c r="N104" s="445"/>
      <c r="O104" s="445"/>
      <c r="P104" s="446"/>
      <c r="Q104" s="1" t="str">
        <f t="shared" ca="1" si="86"/>
        <v>11:Sales Sample</v>
      </c>
      <c r="R104" s="1" t="str">
        <f t="shared" ca="1" si="87"/>
        <v>1112:APEX MFR</v>
      </c>
      <c r="S104" s="1">
        <f t="shared" ca="1" si="88"/>
        <v>2</v>
      </c>
      <c r="T104" s="1">
        <v>4</v>
      </c>
      <c r="U104" s="1">
        <f t="shared" ca="1" si="89"/>
        <v>8</v>
      </c>
      <c r="V104" s="1">
        <f t="shared" ca="1" si="90"/>
        <v>11</v>
      </c>
      <c r="W104" s="1">
        <f t="shared" ca="1" si="91"/>
        <v>4</v>
      </c>
      <c r="X104" s="1">
        <f t="shared" ca="1" si="92"/>
        <v>2</v>
      </c>
      <c r="Y104" s="1">
        <f t="shared" ca="1" si="93"/>
        <v>18</v>
      </c>
      <c r="Z104" s="1">
        <f t="shared" ca="1" si="94"/>
        <v>22</v>
      </c>
    </row>
    <row r="105" spans="1:26" ht="14.1" customHeight="1">
      <c r="A105" s="461" t="s">
        <v>41</v>
      </c>
      <c r="B105" s="442"/>
      <c r="C105" s="193" t="s">
        <v>298</v>
      </c>
      <c r="D105" s="441" t="s">
        <v>312</v>
      </c>
      <c r="E105" s="442"/>
      <c r="F105" s="194"/>
      <c r="G105" s="269">
        <v>62</v>
      </c>
      <c r="H105" s="197" t="s">
        <v>391</v>
      </c>
      <c r="I105" s="265">
        <v>24.1357</v>
      </c>
      <c r="J105" s="267">
        <v>111</v>
      </c>
      <c r="K105" s="443">
        <f t="shared" si="85"/>
        <v>166101.88</v>
      </c>
      <c r="L105" s="444"/>
      <c r="M105" s="248">
        <v>43921</v>
      </c>
      <c r="N105" s="445"/>
      <c r="O105" s="445"/>
      <c r="P105" s="446"/>
      <c r="Q105" s="1" t="str">
        <f t="shared" ca="1" si="86"/>
        <v>13:Correction Charge</v>
      </c>
      <c r="R105" s="1" t="str">
        <f t="shared" ca="1" si="87"/>
        <v>1112:APEX MFR</v>
      </c>
      <c r="S105" s="1">
        <f t="shared" ca="1" si="88"/>
        <v>3</v>
      </c>
      <c r="T105" s="1">
        <v>4</v>
      </c>
      <c r="U105" s="1">
        <f t="shared" ca="1" si="89"/>
        <v>8</v>
      </c>
      <c r="V105" s="1">
        <f t="shared" ca="1" si="90"/>
        <v>11</v>
      </c>
      <c r="W105" s="1">
        <f t="shared" ca="1" si="91"/>
        <v>4</v>
      </c>
      <c r="X105" s="1">
        <f t="shared" ca="1" si="92"/>
        <v>2</v>
      </c>
      <c r="Y105" s="1">
        <f t="shared" ca="1" si="93"/>
        <v>18</v>
      </c>
      <c r="Z105" s="1">
        <f t="shared" ca="1" si="94"/>
        <v>22</v>
      </c>
    </row>
    <row r="106" spans="1:26" ht="14.1" customHeight="1">
      <c r="A106" s="461" t="s">
        <v>41</v>
      </c>
      <c r="B106" s="442"/>
      <c r="C106" s="193" t="s">
        <v>299</v>
      </c>
      <c r="D106" s="441" t="s">
        <v>312</v>
      </c>
      <c r="E106" s="442"/>
      <c r="F106" s="194"/>
      <c r="G106" s="269">
        <v>1</v>
      </c>
      <c r="H106" s="197" t="s">
        <v>148</v>
      </c>
      <c r="I106" s="265"/>
      <c r="J106" s="267">
        <v>111</v>
      </c>
      <c r="K106" s="443">
        <f t="shared" si="85"/>
        <v>0</v>
      </c>
      <c r="L106" s="444"/>
      <c r="M106" s="248"/>
      <c r="N106" s="445"/>
      <c r="O106" s="445"/>
      <c r="P106" s="446"/>
      <c r="Q106" s="1" t="str">
        <f t="shared" ca="1" si="86"/>
        <v>14:I C</v>
      </c>
      <c r="R106" s="1" t="str">
        <f t="shared" ca="1" si="87"/>
        <v>1112:APEX MFR</v>
      </c>
      <c r="S106" s="1">
        <f t="shared" ca="1" si="88"/>
        <v>2</v>
      </c>
      <c r="T106" s="1">
        <v>4</v>
      </c>
      <c r="U106" s="1">
        <f t="shared" ca="1" si="89"/>
        <v>8</v>
      </c>
      <c r="V106" s="1">
        <f t="shared" ca="1" si="90"/>
        <v>11</v>
      </c>
      <c r="W106" s="1">
        <f t="shared" ca="1" si="91"/>
        <v>4</v>
      </c>
      <c r="X106" s="1">
        <f t="shared" ca="1" si="92"/>
        <v>2</v>
      </c>
      <c r="Y106" s="1">
        <f t="shared" ca="1" si="93"/>
        <v>18</v>
      </c>
      <c r="Z106" s="1">
        <f t="shared" ca="1" si="94"/>
        <v>22</v>
      </c>
    </row>
    <row r="107" spans="1:26" ht="14.1" customHeight="1">
      <c r="A107" s="461" t="s">
        <v>41</v>
      </c>
      <c r="B107" s="442"/>
      <c r="C107" s="193" t="s">
        <v>42</v>
      </c>
      <c r="D107" s="441" t="s">
        <v>312</v>
      </c>
      <c r="E107" s="442"/>
      <c r="F107" s="194"/>
      <c r="G107" s="241">
        <v>1</v>
      </c>
      <c r="H107" s="197" t="s">
        <v>148</v>
      </c>
      <c r="I107" s="13"/>
      <c r="J107" s="267">
        <v>111</v>
      </c>
      <c r="K107" s="443">
        <f t="shared" si="85"/>
        <v>0</v>
      </c>
      <c r="L107" s="444"/>
      <c r="M107" s="248"/>
      <c r="N107" s="445"/>
      <c r="O107" s="445"/>
      <c r="P107" s="446"/>
      <c r="Q107" s="1" t="str">
        <f t="shared" ca="1" si="86"/>
        <v>1:Mass Product</v>
      </c>
      <c r="R107" s="1" t="str">
        <f t="shared" ca="1" si="87"/>
        <v>1112:APEX MFR</v>
      </c>
      <c r="S107" s="1">
        <f t="shared" ca="1" si="88"/>
        <v>2</v>
      </c>
      <c r="T107" s="1">
        <v>4</v>
      </c>
      <c r="U107" s="1">
        <f t="shared" ca="1" si="89"/>
        <v>8</v>
      </c>
      <c r="V107" s="1">
        <f t="shared" ca="1" si="90"/>
        <v>11</v>
      </c>
      <c r="W107" s="1">
        <f t="shared" ca="1" si="91"/>
        <v>4</v>
      </c>
      <c r="X107" s="1">
        <f t="shared" ca="1" si="92"/>
        <v>2</v>
      </c>
      <c r="Y107" s="1">
        <f t="shared" ca="1" si="93"/>
        <v>18</v>
      </c>
      <c r="Z107" s="1">
        <f t="shared" ca="1" si="94"/>
        <v>22</v>
      </c>
    </row>
    <row r="108" spans="1:26" ht="14.1" customHeight="1">
      <c r="A108" s="461"/>
      <c r="B108" s="442"/>
      <c r="C108" s="193"/>
      <c r="D108" s="441"/>
      <c r="E108" s="442"/>
      <c r="F108" s="194"/>
      <c r="G108" s="241"/>
      <c r="H108" s="197" t="s">
        <v>14</v>
      </c>
      <c r="I108" s="13"/>
      <c r="J108" s="267">
        <v>1</v>
      </c>
      <c r="K108" s="443">
        <f t="shared" si="85"/>
        <v>0</v>
      </c>
      <c r="L108" s="444"/>
      <c r="M108" s="254"/>
      <c r="N108" s="543"/>
      <c r="O108" s="543"/>
      <c r="P108" s="544"/>
      <c r="Q108" s="1" t="str">
        <f t="shared" ca="1" si="86"/>
        <v/>
      </c>
      <c r="R108" s="1" t="str">
        <f t="shared" ca="1" si="87"/>
        <v/>
      </c>
      <c r="S108" s="1">
        <f t="shared" ca="1" si="88"/>
        <v>1</v>
      </c>
      <c r="T108" s="1">
        <v>4</v>
      </c>
      <c r="U108" s="1">
        <f t="shared" ca="1" si="89"/>
        <v>8</v>
      </c>
      <c r="V108" s="1">
        <f t="shared" ca="1" si="90"/>
        <v>11</v>
      </c>
      <c r="W108" s="1">
        <f t="shared" ca="1" si="91"/>
        <v>4</v>
      </c>
      <c r="X108" s="1">
        <f t="shared" ca="1" si="92"/>
        <v>0</v>
      </c>
      <c r="Y108" s="1">
        <f t="shared" ca="1" si="93"/>
        <v>1</v>
      </c>
      <c r="Z108" s="1">
        <f t="shared" ca="1" si="94"/>
        <v>1</v>
      </c>
    </row>
    <row r="109" spans="1:26" ht="14.1" customHeight="1">
      <c r="A109" s="461" t="s">
        <v>49</v>
      </c>
      <c r="B109" s="442"/>
      <c r="C109" s="193" t="s">
        <v>300</v>
      </c>
      <c r="D109" s="441" t="s">
        <v>313</v>
      </c>
      <c r="E109" s="442"/>
      <c r="F109" s="194"/>
      <c r="G109" s="241">
        <v>1</v>
      </c>
      <c r="H109" s="197" t="s">
        <v>14</v>
      </c>
      <c r="I109" s="13"/>
      <c r="J109" s="267">
        <v>1</v>
      </c>
      <c r="K109" s="443">
        <f t="shared" si="85"/>
        <v>0</v>
      </c>
      <c r="L109" s="444"/>
      <c r="M109" s="248"/>
      <c r="N109" s="445"/>
      <c r="O109" s="445"/>
      <c r="P109" s="446"/>
      <c r="Q109" s="1" t="str">
        <f t="shared" ca="1" si="86"/>
        <v>1:アッセンブリ代</v>
      </c>
      <c r="R109" s="1" t="str">
        <f t="shared" ca="1" si="87"/>
        <v>0000:その他(日本)</v>
      </c>
      <c r="S109" s="1">
        <f t="shared" ca="1" si="88"/>
        <v>1</v>
      </c>
      <c r="T109" s="1">
        <v>4</v>
      </c>
      <c r="U109" s="1">
        <f t="shared" ca="1" si="89"/>
        <v>8</v>
      </c>
      <c r="V109" s="1">
        <f t="shared" ca="1" si="90"/>
        <v>11</v>
      </c>
      <c r="W109" s="1">
        <f t="shared" ca="1" si="91"/>
        <v>4</v>
      </c>
      <c r="X109" s="1">
        <f t="shared" ca="1" si="92"/>
        <v>3</v>
      </c>
      <c r="Y109" s="1">
        <f t="shared" ca="1" si="93"/>
        <v>5</v>
      </c>
      <c r="Z109" s="1">
        <f t="shared" ca="1" si="94"/>
        <v>4</v>
      </c>
    </row>
    <row r="110" spans="1:26" ht="14.1" customHeight="1">
      <c r="A110" s="461" t="s">
        <v>49</v>
      </c>
      <c r="B110" s="442"/>
      <c r="C110" s="193" t="s">
        <v>301</v>
      </c>
      <c r="D110" s="441" t="s">
        <v>313</v>
      </c>
      <c r="E110" s="442"/>
      <c r="F110" s="194"/>
      <c r="G110" s="241">
        <v>1</v>
      </c>
      <c r="H110" s="197" t="s">
        <v>14</v>
      </c>
      <c r="I110" s="13"/>
      <c r="J110" s="267">
        <v>1</v>
      </c>
      <c r="K110" s="443">
        <f t="shared" si="85"/>
        <v>0</v>
      </c>
      <c r="L110" s="444"/>
      <c r="M110" s="248"/>
      <c r="N110" s="445"/>
      <c r="O110" s="445"/>
      <c r="P110" s="446"/>
      <c r="Q110" s="1" t="str">
        <f t="shared" ca="1" si="86"/>
        <v>2:外注先運賃</v>
      </c>
      <c r="R110" s="1" t="str">
        <f t="shared" ca="1" si="87"/>
        <v>0000:その他(日本)</v>
      </c>
      <c r="S110" s="1">
        <f t="shared" ca="1" si="88"/>
        <v>1</v>
      </c>
      <c r="T110" s="1">
        <v>4</v>
      </c>
      <c r="U110" s="1">
        <f t="shared" ca="1" si="89"/>
        <v>8</v>
      </c>
      <c r="V110" s="1">
        <f t="shared" ca="1" si="90"/>
        <v>11</v>
      </c>
      <c r="W110" s="1">
        <f t="shared" ca="1" si="91"/>
        <v>4</v>
      </c>
      <c r="X110" s="1">
        <f t="shared" ca="1" si="92"/>
        <v>3</v>
      </c>
      <c r="Y110" s="1">
        <f t="shared" ca="1" si="93"/>
        <v>5</v>
      </c>
      <c r="Z110" s="1">
        <f t="shared" ca="1" si="94"/>
        <v>4</v>
      </c>
    </row>
    <row r="111" spans="1:26" ht="14.1" customHeight="1">
      <c r="A111" s="461" t="s">
        <v>49</v>
      </c>
      <c r="B111" s="442"/>
      <c r="C111" s="193" t="s">
        <v>284</v>
      </c>
      <c r="D111" s="441" t="s">
        <v>313</v>
      </c>
      <c r="E111" s="442"/>
      <c r="F111" s="194"/>
      <c r="G111" s="241">
        <v>1</v>
      </c>
      <c r="H111" s="197" t="s">
        <v>14</v>
      </c>
      <c r="I111" s="13"/>
      <c r="J111" s="267">
        <v>1</v>
      </c>
      <c r="K111" s="443">
        <f t="shared" si="85"/>
        <v>0</v>
      </c>
      <c r="L111" s="444"/>
      <c r="M111" s="248"/>
      <c r="N111" s="445"/>
      <c r="O111" s="445"/>
      <c r="P111" s="446"/>
      <c r="Q111" s="1" t="str">
        <f t="shared" ca="1" si="86"/>
        <v>4:製品見直し代</v>
      </c>
      <c r="R111" s="1" t="str">
        <f t="shared" ca="1" si="87"/>
        <v>0000:その他(日本)</v>
      </c>
      <c r="S111" s="1">
        <f t="shared" ca="1" si="88"/>
        <v>1</v>
      </c>
      <c r="T111" s="1">
        <v>4</v>
      </c>
      <c r="U111" s="1">
        <f t="shared" ca="1" si="89"/>
        <v>8</v>
      </c>
      <c r="V111" s="1">
        <f t="shared" ca="1" si="90"/>
        <v>11</v>
      </c>
      <c r="W111" s="1">
        <f t="shared" ca="1" si="91"/>
        <v>4</v>
      </c>
      <c r="X111" s="1">
        <f t="shared" ca="1" si="92"/>
        <v>3</v>
      </c>
      <c r="Y111" s="1">
        <f t="shared" ca="1" si="93"/>
        <v>5</v>
      </c>
      <c r="Z111" s="1">
        <f t="shared" ca="1" si="94"/>
        <v>4</v>
      </c>
    </row>
    <row r="112" spans="1:26" ht="14.1" customHeight="1">
      <c r="A112" s="461" t="s">
        <v>49</v>
      </c>
      <c r="B112" s="442"/>
      <c r="C112" s="193" t="s">
        <v>39</v>
      </c>
      <c r="D112" s="441" t="s">
        <v>313</v>
      </c>
      <c r="E112" s="442"/>
      <c r="F112" s="194"/>
      <c r="G112" s="241">
        <v>1</v>
      </c>
      <c r="H112" s="197" t="s">
        <v>14</v>
      </c>
      <c r="I112" s="13"/>
      <c r="J112" s="267">
        <v>1</v>
      </c>
      <c r="K112" s="443">
        <f t="shared" si="85"/>
        <v>0</v>
      </c>
      <c r="L112" s="444"/>
      <c r="M112" s="248"/>
      <c r="N112" s="445"/>
      <c r="O112" s="445"/>
      <c r="P112" s="446"/>
      <c r="Q112" s="1" t="str">
        <f t="shared" ca="1" si="86"/>
        <v>99:－</v>
      </c>
      <c r="R112" s="1" t="str">
        <f t="shared" ca="1" si="87"/>
        <v>0000:その他(日本)</v>
      </c>
      <c r="S112" s="1">
        <f t="shared" ref="S112:S128" ca="1" si="119">IFERROR(VLOOKUP(H112,OFFSET(JPYEN_display,0,0,num_of_monetary,2),2,FALSE),1)</f>
        <v>1</v>
      </c>
      <c r="T112" s="1">
        <v>4</v>
      </c>
      <c r="U112" s="1">
        <f t="shared" ref="U112:U128" ca="1" si="120">IFERROR(MATCH(T112,INDIRECT(CONCATENATE(ROW(pulldown_key_area),":",ROW(pulldown_key_area))),0)-COLUMN(pulldown_key_area),0)</f>
        <v>8</v>
      </c>
      <c r="V112" s="1">
        <f t="shared" ref="V112:V128" ca="1" si="121">IFERROR(MATCH(T112,INDIRECT(CONCATENATE(ROW(pulldown_key_area),":",ROW(pulldown_key_area))),1)-COLUMN(pulldown_key_area),0)</f>
        <v>11</v>
      </c>
      <c r="W112" s="1">
        <f t="shared" ca="1" si="91"/>
        <v>4</v>
      </c>
      <c r="X112" s="1">
        <f t="shared" ca="1" si="92"/>
        <v>3</v>
      </c>
      <c r="Y112" s="1">
        <f t="shared" ca="1" si="93"/>
        <v>5</v>
      </c>
      <c r="Z112" s="1">
        <f t="shared" ref="Z112:Z128" ca="1" si="122">IF(X112=0,1,COUNTA(OFFSET(pulldown_company,0,U112+X112,company_max_count,1))+1)</f>
        <v>4</v>
      </c>
    </row>
    <row r="113" spans="1:26" ht="14.1" customHeight="1">
      <c r="A113" s="461" t="s">
        <v>43</v>
      </c>
      <c r="B113" s="442"/>
      <c r="C113" s="193" t="s">
        <v>354</v>
      </c>
      <c r="D113" s="441"/>
      <c r="E113" s="442"/>
      <c r="F113" s="194"/>
      <c r="G113" s="241">
        <v>1</v>
      </c>
      <c r="H113" s="197" t="s">
        <v>14</v>
      </c>
      <c r="I113" s="13"/>
      <c r="J113" s="267">
        <v>1</v>
      </c>
      <c r="K113" s="443">
        <f t="shared" si="85"/>
        <v>0</v>
      </c>
      <c r="L113" s="444"/>
      <c r="M113" s="254"/>
      <c r="N113" s="543"/>
      <c r="O113" s="543"/>
      <c r="P113" s="544"/>
      <c r="Q113" s="1" t="str">
        <f t="shared" ca="1" si="86"/>
        <v>16:I C</v>
      </c>
      <c r="R113" s="1" t="str">
        <f t="shared" ca="1" si="87"/>
        <v/>
      </c>
      <c r="S113" s="1">
        <f t="shared" ca="1" si="119"/>
        <v>1</v>
      </c>
      <c r="T113" s="1">
        <v>4</v>
      </c>
      <c r="U113" s="1">
        <f t="shared" ca="1" si="120"/>
        <v>8</v>
      </c>
      <c r="V113" s="1">
        <f t="shared" ca="1" si="121"/>
        <v>11</v>
      </c>
      <c r="W113" s="1">
        <f t="shared" ca="1" si="91"/>
        <v>4</v>
      </c>
      <c r="X113" s="1">
        <f t="shared" ca="1" si="92"/>
        <v>1</v>
      </c>
      <c r="Y113" s="1">
        <f t="shared" ca="1" si="93"/>
        <v>14</v>
      </c>
      <c r="Z113" s="1">
        <f t="shared" ca="1" si="122"/>
        <v>15</v>
      </c>
    </row>
    <row r="114" spans="1:26" ht="14.1" customHeight="1">
      <c r="A114" s="461" t="s">
        <v>43</v>
      </c>
      <c r="B114" s="442"/>
      <c r="C114" s="193" t="s">
        <v>303</v>
      </c>
      <c r="D114" s="441" t="s">
        <v>313</v>
      </c>
      <c r="E114" s="442"/>
      <c r="F114" s="194"/>
      <c r="G114" s="241">
        <v>1</v>
      </c>
      <c r="H114" s="197" t="s">
        <v>14</v>
      </c>
      <c r="I114" s="13"/>
      <c r="J114" s="267">
        <v>1</v>
      </c>
      <c r="K114" s="443">
        <f t="shared" si="85"/>
        <v>0</v>
      </c>
      <c r="L114" s="444"/>
      <c r="M114" s="248"/>
      <c r="N114" s="445"/>
      <c r="O114" s="445"/>
      <c r="P114" s="446"/>
      <c r="Q114" s="1" t="str">
        <f t="shared" ca="1" si="86"/>
        <v>2:カプセル</v>
      </c>
      <c r="R114" s="1" t="str">
        <f t="shared" ca="1" si="87"/>
        <v>0000:その他(日本)</v>
      </c>
      <c r="S114" s="1">
        <f t="shared" ca="1" si="119"/>
        <v>1</v>
      </c>
      <c r="T114" s="1">
        <v>4</v>
      </c>
      <c r="U114" s="1">
        <f t="shared" ca="1" si="120"/>
        <v>8</v>
      </c>
      <c r="V114" s="1">
        <f t="shared" ca="1" si="121"/>
        <v>11</v>
      </c>
      <c r="W114" s="1">
        <f t="shared" ca="1" si="91"/>
        <v>4</v>
      </c>
      <c r="X114" s="1">
        <f t="shared" ca="1" si="92"/>
        <v>1</v>
      </c>
      <c r="Y114" s="1">
        <f t="shared" ca="1" si="93"/>
        <v>14</v>
      </c>
      <c r="Z114" s="1">
        <f t="shared" ca="1" si="122"/>
        <v>15</v>
      </c>
    </row>
    <row r="115" spans="1:26" ht="14.1" customHeight="1">
      <c r="A115" s="461" t="s">
        <v>43</v>
      </c>
      <c r="B115" s="442"/>
      <c r="C115" s="193" t="s">
        <v>304</v>
      </c>
      <c r="D115" s="441" t="s">
        <v>307</v>
      </c>
      <c r="E115" s="442"/>
      <c r="F115" s="194"/>
      <c r="G115" s="241">
        <v>1</v>
      </c>
      <c r="H115" s="197" t="s">
        <v>14</v>
      </c>
      <c r="I115" s="13"/>
      <c r="J115" s="267">
        <v>1</v>
      </c>
      <c r="K115" s="443">
        <f t="shared" si="85"/>
        <v>0</v>
      </c>
      <c r="L115" s="444"/>
      <c r="M115" s="248"/>
      <c r="N115" s="445"/>
      <c r="O115" s="445"/>
      <c r="P115" s="446"/>
      <c r="Q115" s="1" t="str">
        <f t="shared" ca="1" si="86"/>
        <v>3:菓子類</v>
      </c>
      <c r="R115" s="1" t="str">
        <f t="shared" ca="1" si="87"/>
        <v>2511:コリス</v>
      </c>
      <c r="S115" s="1">
        <f t="shared" ca="1" si="119"/>
        <v>1</v>
      </c>
      <c r="T115" s="1">
        <v>4</v>
      </c>
      <c r="U115" s="1">
        <f t="shared" ca="1" si="120"/>
        <v>8</v>
      </c>
      <c r="V115" s="1">
        <f t="shared" ca="1" si="121"/>
        <v>11</v>
      </c>
      <c r="W115" s="1">
        <f t="shared" ca="1" si="91"/>
        <v>4</v>
      </c>
      <c r="X115" s="1">
        <f t="shared" ca="1" si="92"/>
        <v>1</v>
      </c>
      <c r="Y115" s="1">
        <f t="shared" ca="1" si="93"/>
        <v>14</v>
      </c>
      <c r="Z115" s="1">
        <f t="shared" ca="1" si="122"/>
        <v>15</v>
      </c>
    </row>
    <row r="116" spans="1:26" ht="14.1" customHeight="1">
      <c r="A116" s="461" t="s">
        <v>43</v>
      </c>
      <c r="B116" s="442"/>
      <c r="C116" s="193" t="s">
        <v>302</v>
      </c>
      <c r="D116" s="441" t="s">
        <v>59</v>
      </c>
      <c r="E116" s="442"/>
      <c r="F116" s="194"/>
      <c r="G116" s="241">
        <v>1</v>
      </c>
      <c r="H116" s="197" t="s">
        <v>14</v>
      </c>
      <c r="I116" s="13"/>
      <c r="J116" s="267">
        <v>1</v>
      </c>
      <c r="K116" s="443">
        <f t="shared" si="85"/>
        <v>0</v>
      </c>
      <c r="L116" s="444"/>
      <c r="M116" s="248"/>
      <c r="N116" s="445"/>
      <c r="O116" s="445"/>
      <c r="P116" s="446"/>
      <c r="Q116" s="1" t="str">
        <f t="shared" ca="1" si="86"/>
        <v>14:外箱</v>
      </c>
      <c r="R116" s="1" t="str">
        <f t="shared" ca="1" si="87"/>
        <v>5201:ニコー印刷</v>
      </c>
      <c r="S116" s="1">
        <f t="shared" ca="1" si="119"/>
        <v>1</v>
      </c>
      <c r="T116" s="1">
        <v>4</v>
      </c>
      <c r="U116" s="1">
        <f t="shared" ca="1" si="120"/>
        <v>8</v>
      </c>
      <c r="V116" s="1">
        <f t="shared" ca="1" si="121"/>
        <v>11</v>
      </c>
      <c r="W116" s="1">
        <f t="shared" ca="1" si="91"/>
        <v>4</v>
      </c>
      <c r="X116" s="1">
        <f t="shared" ca="1" si="92"/>
        <v>1</v>
      </c>
      <c r="Y116" s="1">
        <f t="shared" ca="1" si="93"/>
        <v>14</v>
      </c>
      <c r="Z116" s="1">
        <f t="shared" ca="1" si="122"/>
        <v>15</v>
      </c>
    </row>
    <row r="117" spans="1:26" ht="14.1" customHeight="1">
      <c r="A117" s="461" t="s">
        <v>43</v>
      </c>
      <c r="B117" s="442"/>
      <c r="C117" s="193" t="s">
        <v>39</v>
      </c>
      <c r="D117" s="441" t="s">
        <v>313</v>
      </c>
      <c r="E117" s="442"/>
      <c r="F117" s="194"/>
      <c r="G117" s="241">
        <v>1</v>
      </c>
      <c r="H117" s="197" t="s">
        <v>14</v>
      </c>
      <c r="I117" s="13"/>
      <c r="J117" s="267">
        <v>1</v>
      </c>
      <c r="K117" s="443">
        <f t="shared" si="85"/>
        <v>0</v>
      </c>
      <c r="L117" s="444"/>
      <c r="M117" s="248"/>
      <c r="N117" s="445"/>
      <c r="O117" s="445"/>
      <c r="P117" s="446"/>
      <c r="Q117" s="1" t="str">
        <f t="shared" ca="1" si="86"/>
        <v>99:－</v>
      </c>
      <c r="R117" s="1" t="str">
        <f t="shared" ca="1" si="87"/>
        <v>0000:その他(日本)</v>
      </c>
      <c r="S117" s="1">
        <f t="shared" ca="1" si="119"/>
        <v>1</v>
      </c>
      <c r="T117" s="1">
        <v>4</v>
      </c>
      <c r="U117" s="1">
        <f t="shared" ca="1" si="120"/>
        <v>8</v>
      </c>
      <c r="V117" s="1">
        <f t="shared" ca="1" si="121"/>
        <v>11</v>
      </c>
      <c r="W117" s="1">
        <f t="shared" ca="1" si="91"/>
        <v>4</v>
      </c>
      <c r="X117" s="1">
        <f t="shared" ca="1" si="92"/>
        <v>1</v>
      </c>
      <c r="Y117" s="1">
        <f t="shared" ca="1" si="93"/>
        <v>14</v>
      </c>
      <c r="Z117" s="1">
        <f t="shared" ca="1" si="122"/>
        <v>15</v>
      </c>
    </row>
    <row r="118" spans="1:26" ht="14.1" customHeight="1" thickBot="1">
      <c r="A118" s="447" t="s">
        <v>43</v>
      </c>
      <c r="B118" s="448"/>
      <c r="C118" s="275" t="s">
        <v>383</v>
      </c>
      <c r="D118" s="449" t="s">
        <v>315</v>
      </c>
      <c r="E118" s="448"/>
      <c r="F118" s="276"/>
      <c r="G118" s="277"/>
      <c r="H118" s="278" t="s">
        <v>14</v>
      </c>
      <c r="I118" s="279"/>
      <c r="J118" s="280">
        <v>1</v>
      </c>
      <c r="K118" s="450">
        <f t="shared" si="85"/>
        <v>0</v>
      </c>
      <c r="L118" s="451"/>
      <c r="M118" s="352"/>
      <c r="N118" s="452"/>
      <c r="O118" s="452"/>
      <c r="P118" s="453"/>
      <c r="Q118" s="1" t="str">
        <f t="shared" ca="1" si="86"/>
        <v>12:カートン</v>
      </c>
      <c r="R118" s="1" t="str">
        <f t="shared" ca="1" si="87"/>
        <v>2118:カンラ社</v>
      </c>
      <c r="S118" s="1">
        <f t="shared" ca="1" si="119"/>
        <v>1</v>
      </c>
      <c r="T118" s="1">
        <v>4</v>
      </c>
      <c r="U118" s="1">
        <f t="shared" ca="1" si="120"/>
        <v>8</v>
      </c>
      <c r="V118" s="1">
        <f t="shared" ca="1" si="121"/>
        <v>11</v>
      </c>
      <c r="W118" s="1">
        <f t="shared" ca="1" si="91"/>
        <v>4</v>
      </c>
      <c r="X118" s="1">
        <f t="shared" ca="1" si="92"/>
        <v>1</v>
      </c>
      <c r="Y118" s="1">
        <f t="shared" ca="1" si="93"/>
        <v>14</v>
      </c>
      <c r="Z118" s="1">
        <f t="shared" ca="1" si="122"/>
        <v>15</v>
      </c>
    </row>
    <row r="119" spans="1:26" ht="14.1" customHeight="1" thickTop="1">
      <c r="A119" s="454" t="s">
        <v>43</v>
      </c>
      <c r="B119" s="455"/>
      <c r="C119" s="270" t="s">
        <v>44</v>
      </c>
      <c r="D119" s="439" t="s">
        <v>308</v>
      </c>
      <c r="E119" s="440"/>
      <c r="F119" s="358"/>
      <c r="G119" s="271">
        <v>16000</v>
      </c>
      <c r="H119" s="272" t="s">
        <v>69</v>
      </c>
      <c r="I119" s="273">
        <v>100</v>
      </c>
      <c r="J119" s="274">
        <v>1</v>
      </c>
      <c r="K119" s="456">
        <f t="shared" ref="K119:K128" si="123">IFERROR(ROUNDDOWN(G119*IF(AND(LEFT(A119,4)="401:",LEFT(C119,2)="1:",F119&lt;&gt;""),IF(D119&lt;&gt;0&amp;G119&lt;&gt;0&amp;retailprice&lt;&gt;0,ROUNDDOWN(F119*retailprice,4),""),IF(AND(LEFT(A119,5)="1224:",LEFT(C119,2)="3:",F119&lt;&gt;""),ROUNDDOWN(F119*tariff_total,4),ROUNDDOWN(I119,4)))*J119,2),"")</f>
        <v>1600000</v>
      </c>
      <c r="L119" s="457"/>
      <c r="M119" s="353">
        <v>43921</v>
      </c>
      <c r="N119" s="458" t="s">
        <v>384</v>
      </c>
      <c r="O119" s="459"/>
      <c r="P119" s="460"/>
      <c r="Q119" s="1" t="str">
        <f t="shared" ca="1" si="86"/>
        <v>1:証紙</v>
      </c>
      <c r="R119" s="1" t="str">
        <f t="shared" ca="1" si="87"/>
        <v>6101:バンダイ</v>
      </c>
      <c r="S119" s="1">
        <f t="shared" ca="1" si="119"/>
        <v>1</v>
      </c>
      <c r="T119" s="1">
        <v>5</v>
      </c>
      <c r="U119" s="1">
        <f t="shared" ca="1" si="120"/>
        <v>12</v>
      </c>
      <c r="V119" s="1">
        <f t="shared" ca="1" si="121"/>
        <v>15</v>
      </c>
      <c r="W119" s="1">
        <f t="shared" ca="1" si="91"/>
        <v>4</v>
      </c>
      <c r="X119" s="1">
        <f t="shared" ca="1" si="92"/>
        <v>1</v>
      </c>
      <c r="Y119" s="1">
        <f t="shared" ca="1" si="93"/>
        <v>2</v>
      </c>
      <c r="Z119" s="1">
        <f t="shared" ca="1" si="122"/>
        <v>4</v>
      </c>
    </row>
    <row r="120" spans="1:26" ht="14.1" customHeight="1">
      <c r="A120" s="423" t="s">
        <v>45</v>
      </c>
      <c r="B120" s="424"/>
      <c r="C120" s="226" t="s">
        <v>152</v>
      </c>
      <c r="D120" s="439"/>
      <c r="E120" s="440"/>
      <c r="F120" s="359"/>
      <c r="G120" s="241">
        <v>1</v>
      </c>
      <c r="H120" s="231" t="s">
        <v>14</v>
      </c>
      <c r="I120" s="273">
        <v>1000000</v>
      </c>
      <c r="J120" s="235">
        <v>1</v>
      </c>
      <c r="K120" s="434">
        <f t="shared" si="123"/>
        <v>1000000</v>
      </c>
      <c r="L120" s="435"/>
      <c r="M120" s="248">
        <v>43921</v>
      </c>
      <c r="N120" s="436" t="s">
        <v>384</v>
      </c>
      <c r="O120" s="437"/>
      <c r="P120" s="438"/>
      <c r="Q120" s="1" t="str">
        <f t="shared" ca="1" si="86"/>
        <v>3:関税</v>
      </c>
      <c r="R120" s="1" t="str">
        <f t="shared" ca="1" si="87"/>
        <v/>
      </c>
      <c r="S120" s="1">
        <f t="shared" ca="1" si="119"/>
        <v>1</v>
      </c>
      <c r="T120" s="1">
        <v>5</v>
      </c>
      <c r="U120" s="1">
        <f t="shared" ca="1" si="120"/>
        <v>12</v>
      </c>
      <c r="V120" s="1">
        <f t="shared" ca="1" si="121"/>
        <v>15</v>
      </c>
      <c r="W120" s="1">
        <f t="shared" ca="1" si="91"/>
        <v>4</v>
      </c>
      <c r="X120" s="1">
        <f t="shared" ca="1" si="92"/>
        <v>2</v>
      </c>
      <c r="Y120" s="1">
        <f t="shared" ca="1" si="93"/>
        <v>6</v>
      </c>
      <c r="Z120" s="1">
        <f t="shared" ca="1" si="122"/>
        <v>1</v>
      </c>
    </row>
    <row r="121" spans="1:26" ht="14.1" customHeight="1">
      <c r="A121" s="423" t="s">
        <v>45</v>
      </c>
      <c r="B121" s="424"/>
      <c r="C121" s="226" t="s">
        <v>385</v>
      </c>
      <c r="D121" s="439"/>
      <c r="E121" s="440"/>
      <c r="F121" s="359"/>
      <c r="G121" s="241">
        <v>1</v>
      </c>
      <c r="H121" s="231" t="s">
        <v>14</v>
      </c>
      <c r="I121" s="234">
        <v>140000</v>
      </c>
      <c r="J121" s="235">
        <v>1</v>
      </c>
      <c r="K121" s="434">
        <f t="shared" si="123"/>
        <v>140000</v>
      </c>
      <c r="L121" s="435"/>
      <c r="M121" s="248">
        <v>43921</v>
      </c>
      <c r="N121" s="436" t="s">
        <v>387</v>
      </c>
      <c r="O121" s="437"/>
      <c r="P121" s="438"/>
      <c r="Q121" s="1" t="str">
        <f t="shared" ca="1" si="86"/>
        <v>1:20フィ-ト</v>
      </c>
      <c r="R121" s="1" t="str">
        <f t="shared" ca="1" si="87"/>
        <v/>
      </c>
      <c r="S121" s="1">
        <f t="shared" ca="1" si="119"/>
        <v>1</v>
      </c>
      <c r="T121" s="1">
        <v>5</v>
      </c>
      <c r="U121" s="1">
        <f t="shared" ca="1" si="120"/>
        <v>12</v>
      </c>
      <c r="V121" s="1">
        <f t="shared" ca="1" si="121"/>
        <v>15</v>
      </c>
      <c r="W121" s="1">
        <f t="shared" ca="1" si="91"/>
        <v>4</v>
      </c>
      <c r="X121" s="1">
        <f t="shared" ca="1" si="92"/>
        <v>2</v>
      </c>
      <c r="Y121" s="1">
        <f t="shared" ca="1" si="93"/>
        <v>6</v>
      </c>
      <c r="Z121" s="1">
        <f t="shared" ca="1" si="122"/>
        <v>1</v>
      </c>
    </row>
    <row r="122" spans="1:26" ht="14.1" customHeight="1">
      <c r="A122" s="423" t="s">
        <v>45</v>
      </c>
      <c r="B122" s="424"/>
      <c r="C122" s="226" t="s">
        <v>386</v>
      </c>
      <c r="D122" s="439"/>
      <c r="E122" s="440"/>
      <c r="F122" s="359"/>
      <c r="G122" s="241">
        <v>1</v>
      </c>
      <c r="H122" s="231" t="s">
        <v>14</v>
      </c>
      <c r="I122" s="234">
        <v>190000</v>
      </c>
      <c r="J122" s="235">
        <v>1</v>
      </c>
      <c r="K122" s="434">
        <f t="shared" si="123"/>
        <v>190000</v>
      </c>
      <c r="L122" s="435"/>
      <c r="M122" s="248">
        <v>43921</v>
      </c>
      <c r="N122" s="436" t="s">
        <v>388</v>
      </c>
      <c r="O122" s="437"/>
      <c r="P122" s="438"/>
      <c r="Q122" s="1" t="str">
        <f t="shared" ca="1" si="86"/>
        <v>2:40フィ-ト</v>
      </c>
      <c r="R122" s="1" t="str">
        <f t="shared" ca="1" si="87"/>
        <v/>
      </c>
      <c r="S122" s="1">
        <f t="shared" ca="1" si="119"/>
        <v>1</v>
      </c>
      <c r="T122" s="1">
        <v>5</v>
      </c>
      <c r="U122" s="1">
        <f t="shared" ca="1" si="120"/>
        <v>12</v>
      </c>
      <c r="V122" s="1">
        <f t="shared" ca="1" si="121"/>
        <v>15</v>
      </c>
      <c r="W122" s="1">
        <f t="shared" ca="1" si="91"/>
        <v>4</v>
      </c>
      <c r="X122" s="1">
        <f t="shared" ca="1" si="92"/>
        <v>2</v>
      </c>
      <c r="Y122" s="1">
        <f t="shared" ca="1" si="93"/>
        <v>6</v>
      </c>
      <c r="Z122" s="1">
        <f t="shared" ca="1" si="122"/>
        <v>1</v>
      </c>
    </row>
    <row r="123" spans="1:26" ht="14.1" customHeight="1">
      <c r="A123" s="423" t="s">
        <v>45</v>
      </c>
      <c r="B123" s="424"/>
      <c r="C123" s="226" t="s">
        <v>319</v>
      </c>
      <c r="D123" s="439"/>
      <c r="E123" s="440"/>
      <c r="F123" s="359"/>
      <c r="G123" s="241">
        <v>1</v>
      </c>
      <c r="H123" s="231" t="s">
        <v>14</v>
      </c>
      <c r="I123" s="234"/>
      <c r="J123" s="235">
        <v>1</v>
      </c>
      <c r="K123" s="434">
        <f t="shared" si="123"/>
        <v>0</v>
      </c>
      <c r="L123" s="435"/>
      <c r="M123" s="248"/>
      <c r="N123" s="436"/>
      <c r="O123" s="437"/>
      <c r="P123" s="438"/>
      <c r="Q123" s="1" t="str">
        <f t="shared" ca="1" si="86"/>
        <v>4:エア代:</v>
      </c>
      <c r="R123" s="1" t="str">
        <f t="shared" ca="1" si="87"/>
        <v/>
      </c>
      <c r="S123" s="1">
        <f t="shared" ca="1" si="119"/>
        <v>1</v>
      </c>
      <c r="T123" s="1">
        <v>5</v>
      </c>
      <c r="U123" s="1">
        <f t="shared" ca="1" si="120"/>
        <v>12</v>
      </c>
      <c r="V123" s="1">
        <f t="shared" ca="1" si="121"/>
        <v>15</v>
      </c>
      <c r="W123" s="1">
        <f t="shared" ca="1" si="91"/>
        <v>4</v>
      </c>
      <c r="X123" s="1">
        <f t="shared" ca="1" si="92"/>
        <v>2</v>
      </c>
      <c r="Y123" s="1">
        <f t="shared" ca="1" si="93"/>
        <v>6</v>
      </c>
      <c r="Z123" s="1">
        <f t="shared" ca="1" si="122"/>
        <v>1</v>
      </c>
    </row>
    <row r="124" spans="1:26" ht="14.1" customHeight="1">
      <c r="A124" s="423" t="s">
        <v>50</v>
      </c>
      <c r="B124" s="424"/>
      <c r="C124" s="226" t="s">
        <v>305</v>
      </c>
      <c r="D124" s="439"/>
      <c r="E124" s="440"/>
      <c r="F124" s="359"/>
      <c r="G124" s="241">
        <v>1</v>
      </c>
      <c r="H124" s="231" t="s">
        <v>14</v>
      </c>
      <c r="I124" s="234"/>
      <c r="J124" s="235">
        <v>1</v>
      </c>
      <c r="K124" s="434">
        <f t="shared" si="123"/>
        <v>0</v>
      </c>
      <c r="L124" s="435"/>
      <c r="M124" s="248"/>
      <c r="N124" s="436"/>
      <c r="O124" s="437"/>
      <c r="P124" s="438"/>
      <c r="Q124" s="1" t="str">
        <f t="shared" ca="1" si="86"/>
        <v>1:製造経費</v>
      </c>
      <c r="R124" s="1" t="str">
        <f t="shared" ca="1" si="87"/>
        <v/>
      </c>
      <c r="S124" s="1">
        <f t="shared" ca="1" si="119"/>
        <v>1</v>
      </c>
      <c r="T124" s="1">
        <v>5</v>
      </c>
      <c r="U124" s="1">
        <f t="shared" ca="1" si="120"/>
        <v>12</v>
      </c>
      <c r="V124" s="1">
        <f t="shared" ca="1" si="121"/>
        <v>15</v>
      </c>
      <c r="W124" s="1">
        <f t="shared" ca="1" si="91"/>
        <v>4</v>
      </c>
      <c r="X124" s="1">
        <f t="shared" ca="1" si="92"/>
        <v>3</v>
      </c>
      <c r="Y124" s="1">
        <f t="shared" ca="1" si="93"/>
        <v>5</v>
      </c>
      <c r="Z124" s="1">
        <f t="shared" ca="1" si="122"/>
        <v>1</v>
      </c>
    </row>
    <row r="125" spans="1:26" ht="14.1" customHeight="1">
      <c r="A125" s="423" t="s">
        <v>50</v>
      </c>
      <c r="B125" s="424"/>
      <c r="C125" s="226" t="s">
        <v>158</v>
      </c>
      <c r="D125" s="439"/>
      <c r="E125" s="440"/>
      <c r="F125" s="359"/>
      <c r="G125" s="241">
        <v>1</v>
      </c>
      <c r="H125" s="231" t="s">
        <v>14</v>
      </c>
      <c r="I125" s="234">
        <v>150000</v>
      </c>
      <c r="J125" s="235">
        <v>1</v>
      </c>
      <c r="K125" s="434">
        <f t="shared" si="123"/>
        <v>150000</v>
      </c>
      <c r="L125" s="435"/>
      <c r="M125" s="248">
        <v>43921</v>
      </c>
      <c r="N125" s="436"/>
      <c r="O125" s="437"/>
      <c r="P125" s="438"/>
      <c r="Q125" s="1" t="str">
        <f t="shared" ca="1" si="86"/>
        <v>3:運賃(FEDEX、BLPなど)</v>
      </c>
      <c r="R125" s="1" t="str">
        <f t="shared" ca="1" si="87"/>
        <v/>
      </c>
      <c r="S125" s="1">
        <f t="shared" ca="1" si="119"/>
        <v>1</v>
      </c>
      <c r="T125" s="1">
        <v>5</v>
      </c>
      <c r="U125" s="1">
        <f t="shared" ca="1" si="120"/>
        <v>12</v>
      </c>
      <c r="V125" s="1">
        <f t="shared" ca="1" si="121"/>
        <v>15</v>
      </c>
      <c r="W125" s="1">
        <f t="shared" ca="1" si="91"/>
        <v>4</v>
      </c>
      <c r="X125" s="1">
        <f t="shared" ca="1" si="92"/>
        <v>3</v>
      </c>
      <c r="Y125" s="1">
        <f t="shared" ca="1" si="93"/>
        <v>5</v>
      </c>
      <c r="Z125" s="1">
        <f t="shared" ca="1" si="122"/>
        <v>1</v>
      </c>
    </row>
    <row r="126" spans="1:26" ht="14.1" customHeight="1">
      <c r="A126" s="423" t="s">
        <v>50</v>
      </c>
      <c r="B126" s="424"/>
      <c r="C126" s="350" t="s">
        <v>159</v>
      </c>
      <c r="D126" s="439"/>
      <c r="E126" s="440"/>
      <c r="F126" s="360"/>
      <c r="G126" s="242">
        <v>1</v>
      </c>
      <c r="H126" s="232" t="s">
        <v>14</v>
      </c>
      <c r="I126" s="234">
        <v>150000</v>
      </c>
      <c r="J126" s="235">
        <v>1</v>
      </c>
      <c r="K126" s="434">
        <f t="shared" si="123"/>
        <v>150000</v>
      </c>
      <c r="L126" s="435"/>
      <c r="M126" s="248">
        <v>43921</v>
      </c>
      <c r="N126" s="436"/>
      <c r="O126" s="437"/>
      <c r="P126" s="438"/>
      <c r="Q126" s="1" t="str">
        <f t="shared" ca="1" si="86"/>
        <v>4:検査費</v>
      </c>
      <c r="R126" s="1" t="str">
        <f t="shared" ca="1" si="87"/>
        <v/>
      </c>
      <c r="S126" s="1">
        <f t="shared" ca="1" si="119"/>
        <v>1</v>
      </c>
      <c r="T126" s="1">
        <v>5</v>
      </c>
      <c r="U126" s="1">
        <f t="shared" ca="1" si="120"/>
        <v>12</v>
      </c>
      <c r="V126" s="1">
        <f t="shared" ca="1" si="121"/>
        <v>15</v>
      </c>
      <c r="W126" s="1">
        <f t="shared" ca="1" si="91"/>
        <v>4</v>
      </c>
      <c r="X126" s="1">
        <f t="shared" ca="1" si="92"/>
        <v>3</v>
      </c>
      <c r="Y126" s="1">
        <f t="shared" ca="1" si="93"/>
        <v>5</v>
      </c>
      <c r="Z126" s="1">
        <f t="shared" ca="1" si="122"/>
        <v>1</v>
      </c>
    </row>
    <row r="127" spans="1:26" ht="14.1" customHeight="1">
      <c r="A127" s="423" t="s">
        <v>50</v>
      </c>
      <c r="B127" s="424"/>
      <c r="C127" s="350" t="s">
        <v>39</v>
      </c>
      <c r="D127" s="439"/>
      <c r="E127" s="440"/>
      <c r="F127" s="360"/>
      <c r="G127" s="242"/>
      <c r="H127" s="232" t="s">
        <v>14</v>
      </c>
      <c r="I127" s="234"/>
      <c r="J127" s="235">
        <v>1</v>
      </c>
      <c r="K127" s="434">
        <f t="shared" si="123"/>
        <v>0</v>
      </c>
      <c r="L127" s="435"/>
      <c r="M127" s="248"/>
      <c r="N127" s="436"/>
      <c r="O127" s="437"/>
      <c r="P127" s="438"/>
      <c r="Q127" s="1" t="str">
        <f t="shared" ca="1" si="86"/>
        <v>99:－</v>
      </c>
      <c r="R127" s="1" t="str">
        <f t="shared" ca="1" si="87"/>
        <v/>
      </c>
      <c r="S127" s="1">
        <f t="shared" ca="1" si="119"/>
        <v>1</v>
      </c>
      <c r="T127" s="1">
        <v>5</v>
      </c>
      <c r="U127" s="1">
        <f t="shared" ca="1" si="120"/>
        <v>12</v>
      </c>
      <c r="V127" s="1">
        <f t="shared" ca="1" si="121"/>
        <v>15</v>
      </c>
      <c r="W127" s="1">
        <f t="shared" ca="1" si="91"/>
        <v>4</v>
      </c>
      <c r="X127" s="1">
        <f t="shared" ca="1" si="92"/>
        <v>3</v>
      </c>
      <c r="Y127" s="1">
        <f t="shared" ca="1" si="93"/>
        <v>5</v>
      </c>
      <c r="Z127" s="1">
        <f t="shared" ca="1" si="122"/>
        <v>1</v>
      </c>
    </row>
    <row r="128" spans="1:26" ht="14.1" customHeight="1" thickBot="1">
      <c r="A128" s="425"/>
      <c r="B128" s="426"/>
      <c r="C128" s="351"/>
      <c r="D128" s="427"/>
      <c r="E128" s="428"/>
      <c r="F128" s="361"/>
      <c r="G128" s="243"/>
      <c r="H128" s="233" t="s">
        <v>14</v>
      </c>
      <c r="I128" s="239"/>
      <c r="J128" s="256"/>
      <c r="K128" s="429">
        <f t="shared" si="123"/>
        <v>0</v>
      </c>
      <c r="L128" s="430"/>
      <c r="M128" s="257"/>
      <c r="N128" s="431"/>
      <c r="O128" s="432"/>
      <c r="P128" s="433"/>
      <c r="Q128" s="1" t="str">
        <f t="shared" ca="1" si="86"/>
        <v/>
      </c>
      <c r="R128" s="1" t="str">
        <f t="shared" ca="1" si="87"/>
        <v/>
      </c>
      <c r="S128" s="1">
        <f t="shared" ca="1" si="119"/>
        <v>1</v>
      </c>
      <c r="T128" s="1">
        <v>5</v>
      </c>
      <c r="U128" s="1">
        <f t="shared" ca="1" si="120"/>
        <v>12</v>
      </c>
      <c r="V128" s="1">
        <f t="shared" ca="1" si="121"/>
        <v>15</v>
      </c>
      <c r="W128" s="1">
        <f t="shared" ca="1" si="91"/>
        <v>4</v>
      </c>
      <c r="X128" s="1">
        <f t="shared" ca="1" si="92"/>
        <v>0</v>
      </c>
      <c r="Y128" s="1">
        <f t="shared" ca="1" si="93"/>
        <v>1</v>
      </c>
      <c r="Z128" s="1">
        <f t="shared" ca="1" si="122"/>
        <v>1</v>
      </c>
    </row>
    <row r="129" spans="1:25" ht="6" customHeight="1" thickBot="1">
      <c r="A129" s="227"/>
      <c r="B129" s="228"/>
      <c r="C129" s="228"/>
      <c r="D129" s="228"/>
      <c r="E129" s="228"/>
      <c r="F129" s="228"/>
      <c r="G129" s="229"/>
      <c r="H129" s="229"/>
      <c r="I129" s="230"/>
      <c r="J129" s="230"/>
      <c r="K129" s="230"/>
      <c r="L129" s="230"/>
      <c r="M129" s="29"/>
      <c r="N129" s="397"/>
      <c r="O129" s="397"/>
      <c r="P129" s="398"/>
    </row>
    <row r="130" spans="1:25" ht="16.5" customHeight="1">
      <c r="A130" s="399" t="s">
        <v>240</v>
      </c>
      <c r="B130" s="400"/>
      <c r="C130" s="322">
        <f>I31</f>
        <v>55293150</v>
      </c>
      <c r="D130" s="319"/>
      <c r="E130" s="416" t="s">
        <v>239</v>
      </c>
      <c r="F130" s="417"/>
      <c r="G130" s="400"/>
      <c r="H130" s="418">
        <f>I44</f>
        <v>2654150</v>
      </c>
      <c r="I130" s="419"/>
      <c r="J130" s="323"/>
      <c r="K130" s="258"/>
      <c r="L130" s="420" t="s">
        <v>241</v>
      </c>
      <c r="M130" s="421"/>
      <c r="N130" s="422">
        <f>C130+H130</f>
        <v>57947300</v>
      </c>
      <c r="O130" s="419"/>
      <c r="P130" s="320"/>
    </row>
    <row r="131" spans="1:25" ht="16.5" customHeight="1">
      <c r="A131" s="384" t="s">
        <v>261</v>
      </c>
      <c r="B131" s="385"/>
      <c r="C131" s="324">
        <f>C130-K136</f>
        <v>22717171.369999997</v>
      </c>
      <c r="D131" s="325">
        <f>IF(C130=0,0,C131/C130)</f>
        <v>0.41084965081569774</v>
      </c>
      <c r="E131" s="386" t="s">
        <v>262</v>
      </c>
      <c r="F131" s="387"/>
      <c r="G131" s="388"/>
      <c r="H131" s="389">
        <f>H130-N77</f>
        <v>-5441392.6299999999</v>
      </c>
      <c r="I131" s="390"/>
      <c r="J131" s="326"/>
      <c r="K131" s="325">
        <f>IF(H130=0,0,H131/H130)</f>
        <v>-2.0501451048358232</v>
      </c>
      <c r="L131" s="386" t="s">
        <v>250</v>
      </c>
      <c r="M131" s="388"/>
      <c r="N131" s="391">
        <f>C131+H131</f>
        <v>17275778.739999998</v>
      </c>
      <c r="O131" s="390"/>
      <c r="P131" s="327">
        <f>IF(N130=0,0,N131/N130)</f>
        <v>0.29812914044312672</v>
      </c>
    </row>
    <row r="132" spans="1:25" ht="16.5" customHeight="1">
      <c r="A132" s="259"/>
      <c r="B132" s="260"/>
      <c r="C132" s="261"/>
      <c r="D132" s="261"/>
      <c r="E132" s="261"/>
      <c r="F132" s="261"/>
      <c r="G132" s="321"/>
      <c r="H132" s="328"/>
      <c r="I132" s="328"/>
      <c r="J132" s="329"/>
      <c r="K132" s="392" t="s">
        <v>242</v>
      </c>
      <c r="L132" s="393"/>
      <c r="M132" s="394"/>
      <c r="N132" s="395">
        <f>ROUNDDOWN((N130*P132),0)</f>
        <v>3523195</v>
      </c>
      <c r="O132" s="396"/>
      <c r="P132" s="330">
        <v>6.08E-2</v>
      </c>
    </row>
    <row r="133" spans="1:25" ht="16.5" customHeight="1" thickBot="1">
      <c r="A133" s="262"/>
      <c r="B133" s="263"/>
      <c r="C133" s="264"/>
      <c r="D133" s="264"/>
      <c r="E133" s="264"/>
      <c r="F133" s="264"/>
      <c r="G133" s="331"/>
      <c r="H133" s="331"/>
      <c r="I133" s="332"/>
      <c r="J133" s="333"/>
      <c r="K133" s="375" t="s">
        <v>248</v>
      </c>
      <c r="L133" s="376"/>
      <c r="M133" s="377"/>
      <c r="N133" s="378">
        <f>N131-N132</f>
        <v>13752583.739999998</v>
      </c>
      <c r="O133" s="379"/>
      <c r="P133" s="334">
        <f>IF(N130=0,0,N133/N130)</f>
        <v>0.23732915493905668</v>
      </c>
    </row>
    <row r="134" spans="1:25" ht="16.5" customHeight="1">
      <c r="A134" s="380" t="s">
        <v>46</v>
      </c>
      <c r="B134" s="381"/>
      <c r="C134" s="382" t="s">
        <v>253</v>
      </c>
      <c r="D134" s="382"/>
      <c r="E134" s="382"/>
      <c r="F134" s="382"/>
      <c r="G134" s="335">
        <f>$P$4</f>
        <v>15762</v>
      </c>
      <c r="H134" s="336"/>
      <c r="I134" s="337">
        <f>IF(G134&gt;0,K134/G134,)</f>
        <v>1861.9649219642179</v>
      </c>
      <c r="J134" s="337"/>
      <c r="K134" s="383">
        <f>SUMIF(F80:F128,"&lt;&gt;"&amp;hdn_payoff_circle,K80:K128)</f>
        <v>29348291.100000001</v>
      </c>
      <c r="L134" s="383"/>
      <c r="M134" s="338"/>
      <c r="N134" s="382"/>
      <c r="O134" s="382"/>
      <c r="P134" s="339"/>
    </row>
    <row r="135" spans="1:25" ht="16.5" customHeight="1">
      <c r="A135" s="406" t="s">
        <v>47</v>
      </c>
      <c r="B135" s="407"/>
      <c r="C135" s="408" t="s">
        <v>254</v>
      </c>
      <c r="D135" s="408"/>
      <c r="E135" s="408"/>
      <c r="F135" s="408"/>
      <c r="G135" s="340">
        <f>$P$4</f>
        <v>15762</v>
      </c>
      <c r="H135" s="341"/>
      <c r="I135" s="342">
        <f>IF(G135&gt;0,K135/G135,)</f>
        <v>204.77652138053548</v>
      </c>
      <c r="J135" s="343"/>
      <c r="K135" s="395">
        <f>SUMIF(F47:F128,hdn_payoff_circle,K47:K128)</f>
        <v>3227687.5300000003</v>
      </c>
      <c r="L135" s="396"/>
      <c r="M135" s="344"/>
      <c r="N135" s="409"/>
      <c r="O135" s="410"/>
      <c r="P135" s="345"/>
    </row>
    <row r="136" spans="1:25" ht="16.5" customHeight="1" thickBot="1">
      <c r="A136" s="411" t="s">
        <v>251</v>
      </c>
      <c r="B136" s="412"/>
      <c r="C136" s="413" t="s">
        <v>252</v>
      </c>
      <c r="D136" s="413"/>
      <c r="E136" s="413"/>
      <c r="F136" s="413"/>
      <c r="G136" s="346">
        <f>$P$4</f>
        <v>15762</v>
      </c>
      <c r="H136" s="347"/>
      <c r="I136" s="348">
        <f>IF(G136&gt;0,K136/G136,)</f>
        <v>2066.7414433447534</v>
      </c>
      <c r="J136" s="349"/>
      <c r="K136" s="378">
        <f>SUM(K134:K135)</f>
        <v>32575978.630000003</v>
      </c>
      <c r="L136" s="379"/>
      <c r="M136" s="375" t="s">
        <v>245</v>
      </c>
      <c r="N136" s="377"/>
      <c r="O136" s="414">
        <f>N77</f>
        <v>8095542.6299999999</v>
      </c>
      <c r="P136" s="415"/>
    </row>
    <row r="137" spans="1:25" ht="16.5" customHeight="1">
      <c r="A137" s="404"/>
      <c r="B137" s="404"/>
      <c r="C137" s="404"/>
      <c r="D137" s="404"/>
      <c r="E137" s="404"/>
      <c r="F137" s="404"/>
      <c r="G137" s="404"/>
      <c r="H137" s="236"/>
      <c r="I137" s="405" t="s">
        <v>311</v>
      </c>
      <c r="J137" s="405"/>
      <c r="K137" s="405"/>
      <c r="L137" s="405"/>
      <c r="M137" s="405"/>
      <c r="N137" s="405"/>
      <c r="O137" s="405"/>
      <c r="P137" s="405"/>
    </row>
    <row r="138" spans="1:25" ht="9" hidden="1" customHeight="1">
      <c r="A138" s="397" t="s">
        <v>67</v>
      </c>
      <c r="B138" s="397"/>
      <c r="C138" s="397"/>
      <c r="D138" s="397"/>
      <c r="E138" s="397"/>
      <c r="F138" s="397"/>
      <c r="G138" s="397"/>
      <c r="H138" s="397"/>
      <c r="I138" s="397"/>
      <c r="J138" s="397"/>
      <c r="K138" s="397"/>
      <c r="L138" s="397"/>
      <c r="M138" s="397"/>
      <c r="N138" s="397"/>
      <c r="O138" s="397"/>
      <c r="P138" s="397"/>
      <c r="Q138" s="281"/>
      <c r="R138" s="281"/>
      <c r="S138" s="281"/>
      <c r="T138" s="281"/>
      <c r="U138" s="281"/>
      <c r="V138" s="281"/>
      <c r="W138" s="281"/>
      <c r="X138" s="281"/>
      <c r="Y138" s="281"/>
    </row>
    <row r="139" spans="1:25" ht="32.4" hidden="1">
      <c r="A139" s="247"/>
      <c r="B139" s="355">
        <f>ROW(pulldown_company)-ROW(pulldown_level2)</f>
        <v>31</v>
      </c>
      <c r="C139" s="318" t="s">
        <v>375</v>
      </c>
      <c r="D139" s="299" t="s">
        <v>341</v>
      </c>
      <c r="F139" s="247"/>
      <c r="G139" s="247"/>
      <c r="H139" s="247"/>
      <c r="I139" s="247"/>
      <c r="J139" s="247"/>
      <c r="K139" s="247"/>
      <c r="L139" s="247"/>
      <c r="M139" s="247"/>
      <c r="N139" s="247"/>
      <c r="O139" s="247"/>
      <c r="P139" s="247"/>
      <c r="Q139" s="281"/>
      <c r="R139" s="281"/>
      <c r="S139" s="281"/>
      <c r="T139" s="281"/>
      <c r="U139" s="281"/>
      <c r="V139" s="281"/>
      <c r="W139" s="281"/>
      <c r="X139" s="281"/>
      <c r="Y139" s="281"/>
    </row>
    <row r="140" spans="1:25" ht="13.95" hidden="1" customHeight="1">
      <c r="A140" s="310"/>
      <c r="B140" s="355">
        <f>COUNTIF(221:221,"*:*")</f>
        <v>4</v>
      </c>
      <c r="C140" s="312" t="s">
        <v>363</v>
      </c>
      <c r="D140" s="41"/>
      <c r="F140" s="310"/>
      <c r="G140" s="310"/>
      <c r="H140" s="310"/>
      <c r="I140" s="310"/>
      <c r="J140" s="310"/>
      <c r="K140" s="310"/>
      <c r="L140" s="310"/>
      <c r="M140" s="310"/>
      <c r="N140" s="310"/>
      <c r="O140" s="310"/>
      <c r="P140" s="310"/>
      <c r="Q140" s="310"/>
      <c r="R140" s="310"/>
      <c r="S140" s="310"/>
      <c r="T140" s="310"/>
      <c r="U140" s="310"/>
      <c r="V140" s="310"/>
      <c r="W140" s="310"/>
      <c r="X140" s="310"/>
      <c r="Y140" s="310"/>
    </row>
    <row r="141" spans="1:25" ht="21.6" hidden="1">
      <c r="A141" s="247"/>
      <c r="B141" s="355">
        <f>ROW(pulldown_dept_member)-ROW(pulldown_company)-1</f>
        <v>41</v>
      </c>
      <c r="C141" s="318" t="s">
        <v>376</v>
      </c>
      <c r="D141" s="41"/>
      <c r="F141" s="247"/>
      <c r="G141" s="281"/>
      <c r="H141" s="281"/>
      <c r="I141" s="281"/>
      <c r="J141" s="281"/>
      <c r="K141" s="281"/>
      <c r="L141" s="281"/>
      <c r="M141" s="281"/>
      <c r="N141" s="281"/>
      <c r="O141" s="281"/>
      <c r="P141" s="281"/>
      <c r="Q141" s="281"/>
      <c r="R141" s="281"/>
      <c r="S141" s="281"/>
      <c r="T141" s="281"/>
      <c r="U141" s="281"/>
      <c r="V141" s="281"/>
      <c r="W141" s="281"/>
      <c r="X141" s="281"/>
      <c r="Y141" s="281"/>
    </row>
    <row r="142" spans="1:25" ht="13.95" hidden="1" customHeight="1">
      <c r="A142" s="247"/>
      <c r="B142" s="356">
        <f>SUM(K80:L118)+order_f_fixedcost</f>
        <v>37441521.259999998</v>
      </c>
      <c r="C142" s="300" t="s">
        <v>287</v>
      </c>
      <c r="D142" s="296" t="s">
        <v>79</v>
      </c>
      <c r="E142" s="247"/>
      <c r="F142" s="247"/>
      <c r="G142" s="247"/>
      <c r="H142" s="247"/>
      <c r="I142" s="247"/>
      <c r="J142" s="247"/>
      <c r="K142" s="247"/>
      <c r="L142" s="247"/>
      <c r="M142" s="283"/>
      <c r="N142" s="247">
        <f>IFERROR(FIND("401:",A120,1),0)</f>
        <v>0</v>
      </c>
      <c r="O142" s="247"/>
      <c r="P142" s="247"/>
    </row>
    <row r="143" spans="1:25" ht="13.95" hidden="1" customHeight="1">
      <c r="A143" s="247"/>
      <c r="B143" s="355">
        <v>4</v>
      </c>
      <c r="C143" s="312" t="s">
        <v>390</v>
      </c>
      <c r="D143" s="247"/>
      <c r="E143" s="247"/>
      <c r="F143" s="247"/>
      <c r="G143" s="247"/>
      <c r="H143" s="247"/>
      <c r="I143" s="247"/>
      <c r="J143" s="247"/>
      <c r="K143" s="247"/>
      <c r="L143" s="247"/>
      <c r="M143" s="247"/>
      <c r="N143" s="247"/>
      <c r="O143" s="247"/>
      <c r="P143" s="247"/>
    </row>
    <row r="144" spans="1:25" ht="9" hidden="1" customHeight="1">
      <c r="A144" s="281"/>
      <c r="B144" s="297"/>
      <c r="C144" s="298"/>
      <c r="D144" s="281"/>
      <c r="E144" s="281"/>
      <c r="F144" s="281"/>
      <c r="G144" s="281"/>
      <c r="H144" s="281"/>
      <c r="I144" s="281"/>
      <c r="J144" s="281"/>
      <c r="K144" s="281"/>
      <c r="L144" s="281"/>
      <c r="M144" s="281"/>
      <c r="N144" s="281"/>
      <c r="O144" s="281"/>
      <c r="P144" s="281"/>
    </row>
    <row r="145" spans="1:24" ht="14.1" hidden="1" customHeight="1">
      <c r="A145" s="301" t="s">
        <v>351</v>
      </c>
      <c r="B145" s="1">
        <f ca="1">IFERROR(MATCH(MAX(INDIRECT(CONCATENATE(ROW(pulldown_key_area),":",ROW(pulldown_key_area))))+1,INDIRECT(CONCATENATE(ROW(pulldown_key_area),":",ROW(pulldown_key_area))),1)-1,0)</f>
        <v>16</v>
      </c>
    </row>
    <row r="146" spans="1:24" hidden="1">
      <c r="A146" s="301" t="s">
        <v>342</v>
      </c>
      <c r="B146" s="1">
        <v>1</v>
      </c>
      <c r="C146" s="1">
        <v>1</v>
      </c>
      <c r="D146" s="1">
        <v>2</v>
      </c>
      <c r="E146" s="1">
        <v>2</v>
      </c>
      <c r="F146" s="1">
        <v>3</v>
      </c>
      <c r="G146" s="1">
        <v>3</v>
      </c>
      <c r="H146" s="1">
        <v>3</v>
      </c>
      <c r="I146" s="1">
        <v>3</v>
      </c>
      <c r="J146" s="1">
        <v>4</v>
      </c>
      <c r="K146" s="1">
        <v>4</v>
      </c>
      <c r="L146" s="1">
        <v>4</v>
      </c>
      <c r="M146" s="1">
        <v>4</v>
      </c>
      <c r="N146" s="1">
        <v>5</v>
      </c>
      <c r="O146" s="1">
        <v>5</v>
      </c>
      <c r="P146" s="1">
        <v>5</v>
      </c>
      <c r="Q146" s="357">
        <v>5</v>
      </c>
    </row>
    <row r="147" spans="1:24" s="42" customFormat="1" ht="86.4" hidden="1">
      <c r="A147" s="302" t="s">
        <v>346</v>
      </c>
      <c r="B147" s="303"/>
      <c r="C147" s="289" t="s">
        <v>397</v>
      </c>
      <c r="D147" s="308"/>
      <c r="E147" s="311" t="s">
        <v>347</v>
      </c>
      <c r="F147" s="304"/>
      <c r="G147" s="38" t="s">
        <v>33</v>
      </c>
      <c r="H147" s="38" t="s">
        <v>29</v>
      </c>
      <c r="I147" s="39" t="s">
        <v>68</v>
      </c>
      <c r="J147" s="39"/>
      <c r="K147" s="40" t="s">
        <v>398</v>
      </c>
      <c r="L147" s="38" t="s">
        <v>41</v>
      </c>
      <c r="M147" s="38" t="s">
        <v>49</v>
      </c>
      <c r="N147" s="38"/>
      <c r="O147" s="38" t="s">
        <v>398</v>
      </c>
      <c r="P147" s="38" t="s">
        <v>45</v>
      </c>
      <c r="Q147" s="38" t="s">
        <v>50</v>
      </c>
      <c r="R147" s="305"/>
      <c r="X147" s="93"/>
    </row>
    <row r="148" spans="1:24" s="42" customFormat="1" hidden="1">
      <c r="A148" s="372" t="s">
        <v>349</v>
      </c>
      <c r="B148" s="41"/>
      <c r="C148" s="289"/>
      <c r="D148" s="289"/>
      <c r="E148" s="289"/>
      <c r="F148" s="289"/>
      <c r="G148" s="38"/>
      <c r="H148" s="38"/>
      <c r="I148" s="39"/>
      <c r="J148" s="39"/>
      <c r="K148" s="40"/>
      <c r="L148" s="38"/>
      <c r="M148" s="38"/>
      <c r="N148" s="38"/>
      <c r="O148" s="38"/>
      <c r="P148" s="38"/>
      <c r="Q148" s="38"/>
      <c r="U148" s="282"/>
    </row>
    <row r="149" spans="1:24" s="42" customFormat="1" ht="43.2" hidden="1">
      <c r="A149" s="373"/>
      <c r="B149" s="41"/>
      <c r="C149" s="41" t="s">
        <v>233</v>
      </c>
      <c r="D149" s="41"/>
      <c r="E149" s="289" t="s">
        <v>78</v>
      </c>
      <c r="F149" s="289"/>
      <c r="G149" s="43" t="s">
        <v>70</v>
      </c>
      <c r="H149" s="43" t="s">
        <v>71</v>
      </c>
      <c r="I149" s="40" t="s">
        <v>72</v>
      </c>
      <c r="J149" s="40"/>
      <c r="K149" s="43" t="s">
        <v>84</v>
      </c>
      <c r="L149" s="43" t="s">
        <v>74</v>
      </c>
      <c r="M149" s="43" t="s">
        <v>75</v>
      </c>
      <c r="N149" s="43"/>
      <c r="O149" s="43" t="s">
        <v>73</v>
      </c>
      <c r="P149" s="43" t="s">
        <v>399</v>
      </c>
      <c r="Q149" s="43" t="s">
        <v>77</v>
      </c>
      <c r="U149" s="282"/>
    </row>
    <row r="150" spans="1:24" s="42" customFormat="1" ht="64.8" hidden="1">
      <c r="A150" s="373"/>
      <c r="B150" s="41"/>
      <c r="C150" s="41" t="s">
        <v>400</v>
      </c>
      <c r="D150" s="41"/>
      <c r="E150" s="289" t="s">
        <v>87</v>
      </c>
      <c r="F150" s="289"/>
      <c r="G150" s="43" t="s">
        <v>81</v>
      </c>
      <c r="H150" s="43" t="s">
        <v>82</v>
      </c>
      <c r="I150" s="40" t="s">
        <v>83</v>
      </c>
      <c r="J150" s="40"/>
      <c r="K150" s="43" t="s">
        <v>90</v>
      </c>
      <c r="L150" s="43" t="s">
        <v>85</v>
      </c>
      <c r="M150" s="43" t="s">
        <v>86</v>
      </c>
      <c r="N150" s="43"/>
      <c r="O150" s="43"/>
      <c r="P150" s="41" t="s">
        <v>401</v>
      </c>
      <c r="Q150" s="41" t="s">
        <v>158</v>
      </c>
      <c r="R150" s="45"/>
    </row>
    <row r="151" spans="1:24" s="42" customFormat="1" ht="43.2" hidden="1">
      <c r="A151" s="373"/>
      <c r="B151" s="41"/>
      <c r="C151" s="41" t="s">
        <v>402</v>
      </c>
      <c r="D151" s="41"/>
      <c r="E151" s="289" t="s">
        <v>93</v>
      </c>
      <c r="F151" s="289"/>
      <c r="G151" s="43" t="s">
        <v>88</v>
      </c>
      <c r="H151" s="43" t="s">
        <v>51</v>
      </c>
      <c r="I151" s="40" t="s">
        <v>89</v>
      </c>
      <c r="J151" s="40"/>
      <c r="K151" s="43" t="s">
        <v>97</v>
      </c>
      <c r="L151" s="43" t="s">
        <v>91</v>
      </c>
      <c r="M151" s="43" t="s">
        <v>92</v>
      </c>
      <c r="N151" s="43"/>
      <c r="O151" s="43"/>
      <c r="P151" s="43" t="s">
        <v>152</v>
      </c>
      <c r="Q151" s="41" t="s">
        <v>159</v>
      </c>
      <c r="R151" s="45"/>
    </row>
    <row r="152" spans="1:24" s="42" customFormat="1" ht="13.5" hidden="1" customHeight="1">
      <c r="A152" s="373"/>
      <c r="B152" s="41"/>
      <c r="C152" s="41" t="s">
        <v>236</v>
      </c>
      <c r="D152" s="41"/>
      <c r="E152" s="289" t="s">
        <v>99</v>
      </c>
      <c r="F152" s="289"/>
      <c r="G152" s="43" t="s">
        <v>94</v>
      </c>
      <c r="H152" s="43" t="s">
        <v>95</v>
      </c>
      <c r="I152" s="40" t="s">
        <v>96</v>
      </c>
      <c r="J152" s="40"/>
      <c r="K152" s="43" t="s">
        <v>103</v>
      </c>
      <c r="L152" s="43" t="s">
        <v>98</v>
      </c>
      <c r="M152" s="43" t="s">
        <v>52</v>
      </c>
      <c r="N152" s="43"/>
      <c r="O152" s="43"/>
      <c r="P152" s="43" t="s">
        <v>319</v>
      </c>
      <c r="Q152" s="49" t="s">
        <v>52</v>
      </c>
    </row>
    <row r="153" spans="1:24" s="42" customFormat="1" ht="13.5" hidden="1" customHeight="1">
      <c r="A153" s="373"/>
      <c r="B153" s="41"/>
      <c r="C153" s="41"/>
      <c r="D153" s="41"/>
      <c r="E153" s="289" t="s">
        <v>105</v>
      </c>
      <c r="F153" s="289"/>
      <c r="G153" s="43" t="s">
        <v>100</v>
      </c>
      <c r="H153" s="43" t="s">
        <v>101</v>
      </c>
      <c r="I153" s="40" t="s">
        <v>102</v>
      </c>
      <c r="J153" s="40"/>
      <c r="K153" s="41" t="s">
        <v>150</v>
      </c>
      <c r="L153" s="43" t="s">
        <v>104</v>
      </c>
      <c r="M153" s="48"/>
      <c r="N153" s="48"/>
      <c r="O153" s="48"/>
      <c r="P153" s="43" t="s">
        <v>52</v>
      </c>
      <c r="Q153" s="41"/>
    </row>
    <row r="154" spans="1:24" s="42" customFormat="1" ht="13.5" hidden="1" customHeight="1">
      <c r="A154" s="373"/>
      <c r="B154" s="41"/>
      <c r="C154" s="41"/>
      <c r="D154" s="41"/>
      <c r="E154" s="289" t="s">
        <v>111</v>
      </c>
      <c r="F154" s="289"/>
      <c r="G154" s="43" t="s">
        <v>106</v>
      </c>
      <c r="H154" s="43" t="s">
        <v>107</v>
      </c>
      <c r="I154" s="40" t="s">
        <v>108</v>
      </c>
      <c r="J154" s="40"/>
      <c r="K154" s="41" t="s">
        <v>109</v>
      </c>
      <c r="L154" s="43" t="s">
        <v>110</v>
      </c>
      <c r="M154" s="48"/>
      <c r="N154" s="48"/>
      <c r="O154" s="48"/>
      <c r="P154" s="38"/>
      <c r="Q154" s="41"/>
    </row>
    <row r="155" spans="1:24" s="42" customFormat="1" ht="13.5" hidden="1" customHeight="1">
      <c r="A155" s="373"/>
      <c r="B155" s="41"/>
      <c r="C155" s="41"/>
      <c r="D155" s="41"/>
      <c r="E155" s="289" t="s">
        <v>114</v>
      </c>
      <c r="F155" s="289"/>
      <c r="G155" s="41" t="s">
        <v>53</v>
      </c>
      <c r="H155" s="43" t="s">
        <v>112</v>
      </c>
      <c r="I155" s="40" t="s">
        <v>52</v>
      </c>
      <c r="J155" s="40"/>
      <c r="K155" s="41" t="s">
        <v>54</v>
      </c>
      <c r="L155" s="43" t="s">
        <v>113</v>
      </c>
      <c r="M155" s="48"/>
      <c r="N155" s="48"/>
      <c r="O155" s="48"/>
      <c r="P155" s="38"/>
      <c r="Q155" s="38"/>
    </row>
    <row r="156" spans="1:24" s="42" customFormat="1" ht="43.2" hidden="1">
      <c r="A156" s="373"/>
      <c r="B156" s="41"/>
      <c r="C156" s="41"/>
      <c r="D156" s="41"/>
      <c r="E156" s="289" t="s">
        <v>118</v>
      </c>
      <c r="F156" s="289"/>
      <c r="G156" s="48" t="s">
        <v>55</v>
      </c>
      <c r="H156" s="43" t="s">
        <v>115</v>
      </c>
      <c r="I156" s="40"/>
      <c r="J156" s="40"/>
      <c r="K156" s="43" t="s">
        <v>116</v>
      </c>
      <c r="L156" s="43" t="s">
        <v>117</v>
      </c>
      <c r="M156" s="48"/>
      <c r="N156" s="48"/>
      <c r="O156" s="48"/>
      <c r="P156" s="38"/>
      <c r="Q156" s="38"/>
    </row>
    <row r="157" spans="1:24" s="42" customFormat="1" ht="43.2" hidden="1">
      <c r="A157" s="373"/>
      <c r="B157" s="41"/>
      <c r="C157" s="41"/>
      <c r="D157" s="41"/>
      <c r="E157" s="289" t="s">
        <v>121</v>
      </c>
      <c r="F157" s="289"/>
      <c r="G157" s="43" t="s">
        <v>52</v>
      </c>
      <c r="H157" s="43" t="s">
        <v>52</v>
      </c>
      <c r="I157" s="40"/>
      <c r="J157" s="40"/>
      <c r="K157" s="43" t="s">
        <v>119</v>
      </c>
      <c r="L157" s="43" t="s">
        <v>120</v>
      </c>
      <c r="M157" s="48"/>
      <c r="N157" s="48"/>
      <c r="O157" s="48"/>
      <c r="P157" s="38"/>
      <c r="Q157" s="38"/>
    </row>
    <row r="158" spans="1:24" s="42" customFormat="1" ht="54" hidden="1">
      <c r="A158" s="373"/>
      <c r="B158" s="41"/>
      <c r="C158" s="41"/>
      <c r="D158" s="41"/>
      <c r="E158" s="289" t="s">
        <v>154</v>
      </c>
      <c r="F158" s="289"/>
      <c r="G158" s="48"/>
      <c r="H158" s="38"/>
      <c r="I158" s="40"/>
      <c r="J158" s="40"/>
      <c r="K158" s="43" t="s">
        <v>122</v>
      </c>
      <c r="L158" s="43" t="s">
        <v>123</v>
      </c>
      <c r="M158" s="48"/>
      <c r="N158" s="48"/>
      <c r="O158" s="48"/>
      <c r="P158" s="38"/>
      <c r="Q158" s="38"/>
    </row>
    <row r="159" spans="1:24" s="42" customFormat="1" ht="43.2" hidden="1">
      <c r="A159" s="373"/>
      <c r="B159" s="41"/>
      <c r="C159" s="41"/>
      <c r="D159" s="41"/>
      <c r="E159" s="289" t="s">
        <v>403</v>
      </c>
      <c r="F159" s="289"/>
      <c r="G159" s="48"/>
      <c r="H159" s="38"/>
      <c r="I159" s="40"/>
      <c r="J159" s="40"/>
      <c r="K159" s="43" t="s">
        <v>124</v>
      </c>
      <c r="L159" s="43" t="s">
        <v>125</v>
      </c>
      <c r="M159" s="48"/>
      <c r="N159" s="48"/>
      <c r="O159" s="48"/>
      <c r="P159" s="38"/>
      <c r="Q159" s="38"/>
    </row>
    <row r="160" spans="1:24" s="42" customFormat="1" ht="32.4" hidden="1">
      <c r="A160" s="373"/>
      <c r="B160" s="41"/>
      <c r="C160" s="41"/>
      <c r="D160" s="41"/>
      <c r="E160" s="289" t="s">
        <v>404</v>
      </c>
      <c r="F160" s="289"/>
      <c r="G160" s="48"/>
      <c r="H160" s="38"/>
      <c r="I160" s="40"/>
      <c r="J160" s="40"/>
      <c r="K160" s="43" t="s">
        <v>126</v>
      </c>
      <c r="L160" s="43" t="s">
        <v>127</v>
      </c>
      <c r="M160" s="48"/>
      <c r="N160" s="48"/>
      <c r="O160" s="48"/>
      <c r="P160" s="38"/>
      <c r="Q160" s="38"/>
    </row>
    <row r="161" spans="1:17" s="42" customFormat="1" ht="21.6" hidden="1">
      <c r="A161" s="373"/>
      <c r="B161" s="41"/>
      <c r="C161" s="41"/>
      <c r="D161" s="41"/>
      <c r="E161" s="289" t="s">
        <v>52</v>
      </c>
      <c r="F161" s="289"/>
      <c r="G161" s="48"/>
      <c r="H161" s="38"/>
      <c r="I161" s="40"/>
      <c r="J161" s="40"/>
      <c r="K161" s="43" t="s">
        <v>52</v>
      </c>
      <c r="L161" s="43" t="s">
        <v>128</v>
      </c>
      <c r="M161" s="48"/>
      <c r="N161" s="48"/>
      <c r="O161" s="48"/>
      <c r="P161" s="38"/>
      <c r="Q161" s="38"/>
    </row>
    <row r="162" spans="1:17" s="42" customFormat="1" ht="54" hidden="1">
      <c r="A162" s="373"/>
      <c r="B162" s="41"/>
      <c r="C162" s="41"/>
      <c r="D162" s="41"/>
      <c r="E162" s="289"/>
      <c r="F162" s="289"/>
      <c r="G162" s="48"/>
      <c r="H162" s="38"/>
      <c r="I162" s="40"/>
      <c r="J162" s="40"/>
      <c r="K162" s="43"/>
      <c r="L162" s="43" t="s">
        <v>129</v>
      </c>
      <c r="M162" s="48"/>
      <c r="N162" s="48"/>
      <c r="O162" s="48"/>
      <c r="P162" s="38"/>
      <c r="Q162" s="38"/>
    </row>
    <row r="163" spans="1:17" s="42" customFormat="1" ht="32.4" hidden="1">
      <c r="A163" s="373"/>
      <c r="B163" s="41"/>
      <c r="C163" s="41"/>
      <c r="D163" s="41"/>
      <c r="E163" s="289"/>
      <c r="F163" s="289"/>
      <c r="G163" s="48"/>
      <c r="H163" s="38"/>
      <c r="I163" s="40"/>
      <c r="J163" s="40"/>
      <c r="K163" s="38"/>
      <c r="L163" s="43" t="s">
        <v>130</v>
      </c>
      <c r="M163" s="48"/>
      <c r="N163" s="48"/>
      <c r="O163" s="48"/>
      <c r="P163" s="38"/>
      <c r="Q163" s="38"/>
    </row>
    <row r="164" spans="1:17" s="42" customFormat="1" ht="54" hidden="1">
      <c r="A164" s="373"/>
      <c r="B164" s="41"/>
      <c r="C164" s="41"/>
      <c r="D164" s="41"/>
      <c r="E164" s="289"/>
      <c r="F164" s="289"/>
      <c r="G164" s="48"/>
      <c r="H164" s="48"/>
      <c r="I164" s="40"/>
      <c r="J164" s="40"/>
      <c r="K164" s="38"/>
      <c r="L164" s="43" t="s">
        <v>131</v>
      </c>
      <c r="M164" s="48"/>
      <c r="N164" s="48"/>
      <c r="O164" s="48"/>
      <c r="P164" s="38"/>
      <c r="Q164" s="38"/>
    </row>
    <row r="165" spans="1:17" s="42" customFormat="1" ht="21.6" hidden="1">
      <c r="A165" s="373"/>
      <c r="B165" s="41"/>
      <c r="C165" s="41"/>
      <c r="D165" s="41"/>
      <c r="E165" s="289"/>
      <c r="F165" s="289"/>
      <c r="G165" s="41"/>
      <c r="H165" s="245"/>
      <c r="I165" s="245"/>
      <c r="J165" s="245"/>
      <c r="K165" s="245"/>
      <c r="L165" s="43" t="s">
        <v>52</v>
      </c>
      <c r="M165" s="41"/>
      <c r="N165" s="41"/>
      <c r="O165" s="41"/>
      <c r="P165" s="41"/>
      <c r="Q165" s="41"/>
    </row>
    <row r="166" spans="1:17" s="42" customFormat="1" hidden="1">
      <c r="A166" s="373"/>
      <c r="B166" s="41"/>
      <c r="C166" s="41"/>
      <c r="D166" s="41"/>
      <c r="E166" s="289"/>
      <c r="F166" s="289"/>
      <c r="G166" s="41"/>
      <c r="H166" s="245"/>
      <c r="I166" s="245"/>
      <c r="J166" s="245"/>
      <c r="K166" s="245"/>
      <c r="L166" s="43"/>
      <c r="M166" s="41"/>
      <c r="N166" s="41"/>
      <c r="O166" s="41"/>
      <c r="P166" s="41"/>
      <c r="Q166" s="41"/>
    </row>
    <row r="167" spans="1:17" s="42" customFormat="1" hidden="1">
      <c r="A167" s="373"/>
      <c r="B167" s="41"/>
      <c r="C167" s="41"/>
      <c r="D167" s="41"/>
      <c r="E167" s="289"/>
      <c r="F167" s="289"/>
      <c r="G167" s="41"/>
      <c r="H167" s="245"/>
      <c r="I167" s="245"/>
      <c r="J167" s="245"/>
      <c r="K167" s="245"/>
      <c r="L167" s="43"/>
      <c r="M167" s="41"/>
      <c r="N167" s="41"/>
      <c r="O167" s="41"/>
      <c r="P167" s="41"/>
      <c r="Q167" s="41"/>
    </row>
    <row r="168" spans="1:17" s="42" customFormat="1" hidden="1">
      <c r="A168" s="373"/>
      <c r="B168" s="41"/>
      <c r="C168" s="41"/>
      <c r="D168" s="41"/>
      <c r="E168" s="289"/>
      <c r="F168" s="289"/>
      <c r="G168" s="41"/>
      <c r="H168" s="245"/>
      <c r="I168" s="245"/>
      <c r="J168" s="245"/>
      <c r="K168" s="245"/>
      <c r="L168" s="43"/>
      <c r="M168" s="41"/>
      <c r="N168" s="41"/>
      <c r="O168" s="41"/>
      <c r="P168" s="41"/>
      <c r="Q168" s="41"/>
    </row>
    <row r="169" spans="1:17" s="42" customFormat="1" hidden="1">
      <c r="A169" s="373"/>
      <c r="B169" s="41"/>
      <c r="C169" s="41"/>
      <c r="D169" s="41"/>
      <c r="E169" s="289"/>
      <c r="F169" s="289"/>
      <c r="G169" s="41"/>
      <c r="H169" s="245"/>
      <c r="I169" s="245"/>
      <c r="J169" s="245"/>
      <c r="K169" s="245"/>
      <c r="L169" s="43"/>
      <c r="M169" s="41"/>
      <c r="N169" s="41"/>
      <c r="O169" s="41"/>
      <c r="P169" s="41"/>
      <c r="Q169" s="41"/>
    </row>
    <row r="170" spans="1:17" s="42" customFormat="1" hidden="1">
      <c r="A170" s="373"/>
      <c r="B170" s="41"/>
      <c r="C170" s="41"/>
      <c r="D170" s="41"/>
      <c r="E170" s="289"/>
      <c r="F170" s="289"/>
      <c r="G170" s="41"/>
      <c r="H170" s="245"/>
      <c r="I170" s="245"/>
      <c r="J170" s="245"/>
      <c r="K170" s="245"/>
      <c r="L170" s="43"/>
      <c r="M170" s="41"/>
      <c r="N170" s="41"/>
      <c r="O170" s="41"/>
      <c r="P170" s="41"/>
      <c r="Q170" s="41"/>
    </row>
    <row r="171" spans="1:17" s="42" customFormat="1" hidden="1">
      <c r="A171" s="373"/>
      <c r="B171" s="41"/>
      <c r="C171" s="41"/>
      <c r="D171" s="41"/>
      <c r="E171" s="289"/>
      <c r="F171" s="289"/>
      <c r="G171" s="41"/>
      <c r="H171" s="245"/>
      <c r="I171" s="245"/>
      <c r="J171" s="245"/>
      <c r="K171" s="245"/>
      <c r="L171" s="43"/>
      <c r="M171" s="41"/>
      <c r="N171" s="41"/>
      <c r="O171" s="41"/>
      <c r="P171" s="41"/>
      <c r="Q171" s="41"/>
    </row>
    <row r="172" spans="1:17" s="42" customFormat="1" hidden="1">
      <c r="A172" s="373"/>
      <c r="B172" s="41"/>
      <c r="C172" s="41"/>
      <c r="D172" s="41"/>
      <c r="E172" s="289"/>
      <c r="F172" s="289"/>
      <c r="G172" s="41"/>
      <c r="H172" s="245"/>
      <c r="I172" s="245"/>
      <c r="J172" s="245"/>
      <c r="K172" s="245"/>
      <c r="L172" s="43"/>
      <c r="M172" s="41"/>
      <c r="N172" s="41"/>
      <c r="O172" s="41"/>
      <c r="P172" s="41"/>
      <c r="Q172" s="41"/>
    </row>
    <row r="173" spans="1:17" s="42" customFormat="1" hidden="1">
      <c r="A173" s="373"/>
      <c r="B173" s="41"/>
      <c r="C173" s="41"/>
      <c r="D173" s="41"/>
      <c r="E173" s="289"/>
      <c r="F173" s="289"/>
      <c r="G173" s="41"/>
      <c r="H173" s="245"/>
      <c r="I173" s="245"/>
      <c r="J173" s="245"/>
      <c r="K173" s="245"/>
      <c r="L173" s="43"/>
      <c r="M173" s="41"/>
      <c r="N173" s="41"/>
      <c r="O173" s="41"/>
      <c r="P173" s="41"/>
      <c r="Q173" s="41"/>
    </row>
    <row r="174" spans="1:17" s="42" customFormat="1" hidden="1">
      <c r="A174" s="373"/>
      <c r="B174" s="41"/>
      <c r="C174" s="41"/>
      <c r="D174" s="41"/>
      <c r="E174" s="289"/>
      <c r="F174" s="289"/>
      <c r="G174" s="41"/>
      <c r="H174" s="245"/>
      <c r="I174" s="245"/>
      <c r="J174" s="245"/>
      <c r="K174" s="245"/>
      <c r="L174" s="43"/>
      <c r="M174" s="41"/>
      <c r="N174" s="41"/>
      <c r="O174" s="41"/>
      <c r="P174" s="41"/>
      <c r="Q174" s="41"/>
    </row>
    <row r="175" spans="1:17" s="42" customFormat="1" hidden="1">
      <c r="A175" s="373"/>
      <c r="B175" s="41"/>
      <c r="C175" s="41"/>
      <c r="D175" s="41"/>
      <c r="E175" s="289"/>
      <c r="F175" s="289"/>
      <c r="G175" s="41"/>
      <c r="H175" s="245"/>
      <c r="I175" s="245"/>
      <c r="J175" s="245"/>
      <c r="K175" s="245"/>
      <c r="L175" s="43"/>
      <c r="M175" s="41"/>
      <c r="N175" s="41"/>
      <c r="O175" s="41"/>
      <c r="P175" s="41"/>
      <c r="Q175" s="41"/>
    </row>
    <row r="176" spans="1:17" s="42" customFormat="1" hidden="1">
      <c r="A176" s="373"/>
      <c r="B176" s="41"/>
      <c r="C176" s="41"/>
      <c r="D176" s="41"/>
      <c r="E176" s="289"/>
      <c r="F176" s="289"/>
      <c r="G176" s="41"/>
      <c r="H176" s="245"/>
      <c r="I176" s="245"/>
      <c r="J176" s="245"/>
      <c r="K176" s="245"/>
      <c r="L176" s="43"/>
      <c r="M176" s="41"/>
      <c r="N176" s="41"/>
      <c r="O176" s="41"/>
      <c r="P176" s="41"/>
      <c r="Q176" s="41"/>
    </row>
    <row r="177" spans="1:17" s="42" customFormat="1" hidden="1">
      <c r="A177" s="373"/>
      <c r="B177" s="41"/>
      <c r="C177" s="41"/>
      <c r="D177" s="41"/>
      <c r="E177" s="289"/>
      <c r="F177" s="289"/>
      <c r="G177" s="41"/>
      <c r="H177" s="245"/>
      <c r="I177" s="245"/>
      <c r="J177" s="245"/>
      <c r="K177" s="245"/>
      <c r="L177" s="43"/>
      <c r="M177" s="41"/>
      <c r="N177" s="41"/>
      <c r="O177" s="41"/>
      <c r="P177" s="41"/>
      <c r="Q177" s="41"/>
    </row>
    <row r="178" spans="1:17" s="42" customFormat="1" hidden="1">
      <c r="A178" s="374"/>
      <c r="B178" s="41"/>
      <c r="C178" s="41"/>
      <c r="D178" s="41"/>
      <c r="E178" s="289"/>
      <c r="F178" s="289"/>
      <c r="G178" s="41"/>
      <c r="H178" s="245"/>
      <c r="I178" s="245"/>
      <c r="J178" s="245"/>
      <c r="K178" s="245"/>
      <c r="L178" s="43"/>
      <c r="M178" s="41"/>
      <c r="N178" s="41"/>
      <c r="O178" s="41"/>
      <c r="P178" s="41"/>
      <c r="Q178" s="41"/>
    </row>
    <row r="179" spans="1:17" s="42" customFormat="1" hidden="1">
      <c r="A179" s="401" t="s">
        <v>350</v>
      </c>
      <c r="B179" s="41"/>
      <c r="C179" s="289"/>
      <c r="D179" s="289"/>
      <c r="E179" s="289"/>
      <c r="F179" s="289"/>
      <c r="G179" s="41"/>
      <c r="H179" s="41"/>
      <c r="I179" s="41"/>
      <c r="J179" s="41"/>
      <c r="K179" s="41"/>
      <c r="L179" s="41"/>
      <c r="M179" s="41"/>
      <c r="N179" s="41"/>
      <c r="O179" s="41"/>
      <c r="P179" s="41"/>
      <c r="Q179" s="41"/>
    </row>
    <row r="180" spans="1:17" s="42" customFormat="1" hidden="1">
      <c r="A180" s="402"/>
      <c r="B180" s="290"/>
      <c r="C180" s="290" t="s">
        <v>313</v>
      </c>
      <c r="D180" s="290"/>
      <c r="E180" s="291" t="s">
        <v>313</v>
      </c>
      <c r="F180" s="291"/>
      <c r="G180" s="41" t="s">
        <v>313</v>
      </c>
      <c r="H180" s="41" t="s">
        <v>313</v>
      </c>
      <c r="I180" s="41" t="s">
        <v>57</v>
      </c>
      <c r="J180" s="41"/>
      <c r="K180" s="41" t="s">
        <v>313</v>
      </c>
      <c r="L180" s="41" t="s">
        <v>57</v>
      </c>
      <c r="M180" s="41" t="s">
        <v>313</v>
      </c>
      <c r="N180" s="41"/>
      <c r="O180" s="41" t="s">
        <v>313</v>
      </c>
      <c r="P180" s="41"/>
      <c r="Q180" s="41"/>
    </row>
    <row r="181" spans="1:17" s="42" customFormat="1" hidden="1">
      <c r="A181" s="402"/>
      <c r="B181" s="290"/>
      <c r="C181" s="290" t="s">
        <v>405</v>
      </c>
      <c r="D181" s="290"/>
      <c r="E181" s="291" t="s">
        <v>405</v>
      </c>
      <c r="F181" s="291"/>
      <c r="G181" s="41" t="s">
        <v>406</v>
      </c>
      <c r="H181" s="41" t="s">
        <v>407</v>
      </c>
      <c r="I181" s="41" t="s">
        <v>312</v>
      </c>
      <c r="J181" s="41"/>
      <c r="K181" s="41" t="s">
        <v>406</v>
      </c>
      <c r="L181" s="41" t="s">
        <v>312</v>
      </c>
      <c r="M181" s="41" t="s">
        <v>408</v>
      </c>
      <c r="N181" s="41"/>
      <c r="O181" s="41" t="s">
        <v>308</v>
      </c>
      <c r="P181" s="41"/>
      <c r="Q181" s="41"/>
    </row>
    <row r="182" spans="1:17" s="42" customFormat="1" hidden="1">
      <c r="A182" s="402"/>
      <c r="B182" s="290"/>
      <c r="C182" s="290" t="s">
        <v>409</v>
      </c>
      <c r="D182" s="290"/>
      <c r="E182" s="291" t="s">
        <v>409</v>
      </c>
      <c r="F182" s="291"/>
      <c r="G182" s="41" t="s">
        <v>315</v>
      </c>
      <c r="H182" s="75" t="s">
        <v>410</v>
      </c>
      <c r="I182" s="41" t="s">
        <v>411</v>
      </c>
      <c r="J182" s="41"/>
      <c r="K182" s="41" t="s">
        <v>315</v>
      </c>
      <c r="L182" s="41" t="s">
        <v>412</v>
      </c>
      <c r="M182" s="41" t="s">
        <v>413</v>
      </c>
      <c r="N182" s="41"/>
      <c r="O182" s="41" t="s">
        <v>414</v>
      </c>
      <c r="P182" s="41"/>
      <c r="Q182" s="41"/>
    </row>
    <row r="183" spans="1:17" s="42" customFormat="1" hidden="1">
      <c r="A183" s="402"/>
      <c r="B183" s="290"/>
      <c r="C183" s="290" t="s">
        <v>415</v>
      </c>
      <c r="D183" s="290"/>
      <c r="E183" s="291" t="s">
        <v>415</v>
      </c>
      <c r="F183" s="291"/>
      <c r="G183" s="41" t="s">
        <v>416</v>
      </c>
      <c r="H183" s="41" t="s">
        <v>314</v>
      </c>
      <c r="I183" s="41" t="s">
        <v>412</v>
      </c>
      <c r="J183" s="41"/>
      <c r="K183" s="41" t="s">
        <v>416</v>
      </c>
      <c r="L183" s="41" t="s">
        <v>417</v>
      </c>
      <c r="M183" s="41"/>
      <c r="N183" s="41"/>
      <c r="O183" s="41"/>
      <c r="P183" s="41"/>
      <c r="Q183" s="41"/>
    </row>
    <row r="184" spans="1:17" s="42" customFormat="1" hidden="1">
      <c r="A184" s="402"/>
      <c r="B184" s="290"/>
      <c r="C184" s="290" t="s">
        <v>418</v>
      </c>
      <c r="D184" s="290"/>
      <c r="E184" s="291" t="s">
        <v>419</v>
      </c>
      <c r="F184" s="291"/>
      <c r="G184" s="41" t="s">
        <v>420</v>
      </c>
      <c r="H184" s="41" t="s">
        <v>306</v>
      </c>
      <c r="I184" s="41" t="s">
        <v>417</v>
      </c>
      <c r="J184" s="41"/>
      <c r="K184" s="41" t="s">
        <v>307</v>
      </c>
      <c r="L184" s="41" t="s">
        <v>421</v>
      </c>
      <c r="M184" s="41"/>
      <c r="N184" s="41"/>
      <c r="O184" s="41"/>
      <c r="P184" s="41"/>
      <c r="Q184" s="41"/>
    </row>
    <row r="185" spans="1:17" s="42" customFormat="1" hidden="1">
      <c r="A185" s="402"/>
      <c r="B185" s="290"/>
      <c r="C185" s="290" t="s">
        <v>316</v>
      </c>
      <c r="D185" s="290"/>
      <c r="E185" s="291" t="s">
        <v>316</v>
      </c>
      <c r="F185" s="291"/>
      <c r="G185" s="75" t="s">
        <v>408</v>
      </c>
      <c r="H185" s="41"/>
      <c r="I185" s="41" t="s">
        <v>422</v>
      </c>
      <c r="J185" s="41"/>
      <c r="K185" s="41" t="s">
        <v>420</v>
      </c>
      <c r="L185" s="41" t="s">
        <v>423</v>
      </c>
      <c r="M185" s="41"/>
      <c r="N185" s="41"/>
      <c r="O185" s="41"/>
      <c r="P185" s="41"/>
      <c r="Q185" s="41"/>
    </row>
    <row r="186" spans="1:17" s="42" customFormat="1" hidden="1">
      <c r="A186" s="402"/>
      <c r="B186" s="290"/>
      <c r="C186" s="290" t="s">
        <v>424</v>
      </c>
      <c r="D186" s="290"/>
      <c r="E186" s="291" t="s">
        <v>425</v>
      </c>
      <c r="F186" s="291"/>
      <c r="G186" s="41" t="s">
        <v>426</v>
      </c>
      <c r="H186" s="41"/>
      <c r="I186" s="41" t="s">
        <v>423</v>
      </c>
      <c r="J186" s="41"/>
      <c r="K186" s="41" t="s">
        <v>408</v>
      </c>
      <c r="L186" s="41" t="s">
        <v>427</v>
      </c>
      <c r="M186" s="41"/>
      <c r="N186" s="41"/>
      <c r="O186" s="41"/>
      <c r="P186" s="41"/>
      <c r="Q186" s="41"/>
    </row>
    <row r="187" spans="1:17" s="42" customFormat="1" hidden="1">
      <c r="A187" s="402"/>
      <c r="B187" s="290"/>
      <c r="C187" s="290" t="s">
        <v>425</v>
      </c>
      <c r="D187" s="290"/>
      <c r="E187" s="291" t="s">
        <v>428</v>
      </c>
      <c r="F187" s="291"/>
      <c r="G187" s="41" t="s">
        <v>306</v>
      </c>
      <c r="H187" s="41"/>
      <c r="I187" s="41" t="s">
        <v>427</v>
      </c>
      <c r="J187" s="41"/>
      <c r="K187" s="41" t="s">
        <v>429</v>
      </c>
      <c r="L187" s="41" t="s">
        <v>430</v>
      </c>
      <c r="M187" s="41"/>
      <c r="N187" s="41"/>
      <c r="O187" s="41"/>
      <c r="P187" s="41"/>
      <c r="Q187" s="41"/>
    </row>
    <row r="188" spans="1:17" s="42" customFormat="1" hidden="1">
      <c r="A188" s="402"/>
      <c r="B188" s="290"/>
      <c r="C188" s="290" t="s">
        <v>431</v>
      </c>
      <c r="D188" s="290"/>
      <c r="E188" s="291" t="s">
        <v>432</v>
      </c>
      <c r="F188" s="291"/>
      <c r="G188" s="41"/>
      <c r="H188" s="41"/>
      <c r="I188" s="41" t="s">
        <v>430</v>
      </c>
      <c r="J188" s="41"/>
      <c r="K188" s="41" t="s">
        <v>433</v>
      </c>
      <c r="L188" s="41" t="s">
        <v>434</v>
      </c>
      <c r="M188" s="41"/>
      <c r="N188" s="41"/>
      <c r="O188" s="41"/>
      <c r="P188" s="41"/>
      <c r="Q188" s="41"/>
    </row>
    <row r="189" spans="1:17" s="42" customFormat="1" ht="13.2" hidden="1">
      <c r="A189" s="402"/>
      <c r="B189" s="290"/>
      <c r="C189" s="290" t="s">
        <v>428</v>
      </c>
      <c r="D189" s="290"/>
      <c r="E189" s="291" t="s">
        <v>435</v>
      </c>
      <c r="F189" s="291"/>
      <c r="G189" s="41"/>
      <c r="H189" s="54"/>
      <c r="I189" s="41" t="s">
        <v>434</v>
      </c>
      <c r="J189" s="41"/>
      <c r="K189" s="41" t="s">
        <v>308</v>
      </c>
      <c r="L189" s="41" t="s">
        <v>436</v>
      </c>
      <c r="M189" s="41"/>
      <c r="N189" s="41"/>
      <c r="O189" s="41"/>
      <c r="P189" s="41"/>
      <c r="Q189" s="41"/>
    </row>
    <row r="190" spans="1:17" s="42" customFormat="1" ht="13.2" hidden="1">
      <c r="A190" s="402"/>
      <c r="B190" s="290"/>
      <c r="C190" s="290" t="s">
        <v>437</v>
      </c>
      <c r="D190" s="290"/>
      <c r="E190" s="291" t="s">
        <v>438</v>
      </c>
      <c r="F190" s="291"/>
      <c r="G190" s="41"/>
      <c r="H190" s="54"/>
      <c r="I190" s="41" t="s">
        <v>436</v>
      </c>
      <c r="J190" s="41"/>
      <c r="K190" s="41" t="s">
        <v>439</v>
      </c>
      <c r="L190" s="41" t="s">
        <v>440</v>
      </c>
      <c r="M190" s="41"/>
      <c r="N190" s="41"/>
      <c r="O190" s="41"/>
      <c r="P190" s="41"/>
      <c r="Q190" s="41"/>
    </row>
    <row r="191" spans="1:17" s="42" customFormat="1" ht="13.2" hidden="1">
      <c r="A191" s="402"/>
      <c r="B191" s="290"/>
      <c r="C191" s="290" t="s">
        <v>441</v>
      </c>
      <c r="D191" s="290"/>
      <c r="E191" s="291" t="s">
        <v>442</v>
      </c>
      <c r="F191" s="291"/>
      <c r="G191" s="41"/>
      <c r="H191" s="54"/>
      <c r="I191" s="41" t="s">
        <v>440</v>
      </c>
      <c r="J191" s="41"/>
      <c r="K191" s="41" t="s">
        <v>414</v>
      </c>
      <c r="L191" s="41" t="s">
        <v>443</v>
      </c>
      <c r="M191" s="41"/>
      <c r="N191" s="41"/>
      <c r="O191" s="41"/>
      <c r="P191" s="41"/>
      <c r="Q191" s="41"/>
    </row>
    <row r="192" spans="1:17" s="42" customFormat="1" ht="13.2" hidden="1">
      <c r="A192" s="402"/>
      <c r="B192" s="290"/>
      <c r="C192" s="290" t="s">
        <v>444</v>
      </c>
      <c r="D192" s="290"/>
      <c r="E192" s="291" t="s">
        <v>445</v>
      </c>
      <c r="F192" s="291"/>
      <c r="G192" s="41"/>
      <c r="H192" s="54"/>
      <c r="I192" s="41" t="s">
        <v>443</v>
      </c>
      <c r="J192" s="41"/>
      <c r="K192" s="41" t="s">
        <v>306</v>
      </c>
      <c r="L192" s="41" t="s">
        <v>446</v>
      </c>
      <c r="M192" s="41"/>
      <c r="N192" s="41"/>
      <c r="O192" s="41"/>
      <c r="P192" s="41"/>
      <c r="Q192" s="41"/>
    </row>
    <row r="193" spans="1:20" s="42" customFormat="1" ht="13.2" hidden="1">
      <c r="A193" s="402"/>
      <c r="B193" s="290"/>
      <c r="C193" s="290" t="s">
        <v>447</v>
      </c>
      <c r="D193" s="290"/>
      <c r="E193" s="291" t="s">
        <v>446</v>
      </c>
      <c r="F193" s="291"/>
      <c r="G193" s="41"/>
      <c r="H193" s="54"/>
      <c r="I193" s="41" t="s">
        <v>446</v>
      </c>
      <c r="J193" s="41"/>
      <c r="K193" s="41" t="s">
        <v>448</v>
      </c>
      <c r="L193" s="41" t="s">
        <v>449</v>
      </c>
      <c r="M193" s="41"/>
      <c r="N193" s="41"/>
      <c r="O193" s="41"/>
      <c r="P193" s="41"/>
      <c r="Q193" s="41"/>
    </row>
    <row r="194" spans="1:20" s="42" customFormat="1" ht="13.2" hidden="1">
      <c r="A194" s="402"/>
      <c r="B194" s="290"/>
      <c r="C194" s="290" t="s">
        <v>317</v>
      </c>
      <c r="D194" s="290"/>
      <c r="E194" s="291" t="s">
        <v>450</v>
      </c>
      <c r="F194" s="291"/>
      <c r="G194" s="41"/>
      <c r="H194" s="54"/>
      <c r="I194" s="41" t="s">
        <v>451</v>
      </c>
      <c r="J194" s="41"/>
      <c r="K194" s="41"/>
      <c r="L194" s="41" t="s">
        <v>451</v>
      </c>
      <c r="M194" s="41"/>
      <c r="N194" s="41"/>
      <c r="O194" s="41"/>
      <c r="P194" s="41"/>
      <c r="Q194" s="41"/>
    </row>
    <row r="195" spans="1:20" s="42" customFormat="1" ht="13.2" hidden="1">
      <c r="A195" s="402"/>
      <c r="B195" s="290"/>
      <c r="C195" s="290" t="s">
        <v>452</v>
      </c>
      <c r="D195" s="290"/>
      <c r="E195" s="289"/>
      <c r="F195" s="289"/>
      <c r="G195" s="41"/>
      <c r="H195" s="54"/>
      <c r="I195" s="41" t="s">
        <v>453</v>
      </c>
      <c r="J195" s="41"/>
      <c r="K195" s="41"/>
      <c r="L195" s="41" t="s">
        <v>453</v>
      </c>
      <c r="M195" s="41"/>
      <c r="N195" s="41"/>
      <c r="O195" s="41"/>
      <c r="P195" s="41"/>
      <c r="Q195" s="41"/>
    </row>
    <row r="196" spans="1:20" s="42" customFormat="1" ht="13.2" hidden="1">
      <c r="A196" s="402"/>
      <c r="B196" s="290"/>
      <c r="C196" s="290" t="s">
        <v>454</v>
      </c>
      <c r="D196" s="290"/>
      <c r="E196" s="289"/>
      <c r="F196" s="289"/>
      <c r="G196" s="41"/>
      <c r="H196" s="54"/>
      <c r="I196" s="41" t="s">
        <v>455</v>
      </c>
      <c r="J196" s="41"/>
      <c r="K196" s="41"/>
      <c r="L196" s="41" t="s">
        <v>455</v>
      </c>
      <c r="M196" s="41"/>
      <c r="N196" s="41"/>
      <c r="O196" s="41"/>
      <c r="P196" s="41"/>
      <c r="Q196" s="41"/>
    </row>
    <row r="197" spans="1:20" s="42" customFormat="1" hidden="1">
      <c r="A197" s="402"/>
      <c r="B197" s="290"/>
      <c r="C197" s="290" t="s">
        <v>432</v>
      </c>
      <c r="D197" s="290"/>
      <c r="E197" s="289"/>
      <c r="F197" s="289"/>
      <c r="G197" s="41"/>
      <c r="H197" s="41"/>
      <c r="I197" s="41" t="s">
        <v>456</v>
      </c>
      <c r="J197" s="41"/>
      <c r="K197" s="41"/>
      <c r="L197" s="41" t="s">
        <v>457</v>
      </c>
      <c r="M197" s="41"/>
      <c r="N197" s="41"/>
      <c r="O197" s="41"/>
      <c r="P197" s="41"/>
      <c r="Q197" s="41"/>
    </row>
    <row r="198" spans="1:20" s="42" customFormat="1" hidden="1">
      <c r="A198" s="402"/>
      <c r="B198" s="290"/>
      <c r="C198" s="290" t="s">
        <v>435</v>
      </c>
      <c r="D198" s="290"/>
      <c r="E198" s="289"/>
      <c r="F198" s="289"/>
      <c r="G198" s="41"/>
      <c r="H198" s="41"/>
      <c r="I198" s="41" t="s">
        <v>458</v>
      </c>
      <c r="J198" s="41"/>
      <c r="K198" s="41"/>
      <c r="L198" s="41" t="s">
        <v>456</v>
      </c>
      <c r="M198" s="41"/>
      <c r="N198" s="41"/>
      <c r="O198" s="41"/>
      <c r="P198" s="41"/>
      <c r="Q198" s="41"/>
    </row>
    <row r="199" spans="1:20" s="42" customFormat="1" hidden="1">
      <c r="A199" s="402"/>
      <c r="B199" s="290"/>
      <c r="C199" s="290" t="s">
        <v>438</v>
      </c>
      <c r="D199" s="290"/>
      <c r="E199" s="289"/>
      <c r="F199" s="289"/>
      <c r="G199" s="41"/>
      <c r="H199" s="41"/>
      <c r="I199" s="41"/>
      <c r="J199" s="41"/>
      <c r="K199" s="41"/>
      <c r="L199" s="41" t="s">
        <v>459</v>
      </c>
      <c r="M199" s="41"/>
      <c r="N199" s="41"/>
      <c r="O199" s="41"/>
      <c r="P199" s="41"/>
      <c r="Q199" s="41"/>
    </row>
    <row r="200" spans="1:20" s="42" customFormat="1" ht="12" hidden="1">
      <c r="A200" s="402"/>
      <c r="B200" s="290"/>
      <c r="C200" s="290" t="s">
        <v>442</v>
      </c>
      <c r="D200" s="290"/>
      <c r="E200" s="289"/>
      <c r="F200" s="289"/>
      <c r="G200" s="41"/>
      <c r="H200" s="41"/>
      <c r="I200" s="41"/>
      <c r="J200" s="41"/>
      <c r="K200" s="41"/>
      <c r="L200" s="87" t="s">
        <v>458</v>
      </c>
      <c r="M200" s="41"/>
      <c r="N200" s="41"/>
      <c r="O200" s="41"/>
      <c r="P200" s="41"/>
      <c r="Q200" s="41"/>
    </row>
    <row r="201" spans="1:20" s="42" customFormat="1" ht="12" hidden="1">
      <c r="A201" s="402"/>
      <c r="B201" s="290"/>
      <c r="C201" s="290" t="s">
        <v>460</v>
      </c>
      <c r="D201" s="290"/>
      <c r="E201" s="289"/>
      <c r="F201" s="289"/>
      <c r="G201" s="41"/>
      <c r="H201" s="41"/>
      <c r="I201" s="41"/>
      <c r="J201" s="41"/>
      <c r="K201" s="41"/>
      <c r="L201" s="87"/>
      <c r="M201" s="41"/>
      <c r="N201" s="41"/>
      <c r="O201" s="41"/>
      <c r="P201" s="41"/>
      <c r="Q201" s="41"/>
      <c r="R201" s="284"/>
      <c r="S201" s="285"/>
      <c r="T201" s="285"/>
    </row>
    <row r="202" spans="1:20" s="42" customFormat="1" ht="12" hidden="1">
      <c r="A202" s="402"/>
      <c r="B202" s="290"/>
      <c r="C202" s="290" t="s">
        <v>460</v>
      </c>
      <c r="D202" s="290"/>
      <c r="E202" s="289"/>
      <c r="F202" s="289"/>
      <c r="G202" s="41"/>
      <c r="H202" s="41"/>
      <c r="I202" s="41"/>
      <c r="J202" s="41"/>
      <c r="K202" s="41"/>
      <c r="L202" s="87"/>
      <c r="M202" s="41"/>
      <c r="N202" s="41"/>
      <c r="O202" s="41"/>
      <c r="P202" s="41"/>
      <c r="Q202" s="41"/>
      <c r="R202" s="284"/>
      <c r="S202" s="285"/>
      <c r="T202" s="285"/>
    </row>
    <row r="203" spans="1:20" s="42" customFormat="1" ht="13.2" hidden="1">
      <c r="A203" s="402"/>
      <c r="B203" s="290"/>
      <c r="C203" s="290" t="s">
        <v>461</v>
      </c>
      <c r="D203" s="290"/>
      <c r="E203" s="289"/>
      <c r="F203" s="289"/>
      <c r="G203" s="41"/>
      <c r="H203" s="41"/>
      <c r="I203" s="41"/>
      <c r="J203" s="41"/>
      <c r="K203" s="41"/>
      <c r="L203" s="87"/>
      <c r="M203" s="41"/>
      <c r="N203" s="41"/>
      <c r="O203" s="41"/>
      <c r="P203" s="41"/>
      <c r="Q203" s="41"/>
      <c r="R203" s="286"/>
      <c r="S203" s="285"/>
      <c r="T203" s="285"/>
    </row>
    <row r="204" spans="1:20" s="42" customFormat="1" ht="12" hidden="1">
      <c r="A204" s="402"/>
      <c r="B204" s="290"/>
      <c r="C204" s="290" t="s">
        <v>462</v>
      </c>
      <c r="D204" s="290"/>
      <c r="E204" s="289"/>
      <c r="F204" s="289"/>
      <c r="G204" s="41"/>
      <c r="H204" s="41"/>
      <c r="I204" s="41"/>
      <c r="J204" s="41"/>
      <c r="K204" s="41"/>
      <c r="L204" s="87"/>
      <c r="M204" s="41"/>
      <c r="N204" s="41"/>
      <c r="O204" s="41"/>
      <c r="P204" s="41"/>
      <c r="Q204" s="41"/>
      <c r="R204" s="284"/>
      <c r="S204" s="285"/>
      <c r="T204" s="285"/>
    </row>
    <row r="205" spans="1:20" s="42" customFormat="1" ht="12" hidden="1">
      <c r="A205" s="402"/>
      <c r="B205" s="290"/>
      <c r="C205" s="290" t="s">
        <v>445</v>
      </c>
      <c r="D205" s="290"/>
      <c r="E205" s="289"/>
      <c r="F205" s="289"/>
      <c r="G205" s="41"/>
      <c r="H205" s="41"/>
      <c r="I205" s="41"/>
      <c r="J205" s="41"/>
      <c r="K205" s="41"/>
      <c r="L205" s="87"/>
      <c r="M205" s="41"/>
      <c r="N205" s="41"/>
      <c r="O205" s="41"/>
      <c r="P205" s="41"/>
      <c r="Q205" s="41"/>
      <c r="R205" s="284"/>
      <c r="S205" s="285"/>
      <c r="T205" s="285"/>
    </row>
    <row r="206" spans="1:20" s="42" customFormat="1" ht="12" hidden="1">
      <c r="A206" s="402"/>
      <c r="B206" s="290"/>
      <c r="C206" s="290" t="s">
        <v>450</v>
      </c>
      <c r="D206" s="290"/>
      <c r="E206" s="289"/>
      <c r="F206" s="289"/>
      <c r="G206" s="41"/>
      <c r="H206" s="41"/>
      <c r="I206" s="41"/>
      <c r="J206" s="41"/>
      <c r="K206" s="41"/>
      <c r="L206" s="87"/>
      <c r="M206" s="41"/>
      <c r="N206" s="41"/>
      <c r="O206" s="41"/>
      <c r="P206" s="41"/>
      <c r="Q206" s="41"/>
      <c r="R206" s="284"/>
      <c r="S206" s="285"/>
      <c r="T206" s="285"/>
    </row>
    <row r="207" spans="1:20" s="42" customFormat="1" ht="12" hidden="1">
      <c r="A207" s="402"/>
      <c r="B207" s="290"/>
      <c r="C207" s="290" t="s">
        <v>463</v>
      </c>
      <c r="D207" s="290"/>
      <c r="E207" s="289"/>
      <c r="F207" s="289"/>
      <c r="G207" s="41"/>
      <c r="H207" s="41"/>
      <c r="I207" s="41"/>
      <c r="J207" s="41"/>
      <c r="K207" s="41"/>
      <c r="L207" s="87"/>
      <c r="M207" s="41"/>
      <c r="N207" s="41"/>
      <c r="O207" s="41"/>
      <c r="P207" s="41"/>
      <c r="Q207" s="41"/>
      <c r="R207" s="284"/>
      <c r="S207" s="285"/>
      <c r="T207" s="285"/>
    </row>
    <row r="208" spans="1:20" s="42" customFormat="1" ht="12" hidden="1">
      <c r="A208" s="402"/>
      <c r="B208" s="290"/>
      <c r="C208" s="290" t="s">
        <v>464</v>
      </c>
      <c r="D208" s="290"/>
      <c r="E208" s="289"/>
      <c r="F208" s="289"/>
      <c r="G208" s="41"/>
      <c r="H208" s="41"/>
      <c r="I208" s="41"/>
      <c r="J208" s="41"/>
      <c r="K208" s="41"/>
      <c r="L208" s="87"/>
      <c r="M208" s="41"/>
      <c r="N208" s="41"/>
      <c r="O208" s="41"/>
      <c r="P208" s="41"/>
      <c r="Q208" s="41"/>
      <c r="R208" s="284"/>
      <c r="S208" s="285"/>
      <c r="T208" s="285"/>
    </row>
    <row r="209" spans="1:20" s="42" customFormat="1" ht="12" hidden="1">
      <c r="A209" s="402"/>
      <c r="B209" s="290"/>
      <c r="C209" s="290" t="s">
        <v>413</v>
      </c>
      <c r="D209" s="290"/>
      <c r="E209" s="289"/>
      <c r="F209" s="289"/>
      <c r="G209" s="41"/>
      <c r="H209" s="41"/>
      <c r="I209" s="41"/>
      <c r="J209" s="41"/>
      <c r="K209" s="41"/>
      <c r="L209" s="87"/>
      <c r="M209" s="41"/>
      <c r="N209" s="41"/>
      <c r="O209" s="41"/>
      <c r="P209" s="41"/>
      <c r="Q209" s="41"/>
      <c r="R209" s="284"/>
      <c r="S209" s="285"/>
      <c r="T209" s="285"/>
    </row>
    <row r="210" spans="1:20" s="42" customFormat="1" ht="12" hidden="1">
      <c r="A210" s="402"/>
      <c r="B210" s="290"/>
      <c r="C210" s="309"/>
      <c r="D210" s="309"/>
      <c r="E210" s="289"/>
      <c r="F210" s="289"/>
      <c r="G210" s="41"/>
      <c r="H210" s="41"/>
      <c r="I210" s="41"/>
      <c r="J210" s="41"/>
      <c r="K210" s="41"/>
      <c r="L210" s="87"/>
      <c r="M210" s="41"/>
      <c r="N210" s="41"/>
      <c r="O210" s="41"/>
      <c r="P210" s="41"/>
      <c r="Q210" s="41"/>
      <c r="R210" s="284"/>
      <c r="S210" s="285"/>
      <c r="T210" s="285"/>
    </row>
    <row r="211" spans="1:20" s="42" customFormat="1" ht="12" hidden="1">
      <c r="A211" s="402"/>
      <c r="B211" s="290"/>
      <c r="C211" s="309"/>
      <c r="D211" s="309"/>
      <c r="E211" s="289"/>
      <c r="F211" s="289"/>
      <c r="G211" s="41"/>
      <c r="H211" s="41"/>
      <c r="I211" s="41"/>
      <c r="J211" s="41"/>
      <c r="K211" s="41"/>
      <c r="L211" s="87"/>
      <c r="M211" s="41"/>
      <c r="N211" s="41"/>
      <c r="O211" s="41"/>
      <c r="P211" s="41"/>
      <c r="Q211" s="41"/>
      <c r="R211" s="284"/>
      <c r="S211" s="285"/>
      <c r="T211" s="285"/>
    </row>
    <row r="212" spans="1:20" s="42" customFormat="1" ht="12" hidden="1">
      <c r="A212" s="402"/>
      <c r="B212" s="290"/>
      <c r="C212" s="309"/>
      <c r="D212" s="309"/>
      <c r="E212" s="289"/>
      <c r="F212" s="289"/>
      <c r="G212" s="41"/>
      <c r="H212" s="41"/>
      <c r="I212" s="41"/>
      <c r="J212" s="41"/>
      <c r="K212" s="41"/>
      <c r="L212" s="87"/>
      <c r="M212" s="41"/>
      <c r="N212" s="41"/>
      <c r="O212" s="41"/>
      <c r="P212" s="41"/>
      <c r="Q212" s="41"/>
      <c r="R212" s="284"/>
      <c r="S212" s="285"/>
      <c r="T212" s="285"/>
    </row>
    <row r="213" spans="1:20" s="42" customFormat="1" ht="12" hidden="1">
      <c r="A213" s="402"/>
      <c r="B213" s="290"/>
      <c r="C213" s="309"/>
      <c r="D213" s="309"/>
      <c r="E213" s="289"/>
      <c r="F213" s="289"/>
      <c r="G213" s="41"/>
      <c r="H213" s="41"/>
      <c r="I213" s="41"/>
      <c r="J213" s="41"/>
      <c r="K213" s="41"/>
      <c r="L213" s="87"/>
      <c r="M213" s="41"/>
      <c r="N213" s="41"/>
      <c r="O213" s="41"/>
      <c r="P213" s="41"/>
      <c r="Q213" s="41"/>
      <c r="R213" s="284"/>
      <c r="S213" s="285"/>
      <c r="T213" s="285"/>
    </row>
    <row r="214" spans="1:20" s="42" customFormat="1" ht="12" hidden="1">
      <c r="A214" s="402"/>
      <c r="B214" s="290"/>
      <c r="C214" s="309"/>
      <c r="D214" s="309"/>
      <c r="E214" s="289"/>
      <c r="F214" s="289"/>
      <c r="G214" s="41"/>
      <c r="H214" s="41"/>
      <c r="I214" s="41"/>
      <c r="J214" s="41"/>
      <c r="K214" s="41"/>
      <c r="L214" s="87"/>
      <c r="M214" s="41"/>
      <c r="N214" s="41"/>
      <c r="O214" s="41"/>
      <c r="P214" s="41"/>
      <c r="Q214" s="41"/>
      <c r="R214" s="284"/>
      <c r="S214" s="285"/>
      <c r="T214" s="285"/>
    </row>
    <row r="215" spans="1:20" s="42" customFormat="1" ht="12" hidden="1">
      <c r="A215" s="402"/>
      <c r="B215" s="290"/>
      <c r="C215" s="309"/>
      <c r="D215" s="309"/>
      <c r="E215" s="289"/>
      <c r="F215" s="289"/>
      <c r="G215" s="41"/>
      <c r="H215" s="41"/>
      <c r="I215" s="41"/>
      <c r="J215" s="41"/>
      <c r="K215" s="41"/>
      <c r="L215" s="87"/>
      <c r="M215" s="41"/>
      <c r="N215" s="41"/>
      <c r="O215" s="41"/>
      <c r="P215" s="41"/>
      <c r="Q215" s="41"/>
      <c r="R215" s="284"/>
      <c r="S215" s="285"/>
      <c r="T215" s="285"/>
    </row>
    <row r="216" spans="1:20" s="42" customFormat="1" ht="12" hidden="1">
      <c r="A216" s="402"/>
      <c r="B216" s="290"/>
      <c r="C216" s="309"/>
      <c r="D216" s="309"/>
      <c r="E216" s="289"/>
      <c r="F216" s="289"/>
      <c r="G216" s="41"/>
      <c r="H216" s="41"/>
      <c r="I216" s="41"/>
      <c r="J216" s="41"/>
      <c r="K216" s="41"/>
      <c r="L216" s="87"/>
      <c r="M216" s="41"/>
      <c r="N216" s="41"/>
      <c r="O216" s="41"/>
      <c r="P216" s="41"/>
      <c r="Q216" s="41"/>
      <c r="R216" s="284"/>
      <c r="S216" s="285"/>
      <c r="T216" s="285"/>
    </row>
    <row r="217" spans="1:20" s="42" customFormat="1" ht="12" hidden="1">
      <c r="A217" s="402"/>
      <c r="B217" s="290"/>
      <c r="C217" s="309"/>
      <c r="D217" s="309"/>
      <c r="E217" s="289"/>
      <c r="F217" s="289"/>
      <c r="G217" s="41"/>
      <c r="H217" s="41"/>
      <c r="I217" s="41"/>
      <c r="J217" s="41"/>
      <c r="K217" s="41"/>
      <c r="L217" s="87"/>
      <c r="M217" s="41"/>
      <c r="N217" s="41"/>
      <c r="O217" s="41"/>
      <c r="P217" s="41"/>
      <c r="Q217" s="41"/>
      <c r="R217" s="284"/>
      <c r="S217" s="285"/>
      <c r="T217" s="285"/>
    </row>
    <row r="218" spans="1:20" s="42" customFormat="1" ht="12" hidden="1">
      <c r="A218" s="402"/>
      <c r="B218" s="290"/>
      <c r="C218" s="309"/>
      <c r="D218" s="309"/>
      <c r="E218" s="289"/>
      <c r="F218" s="289"/>
      <c r="G218" s="41"/>
      <c r="H218" s="41"/>
      <c r="I218" s="41"/>
      <c r="J218" s="41"/>
      <c r="K218" s="41"/>
      <c r="L218" s="87"/>
      <c r="M218" s="41"/>
      <c r="N218" s="41"/>
      <c r="O218" s="41"/>
      <c r="P218" s="41"/>
      <c r="Q218" s="41"/>
      <c r="R218" s="284"/>
      <c r="S218" s="285"/>
      <c r="T218" s="285"/>
    </row>
    <row r="219" spans="1:20" s="42" customFormat="1" ht="12" hidden="1">
      <c r="A219" s="403"/>
      <c r="B219" s="290"/>
      <c r="C219" s="309"/>
      <c r="D219" s="309"/>
      <c r="E219" s="289"/>
      <c r="F219" s="289"/>
      <c r="G219" s="41"/>
      <c r="H219" s="41"/>
      <c r="I219" s="41"/>
      <c r="J219" s="41"/>
      <c r="K219" s="41"/>
      <c r="L219" s="87"/>
      <c r="M219" s="41"/>
      <c r="N219" s="41"/>
      <c r="O219" s="41"/>
      <c r="P219" s="41"/>
      <c r="Q219" s="41"/>
      <c r="R219" s="284"/>
      <c r="S219" s="285"/>
      <c r="T219" s="285"/>
    </row>
    <row r="220" spans="1:20" s="42" customFormat="1" ht="13.2" hidden="1">
      <c r="A220" s="299" t="s">
        <v>328</v>
      </c>
      <c r="B220" s="299" t="s">
        <v>329</v>
      </c>
      <c r="C220" s="306" t="s">
        <v>279</v>
      </c>
      <c r="D220" s="299" t="s">
        <v>345</v>
      </c>
      <c r="E220" s="41"/>
      <c r="F220" s="41"/>
      <c r="G220" s="41"/>
      <c r="H220" s="41"/>
      <c r="I220" s="41"/>
      <c r="J220" s="41"/>
      <c r="K220" s="293"/>
      <c r="L220" s="294"/>
      <c r="M220" s="295"/>
      <c r="N220" s="284"/>
      <c r="O220" s="285"/>
      <c r="P220" s="285"/>
    </row>
    <row r="221" spans="1:20" s="42" customFormat="1" ht="12" hidden="1">
      <c r="A221" s="41"/>
      <c r="B221" s="41">
        <v>1</v>
      </c>
      <c r="C221" s="86"/>
      <c r="D221" s="293" t="s">
        <v>214</v>
      </c>
      <c r="E221" s="292" t="s">
        <v>215</v>
      </c>
      <c r="F221" s="292" t="s">
        <v>216</v>
      </c>
      <c r="G221" s="292" t="s">
        <v>231</v>
      </c>
      <c r="H221" s="293"/>
      <c r="J221" s="293"/>
      <c r="K221" s="63"/>
      <c r="L221" s="63"/>
      <c r="M221" s="41"/>
      <c r="N221" s="284"/>
      <c r="O221" s="285"/>
      <c r="P221" s="285"/>
      <c r="Q221" s="1"/>
    </row>
    <row r="222" spans="1:20" s="42" customFormat="1" ht="12" hidden="1">
      <c r="A222" s="41" t="s">
        <v>69</v>
      </c>
      <c r="B222" s="41">
        <v>1</v>
      </c>
      <c r="C222" s="87" t="s">
        <v>218</v>
      </c>
      <c r="D222" s="41"/>
      <c r="E222" s="87"/>
      <c r="F222" s="87"/>
      <c r="G222" s="87"/>
      <c r="H222" s="63"/>
      <c r="I222" s="85"/>
      <c r="J222" s="63"/>
      <c r="K222" s="237"/>
      <c r="L222" s="63"/>
      <c r="M222" s="41"/>
      <c r="N222" s="284"/>
      <c r="O222" s="285"/>
      <c r="P222" s="285"/>
      <c r="Q222" s="1"/>
    </row>
    <row r="223" spans="1:20" s="42" customFormat="1" ht="12" hidden="1">
      <c r="A223" s="41" t="s">
        <v>80</v>
      </c>
      <c r="B223" s="41">
        <v>2</v>
      </c>
      <c r="C223" s="86" t="s">
        <v>222</v>
      </c>
      <c r="D223" s="86" t="s">
        <v>62</v>
      </c>
      <c r="E223" s="86" t="s">
        <v>62</v>
      </c>
      <c r="F223" s="86" t="s">
        <v>62</v>
      </c>
      <c r="G223" s="86" t="s">
        <v>62</v>
      </c>
      <c r="H223" s="237"/>
      <c r="I223" s="238"/>
      <c r="J223" s="237"/>
      <c r="K223" s="91"/>
      <c r="L223" s="63"/>
      <c r="M223" s="41"/>
      <c r="N223" s="284"/>
      <c r="O223" s="285"/>
      <c r="P223" s="285"/>
      <c r="Q223" s="1"/>
    </row>
    <row r="224" spans="1:20" s="42" customFormat="1" ht="12" hidden="1">
      <c r="A224" s="41" t="s">
        <v>260</v>
      </c>
      <c r="B224" s="41">
        <v>3</v>
      </c>
      <c r="C224" s="86" t="s">
        <v>225</v>
      </c>
      <c r="D224" s="91" t="s">
        <v>61</v>
      </c>
      <c r="E224" s="91" t="s">
        <v>61</v>
      </c>
      <c r="F224" s="91" t="s">
        <v>61</v>
      </c>
      <c r="G224" s="91" t="s">
        <v>61</v>
      </c>
      <c r="H224" s="91"/>
      <c r="I224" s="91"/>
      <c r="J224" s="91"/>
      <c r="K224" s="238"/>
      <c r="L224" s="63"/>
      <c r="M224" s="41"/>
      <c r="N224" s="284"/>
      <c r="O224" s="285"/>
      <c r="P224" s="285"/>
      <c r="Q224" s="1"/>
    </row>
    <row r="225" spans="1:27" s="42" customFormat="1" ht="12" hidden="1">
      <c r="A225" s="41"/>
      <c r="B225" s="41"/>
      <c r="C225" s="87" t="s">
        <v>151</v>
      </c>
      <c r="D225" s="86" t="s">
        <v>225</v>
      </c>
      <c r="E225" s="86" t="s">
        <v>225</v>
      </c>
      <c r="F225" s="86" t="s">
        <v>225</v>
      </c>
      <c r="G225" s="86" t="s">
        <v>225</v>
      </c>
      <c r="H225" s="238"/>
      <c r="I225" s="238"/>
      <c r="J225" s="238"/>
      <c r="K225" s="238"/>
      <c r="L225" s="63"/>
      <c r="M225" s="41"/>
      <c r="N225" s="284"/>
      <c r="O225" s="285"/>
      <c r="P225" s="285"/>
      <c r="Q225" s="1"/>
    </row>
    <row r="226" spans="1:27" s="42" customFormat="1" ht="12" hidden="1">
      <c r="A226" s="41"/>
      <c r="B226" s="41"/>
      <c r="C226" s="91" t="s">
        <v>220</v>
      </c>
      <c r="D226" s="90" t="s">
        <v>219</v>
      </c>
      <c r="E226" s="90" t="s">
        <v>219</v>
      </c>
      <c r="F226" s="90" t="s">
        <v>219</v>
      </c>
      <c r="G226" s="90" t="s">
        <v>219</v>
      </c>
      <c r="H226" s="238"/>
      <c r="I226" s="238"/>
      <c r="J226" s="238"/>
      <c r="K226" s="237"/>
      <c r="L226" s="63"/>
      <c r="M226" s="41"/>
      <c r="N226" s="284"/>
      <c r="O226" s="285"/>
      <c r="P226" s="285"/>
      <c r="Q226" s="1"/>
    </row>
    <row r="227" spans="1:27" s="42" customFormat="1" ht="12" hidden="1">
      <c r="A227" s="41"/>
      <c r="B227" s="237"/>
      <c r="C227" s="86" t="s">
        <v>162</v>
      </c>
      <c r="D227" s="90"/>
      <c r="E227" s="90"/>
      <c r="F227" s="87"/>
      <c r="G227" s="87"/>
      <c r="H227" s="237"/>
      <c r="I227" s="237"/>
      <c r="J227" s="63"/>
      <c r="K227" s="238"/>
      <c r="L227" s="63"/>
      <c r="M227" s="41"/>
      <c r="N227" s="284"/>
      <c r="O227" s="285"/>
      <c r="P227" s="285"/>
      <c r="Q227" s="1"/>
      <c r="S227" s="1"/>
    </row>
    <row r="228" spans="1:27" ht="12" hidden="1">
      <c r="A228" s="246"/>
      <c r="B228" s="238"/>
      <c r="C228" s="86" t="s">
        <v>164</v>
      </c>
      <c r="D228" s="86"/>
      <c r="E228" s="86"/>
      <c r="F228" s="86"/>
      <c r="G228" s="86"/>
      <c r="H228" s="238"/>
      <c r="I228" s="238"/>
      <c r="J228" s="63"/>
      <c r="K228" s="90"/>
      <c r="L228" s="63"/>
      <c r="M228" s="41"/>
      <c r="N228" s="287"/>
      <c r="O228" s="288"/>
      <c r="P228" s="288"/>
      <c r="W228" s="42"/>
      <c r="X228" s="42"/>
      <c r="Y228" s="42"/>
      <c r="Z228" s="42"/>
      <c r="AA228" s="42"/>
    </row>
    <row r="229" spans="1:27" ht="12" hidden="1">
      <c r="A229" s="246"/>
      <c r="B229" s="90"/>
      <c r="C229" s="86" t="s">
        <v>209</v>
      </c>
      <c r="D229" s="86"/>
      <c r="E229" s="90"/>
      <c r="F229" s="86"/>
      <c r="G229" s="90"/>
      <c r="H229" s="90"/>
      <c r="I229" s="90"/>
      <c r="J229" s="63"/>
      <c r="K229" s="91"/>
      <c r="L229" s="63"/>
      <c r="M229" s="41"/>
      <c r="N229" s="287"/>
      <c r="O229" s="288"/>
      <c r="P229" s="288"/>
    </row>
    <row r="230" spans="1:27" ht="12" hidden="1">
      <c r="A230" s="246"/>
      <c r="B230" s="91"/>
      <c r="C230" s="86" t="s">
        <v>224</v>
      </c>
      <c r="D230" s="86"/>
      <c r="E230" s="91"/>
      <c r="F230" s="86"/>
      <c r="G230" s="91"/>
      <c r="H230" s="91"/>
      <c r="I230" s="91"/>
      <c r="J230" s="63"/>
      <c r="K230" s="238"/>
      <c r="L230" s="63"/>
      <c r="M230" s="41"/>
    </row>
    <row r="231" spans="1:27" ht="12" hidden="1">
      <c r="A231" s="246"/>
      <c r="B231" s="238"/>
      <c r="C231" s="90" t="s">
        <v>465</v>
      </c>
      <c r="D231" s="86"/>
      <c r="E231" s="86"/>
      <c r="F231" s="86"/>
      <c r="G231" s="86"/>
      <c r="H231" s="238"/>
      <c r="I231" s="238"/>
      <c r="J231" s="63"/>
      <c r="K231" s="238"/>
      <c r="L231" s="63"/>
      <c r="M231" s="41"/>
    </row>
    <row r="232" spans="1:27" ht="12" hidden="1">
      <c r="A232" s="246"/>
      <c r="B232" s="238"/>
      <c r="C232" s="90" t="s">
        <v>466</v>
      </c>
      <c r="D232" s="86"/>
      <c r="E232" s="86"/>
      <c r="F232" s="86"/>
      <c r="G232" s="86"/>
      <c r="H232" s="238"/>
      <c r="I232" s="238"/>
      <c r="J232" s="63"/>
      <c r="K232" s="238"/>
      <c r="L232" s="63"/>
      <c r="M232" s="41"/>
    </row>
    <row r="233" spans="1:27" ht="12" hidden="1">
      <c r="A233" s="246"/>
      <c r="B233" s="238"/>
      <c r="C233" s="86" t="s">
        <v>467</v>
      </c>
      <c r="D233" s="86"/>
      <c r="E233" s="86"/>
      <c r="F233" s="86"/>
      <c r="G233" s="86"/>
      <c r="H233" s="238"/>
      <c r="I233" s="238"/>
      <c r="J233" s="63"/>
      <c r="K233" s="238"/>
      <c r="L233" s="41"/>
      <c r="M233" s="41"/>
    </row>
    <row r="234" spans="1:27" ht="12" hidden="1">
      <c r="A234" s="246"/>
      <c r="B234" s="238"/>
      <c r="C234" s="90"/>
      <c r="D234" s="41"/>
      <c r="E234" s="238"/>
      <c r="F234" s="41"/>
      <c r="G234" s="238"/>
      <c r="H234" s="238"/>
      <c r="I234" s="238"/>
      <c r="J234" s="41"/>
      <c r="K234" s="90"/>
      <c r="L234" s="41"/>
      <c r="M234" s="41"/>
    </row>
    <row r="235" spans="1:27" ht="12" hidden="1">
      <c r="A235" s="246"/>
      <c r="B235" s="90"/>
      <c r="C235" s="238"/>
      <c r="D235" s="41"/>
      <c r="E235" s="90"/>
      <c r="F235" s="41"/>
      <c r="G235" s="90"/>
      <c r="H235" s="90"/>
      <c r="I235" s="90"/>
      <c r="J235" s="41"/>
      <c r="K235" s="90"/>
      <c r="L235" s="246"/>
      <c r="M235" s="246"/>
    </row>
    <row r="236" spans="1:27" ht="12" hidden="1">
      <c r="A236" s="246"/>
      <c r="B236" s="90"/>
      <c r="C236" s="238"/>
      <c r="D236" s="246"/>
      <c r="E236" s="90"/>
      <c r="F236" s="246"/>
      <c r="G236" s="90"/>
      <c r="H236" s="90"/>
      <c r="I236" s="90"/>
      <c r="J236" s="246"/>
      <c r="K236" s="238"/>
      <c r="L236" s="246"/>
      <c r="M236" s="246"/>
    </row>
    <row r="237" spans="1:27" ht="12" hidden="1">
      <c r="A237" s="246"/>
      <c r="B237" s="238"/>
      <c r="C237" s="246"/>
      <c r="D237" s="246"/>
      <c r="E237" s="238"/>
      <c r="F237" s="246"/>
      <c r="G237" s="238"/>
      <c r="H237" s="238"/>
      <c r="I237" s="238"/>
      <c r="J237" s="246"/>
      <c r="K237" s="246"/>
      <c r="L237" s="246"/>
      <c r="M237" s="246"/>
    </row>
    <row r="240" spans="1:27" ht="12">
      <c r="A240" s="56"/>
      <c r="B240" s="56"/>
      <c r="C240" s="57"/>
      <c r="D240" s="57"/>
      <c r="E240" s="58"/>
      <c r="F240" s="59"/>
    </row>
    <row r="241" spans="1:6" ht="12">
      <c r="A241" s="57"/>
      <c r="B241" s="57"/>
      <c r="C241" s="57"/>
      <c r="D241" s="57"/>
      <c r="E241" s="58"/>
      <c r="F241" s="59"/>
    </row>
    <row r="242" spans="1:6" ht="12">
      <c r="A242" s="57"/>
      <c r="B242" s="57"/>
      <c r="C242" s="57"/>
      <c r="D242" s="57"/>
      <c r="E242" s="58"/>
      <c r="F242" s="59"/>
    </row>
    <row r="243" spans="1:6" ht="12">
      <c r="C243" s="57"/>
      <c r="D243" s="57"/>
      <c r="E243" s="58"/>
      <c r="F243" s="59"/>
    </row>
    <row r="244" spans="1:6" ht="12">
      <c r="C244" s="57"/>
      <c r="D244" s="57"/>
      <c r="E244" s="58"/>
      <c r="F244" s="59"/>
    </row>
    <row r="245" spans="1:6" ht="12">
      <c r="C245" s="57"/>
      <c r="D245" s="57"/>
      <c r="E245" s="58"/>
      <c r="F245" s="59"/>
    </row>
    <row r="246" spans="1:6" ht="12">
      <c r="C246" s="57"/>
      <c r="D246" s="57"/>
      <c r="E246" s="58"/>
      <c r="F246" s="59"/>
    </row>
    <row r="247" spans="1:6" ht="12">
      <c r="C247" s="57"/>
      <c r="D247" s="57"/>
      <c r="E247" s="58"/>
      <c r="F247" s="59"/>
    </row>
    <row r="248" spans="1:6" ht="12">
      <c r="C248" s="57"/>
      <c r="D248" s="57"/>
      <c r="E248" s="58"/>
      <c r="F248" s="59"/>
    </row>
    <row r="249" spans="1:6" ht="12">
      <c r="C249" s="57"/>
      <c r="D249" s="57"/>
      <c r="E249" s="58"/>
      <c r="F249" s="59"/>
    </row>
    <row r="250" spans="1:6" ht="12">
      <c r="C250" s="57"/>
      <c r="D250" s="57"/>
      <c r="E250" s="58"/>
      <c r="F250" s="59"/>
    </row>
    <row r="251" spans="1:6" ht="12">
      <c r="C251" s="57"/>
      <c r="D251" s="57"/>
      <c r="E251" s="58"/>
      <c r="F251" s="59"/>
    </row>
    <row r="252" spans="1:6" ht="12">
      <c r="C252" s="57"/>
      <c r="D252" s="57"/>
      <c r="E252" s="58"/>
      <c r="F252" s="59"/>
    </row>
    <row r="253" spans="1:6" ht="12">
      <c r="C253" s="57"/>
      <c r="D253" s="57"/>
      <c r="E253" s="58"/>
      <c r="F253" s="59"/>
    </row>
    <row r="254" spans="1:6" ht="12">
      <c r="C254" s="57"/>
      <c r="D254" s="57"/>
      <c r="E254" s="58"/>
      <c r="F254" s="59"/>
    </row>
    <row r="255" spans="1:6" ht="12">
      <c r="C255" s="57"/>
      <c r="D255" s="57"/>
      <c r="E255" s="58"/>
      <c r="F255" s="59"/>
    </row>
    <row r="256" spans="1:6" ht="12">
      <c r="C256" s="57"/>
      <c r="D256" s="57"/>
      <c r="E256" s="58"/>
      <c r="F256" s="59"/>
    </row>
    <row r="257" spans="3:6" ht="12">
      <c r="C257" s="57"/>
      <c r="D257" s="57"/>
      <c r="E257" s="58"/>
      <c r="F257" s="59"/>
    </row>
    <row r="258" spans="3:6" ht="12">
      <c r="C258" s="57"/>
      <c r="D258" s="57"/>
      <c r="E258" s="58"/>
      <c r="F258" s="59"/>
    </row>
    <row r="259" spans="3:6" ht="12">
      <c r="C259" s="57"/>
      <c r="D259" s="57"/>
      <c r="E259" s="58"/>
      <c r="F259" s="59"/>
    </row>
    <row r="260" spans="3:6" ht="12">
      <c r="C260" s="57"/>
      <c r="D260" s="57"/>
      <c r="E260" s="58"/>
      <c r="F260" s="59"/>
    </row>
    <row r="261" spans="3:6" ht="12">
      <c r="C261" s="57"/>
      <c r="D261" s="57"/>
      <c r="E261" s="58"/>
      <c r="F261" s="59"/>
    </row>
    <row r="262" spans="3:6" ht="12">
      <c r="C262" s="57"/>
      <c r="D262" s="57"/>
      <c r="E262" s="58"/>
      <c r="F262" s="59"/>
    </row>
    <row r="263" spans="3:6" ht="12">
      <c r="C263" s="57"/>
      <c r="D263" s="57"/>
      <c r="E263" s="58"/>
      <c r="F263" s="59"/>
    </row>
    <row r="264" spans="3:6" ht="12">
      <c r="C264" s="57"/>
      <c r="D264" s="57"/>
      <c r="E264" s="58"/>
      <c r="F264" s="59"/>
    </row>
    <row r="265" spans="3:6" ht="12">
      <c r="C265" s="57"/>
      <c r="D265" s="57"/>
      <c r="E265" s="58"/>
      <c r="F265" s="59"/>
    </row>
  </sheetData>
  <sortState xmlns:xlrd2="http://schemas.microsoft.com/office/spreadsheetml/2017/richdata2" ref="H244:H246">
    <sortCondition ref="H244:H246"/>
  </sortState>
  <mergeCells count="523">
    <mergeCell ref="A65:B65"/>
    <mergeCell ref="D65:E65"/>
    <mergeCell ref="K65:L65"/>
    <mergeCell ref="N65:P65"/>
    <mergeCell ref="A66:B66"/>
    <mergeCell ref="D66:E66"/>
    <mergeCell ref="K66:L66"/>
    <mergeCell ref="N66:P66"/>
    <mergeCell ref="A67:B67"/>
    <mergeCell ref="D67:E67"/>
    <mergeCell ref="K67:L67"/>
    <mergeCell ref="N67:P67"/>
    <mergeCell ref="A59:B59"/>
    <mergeCell ref="D59:E59"/>
    <mergeCell ref="K59:L59"/>
    <mergeCell ref="N59:P59"/>
    <mergeCell ref="A60:B60"/>
    <mergeCell ref="D60:E60"/>
    <mergeCell ref="K60:L60"/>
    <mergeCell ref="N60:P60"/>
    <mergeCell ref="A64:B64"/>
    <mergeCell ref="D64:E64"/>
    <mergeCell ref="K64:L64"/>
    <mergeCell ref="N64:P64"/>
    <mergeCell ref="A61:B61"/>
    <mergeCell ref="D61:E61"/>
    <mergeCell ref="K61:L61"/>
    <mergeCell ref="N61:P61"/>
    <mergeCell ref="A62:B62"/>
    <mergeCell ref="D62:E62"/>
    <mergeCell ref="K62:L62"/>
    <mergeCell ref="N62:P62"/>
    <mergeCell ref="A63:B63"/>
    <mergeCell ref="D63:E63"/>
    <mergeCell ref="K63:L63"/>
    <mergeCell ref="N63:P63"/>
    <mergeCell ref="A97:B97"/>
    <mergeCell ref="D97:E97"/>
    <mergeCell ref="K97:L97"/>
    <mergeCell ref="N97:P97"/>
    <mergeCell ref="A98:B98"/>
    <mergeCell ref="D98:E98"/>
    <mergeCell ref="K98:L98"/>
    <mergeCell ref="N98:P98"/>
    <mergeCell ref="A99:B99"/>
    <mergeCell ref="D99:E99"/>
    <mergeCell ref="K99:L99"/>
    <mergeCell ref="N99:P99"/>
    <mergeCell ref="A94:B94"/>
    <mergeCell ref="D94:E94"/>
    <mergeCell ref="K94:L94"/>
    <mergeCell ref="N94:P94"/>
    <mergeCell ref="A95:B95"/>
    <mergeCell ref="D95:E95"/>
    <mergeCell ref="K95:L95"/>
    <mergeCell ref="N95:P95"/>
    <mergeCell ref="A96:B96"/>
    <mergeCell ref="D96:E96"/>
    <mergeCell ref="K96:L96"/>
    <mergeCell ref="N96:P96"/>
    <mergeCell ref="A91:B91"/>
    <mergeCell ref="D91:E91"/>
    <mergeCell ref="K91:L91"/>
    <mergeCell ref="N91:P91"/>
    <mergeCell ref="A92:B92"/>
    <mergeCell ref="D92:E92"/>
    <mergeCell ref="K92:L92"/>
    <mergeCell ref="N92:P92"/>
    <mergeCell ref="A93:B93"/>
    <mergeCell ref="D93:E93"/>
    <mergeCell ref="K93:L93"/>
    <mergeCell ref="N93:P93"/>
    <mergeCell ref="A88:B88"/>
    <mergeCell ref="D88:E88"/>
    <mergeCell ref="K88:L88"/>
    <mergeCell ref="N88:P88"/>
    <mergeCell ref="A89:B89"/>
    <mergeCell ref="D89:E89"/>
    <mergeCell ref="K89:L89"/>
    <mergeCell ref="N89:P89"/>
    <mergeCell ref="A90:B90"/>
    <mergeCell ref="D90:E90"/>
    <mergeCell ref="K90:L90"/>
    <mergeCell ref="N90:P90"/>
    <mergeCell ref="A85:B85"/>
    <mergeCell ref="D85:E85"/>
    <mergeCell ref="K85:L85"/>
    <mergeCell ref="N85:P85"/>
    <mergeCell ref="A86:B86"/>
    <mergeCell ref="D86:E86"/>
    <mergeCell ref="K86:L86"/>
    <mergeCell ref="N86:P86"/>
    <mergeCell ref="A87:B87"/>
    <mergeCell ref="D87:E87"/>
    <mergeCell ref="K87:L87"/>
    <mergeCell ref="N87:P87"/>
    <mergeCell ref="A81:B81"/>
    <mergeCell ref="D81:E81"/>
    <mergeCell ref="K81:L81"/>
    <mergeCell ref="N81:P81"/>
    <mergeCell ref="A83:B83"/>
    <mergeCell ref="D83:E83"/>
    <mergeCell ref="K83:L83"/>
    <mergeCell ref="N83:P83"/>
    <mergeCell ref="A84:B84"/>
    <mergeCell ref="D84:E84"/>
    <mergeCell ref="K84:L84"/>
    <mergeCell ref="N84:P84"/>
    <mergeCell ref="A114:B114"/>
    <mergeCell ref="D114:E114"/>
    <mergeCell ref="K114:L114"/>
    <mergeCell ref="N114:P114"/>
    <mergeCell ref="A115:B115"/>
    <mergeCell ref="D115:E115"/>
    <mergeCell ref="K115:L115"/>
    <mergeCell ref="N115:P115"/>
    <mergeCell ref="A116:B116"/>
    <mergeCell ref="K116:L116"/>
    <mergeCell ref="N116:P116"/>
    <mergeCell ref="D116:E116"/>
    <mergeCell ref="A112:B112"/>
    <mergeCell ref="D112:E112"/>
    <mergeCell ref="K112:L112"/>
    <mergeCell ref="N112:P112"/>
    <mergeCell ref="A108:B108"/>
    <mergeCell ref="D108:E108"/>
    <mergeCell ref="A110:B110"/>
    <mergeCell ref="D110:E110"/>
    <mergeCell ref="K110:L110"/>
    <mergeCell ref="N110:P110"/>
    <mergeCell ref="A111:B111"/>
    <mergeCell ref="D111:E111"/>
    <mergeCell ref="K111:L111"/>
    <mergeCell ref="K108:L108"/>
    <mergeCell ref="N108:P108"/>
    <mergeCell ref="A109:B109"/>
    <mergeCell ref="D109:E109"/>
    <mergeCell ref="K109:L109"/>
    <mergeCell ref="N109:P109"/>
    <mergeCell ref="A113:B113"/>
    <mergeCell ref="D113:E113"/>
    <mergeCell ref="K113:L113"/>
    <mergeCell ref="N113:P113"/>
    <mergeCell ref="A72:B72"/>
    <mergeCell ref="D72:E72"/>
    <mergeCell ref="K72:L72"/>
    <mergeCell ref="N72:P72"/>
    <mergeCell ref="A106:B106"/>
    <mergeCell ref="D106:E106"/>
    <mergeCell ref="K106:L106"/>
    <mergeCell ref="N106:P106"/>
    <mergeCell ref="A73:B73"/>
    <mergeCell ref="D73:E73"/>
    <mergeCell ref="K73:L73"/>
    <mergeCell ref="N73:P73"/>
    <mergeCell ref="A75:B75"/>
    <mergeCell ref="D75:E75"/>
    <mergeCell ref="K75:L75"/>
    <mergeCell ref="N75:P75"/>
    <mergeCell ref="A76:B76"/>
    <mergeCell ref="D76:E76"/>
    <mergeCell ref="K76:L76"/>
    <mergeCell ref="N76:P76"/>
    <mergeCell ref="A50:B50"/>
    <mergeCell ref="D50:E50"/>
    <mergeCell ref="K50:L50"/>
    <mergeCell ref="N50:P50"/>
    <mergeCell ref="A53:B53"/>
    <mergeCell ref="D53:E53"/>
    <mergeCell ref="K53:L53"/>
    <mergeCell ref="N53:P53"/>
    <mergeCell ref="A54:B54"/>
    <mergeCell ref="D54:E54"/>
    <mergeCell ref="K54:L54"/>
    <mergeCell ref="N54:P54"/>
    <mergeCell ref="A51:B51"/>
    <mergeCell ref="D51:E51"/>
    <mergeCell ref="K51:L51"/>
    <mergeCell ref="N51:P51"/>
    <mergeCell ref="A52:B52"/>
    <mergeCell ref="D52:E52"/>
    <mergeCell ref="K52:L52"/>
    <mergeCell ref="N52:P52"/>
    <mergeCell ref="E2:K2"/>
    <mergeCell ref="D3:H3"/>
    <mergeCell ref="J3:N3"/>
    <mergeCell ref="B4:C4"/>
    <mergeCell ref="E4:G4"/>
    <mergeCell ref="H4:I4"/>
    <mergeCell ref="J4:K4"/>
    <mergeCell ref="L4:M4"/>
    <mergeCell ref="A5:P5"/>
    <mergeCell ref="B2:C2"/>
    <mergeCell ref="A6:B6"/>
    <mergeCell ref="D6:F6"/>
    <mergeCell ref="K6:L6"/>
    <mergeCell ref="N6:P6"/>
    <mergeCell ref="A7:B7"/>
    <mergeCell ref="D7:F7"/>
    <mergeCell ref="K7:L7"/>
    <mergeCell ref="N7:P7"/>
    <mergeCell ref="A27:B27"/>
    <mergeCell ref="D27:F27"/>
    <mergeCell ref="K27:L27"/>
    <mergeCell ref="N27:P27"/>
    <mergeCell ref="A13:B13"/>
    <mergeCell ref="D13:F13"/>
    <mergeCell ref="K13:L13"/>
    <mergeCell ref="N13:P13"/>
    <mergeCell ref="A14:B14"/>
    <mergeCell ref="D14:F14"/>
    <mergeCell ref="K14:L14"/>
    <mergeCell ref="N14:P14"/>
    <mergeCell ref="A15:B15"/>
    <mergeCell ref="D15:F15"/>
    <mergeCell ref="K15:L15"/>
    <mergeCell ref="N15:P15"/>
    <mergeCell ref="A28:B28"/>
    <mergeCell ref="D28:F28"/>
    <mergeCell ref="K28:L28"/>
    <mergeCell ref="N28:P28"/>
    <mergeCell ref="A8:B8"/>
    <mergeCell ref="D8:F8"/>
    <mergeCell ref="K8:L8"/>
    <mergeCell ref="N8:P8"/>
    <mergeCell ref="A9:B9"/>
    <mergeCell ref="D9:F9"/>
    <mergeCell ref="K9:L9"/>
    <mergeCell ref="N9:P9"/>
    <mergeCell ref="A10:B10"/>
    <mergeCell ref="D10:F10"/>
    <mergeCell ref="K10:L10"/>
    <mergeCell ref="N10:P10"/>
    <mergeCell ref="A11:B11"/>
    <mergeCell ref="D11:F11"/>
    <mergeCell ref="K11:L11"/>
    <mergeCell ref="N11:P11"/>
    <mergeCell ref="A12:B12"/>
    <mergeCell ref="D12:F12"/>
    <mergeCell ref="K12:L12"/>
    <mergeCell ref="N12:P12"/>
    <mergeCell ref="A30:B30"/>
    <mergeCell ref="D30:F30"/>
    <mergeCell ref="K30:L30"/>
    <mergeCell ref="N30:P30"/>
    <mergeCell ref="A29:B29"/>
    <mergeCell ref="D29:F29"/>
    <mergeCell ref="K29:L29"/>
    <mergeCell ref="N29:P29"/>
    <mergeCell ref="A34:B34"/>
    <mergeCell ref="D34:F34"/>
    <mergeCell ref="K34:L34"/>
    <mergeCell ref="N34:P34"/>
    <mergeCell ref="A35:B35"/>
    <mergeCell ref="D35:F35"/>
    <mergeCell ref="K35:L35"/>
    <mergeCell ref="N35:P35"/>
    <mergeCell ref="A31:F31"/>
    <mergeCell ref="I31:L31"/>
    <mergeCell ref="N31:P31"/>
    <mergeCell ref="A32:P32"/>
    <mergeCell ref="A33:B33"/>
    <mergeCell ref="D33:F33"/>
    <mergeCell ref="K33:L33"/>
    <mergeCell ref="N33:P33"/>
    <mergeCell ref="A38:B38"/>
    <mergeCell ref="D38:F38"/>
    <mergeCell ref="K38:L38"/>
    <mergeCell ref="N38:P38"/>
    <mergeCell ref="A39:B39"/>
    <mergeCell ref="D39:F39"/>
    <mergeCell ref="K39:L39"/>
    <mergeCell ref="N39:P39"/>
    <mergeCell ref="A36:B36"/>
    <mergeCell ref="D36:F36"/>
    <mergeCell ref="K36:L36"/>
    <mergeCell ref="N36:P36"/>
    <mergeCell ref="A37:B37"/>
    <mergeCell ref="D37:F37"/>
    <mergeCell ref="K37:L37"/>
    <mergeCell ref="N37:P37"/>
    <mergeCell ref="A41:B41"/>
    <mergeCell ref="D41:F41"/>
    <mergeCell ref="K41:L41"/>
    <mergeCell ref="N41:P41"/>
    <mergeCell ref="A40:B40"/>
    <mergeCell ref="D40:F40"/>
    <mergeCell ref="K40:L40"/>
    <mergeCell ref="N40:P40"/>
    <mergeCell ref="A44:F44"/>
    <mergeCell ref="I44:L44"/>
    <mergeCell ref="N44:P44"/>
    <mergeCell ref="A45:P45"/>
    <mergeCell ref="A46:B46"/>
    <mergeCell ref="D46:E46"/>
    <mergeCell ref="K46:L46"/>
    <mergeCell ref="N46:P46"/>
    <mergeCell ref="A42:B42"/>
    <mergeCell ref="D42:F42"/>
    <mergeCell ref="K42:L42"/>
    <mergeCell ref="N42:P42"/>
    <mergeCell ref="A43:B43"/>
    <mergeCell ref="D43:F43"/>
    <mergeCell ref="K43:L43"/>
    <mergeCell ref="N43:P43"/>
    <mergeCell ref="A49:B49"/>
    <mergeCell ref="D49:E49"/>
    <mergeCell ref="K49:L49"/>
    <mergeCell ref="N49:P49"/>
    <mergeCell ref="A47:B47"/>
    <mergeCell ref="D47:E47"/>
    <mergeCell ref="K47:L47"/>
    <mergeCell ref="N47:P47"/>
    <mergeCell ref="A48:B48"/>
    <mergeCell ref="D48:E48"/>
    <mergeCell ref="K48:L48"/>
    <mergeCell ref="N48:P48"/>
    <mergeCell ref="A57:B57"/>
    <mergeCell ref="D57:E57"/>
    <mergeCell ref="K57:L57"/>
    <mergeCell ref="N57:P57"/>
    <mergeCell ref="A58:B58"/>
    <mergeCell ref="D58:E58"/>
    <mergeCell ref="K58:L58"/>
    <mergeCell ref="N58:P58"/>
    <mergeCell ref="A55:B55"/>
    <mergeCell ref="D55:E55"/>
    <mergeCell ref="K55:L55"/>
    <mergeCell ref="N55:P55"/>
    <mergeCell ref="A56:B56"/>
    <mergeCell ref="D56:E56"/>
    <mergeCell ref="K56:L56"/>
    <mergeCell ref="N56:P56"/>
    <mergeCell ref="A70:B70"/>
    <mergeCell ref="D70:E70"/>
    <mergeCell ref="K70:L70"/>
    <mergeCell ref="N70:P70"/>
    <mergeCell ref="A71:B71"/>
    <mergeCell ref="D71:E71"/>
    <mergeCell ref="K71:L71"/>
    <mergeCell ref="N71:P71"/>
    <mergeCell ref="A68:B68"/>
    <mergeCell ref="D68:E68"/>
    <mergeCell ref="K68:L68"/>
    <mergeCell ref="N68:P68"/>
    <mergeCell ref="A69:B69"/>
    <mergeCell ref="D69:E69"/>
    <mergeCell ref="K69:L69"/>
    <mergeCell ref="N69:P69"/>
    <mergeCell ref="A74:B74"/>
    <mergeCell ref="D74:E74"/>
    <mergeCell ref="K74:L74"/>
    <mergeCell ref="N74:P74"/>
    <mergeCell ref="A80:B80"/>
    <mergeCell ref="D80:E80"/>
    <mergeCell ref="K80:L80"/>
    <mergeCell ref="N80:P80"/>
    <mergeCell ref="A100:B100"/>
    <mergeCell ref="D100:E100"/>
    <mergeCell ref="K100:L100"/>
    <mergeCell ref="N100:P100"/>
    <mergeCell ref="A77:F77"/>
    <mergeCell ref="I77:L77"/>
    <mergeCell ref="N77:P77"/>
    <mergeCell ref="A78:P78"/>
    <mergeCell ref="A79:B79"/>
    <mergeCell ref="D79:E79"/>
    <mergeCell ref="K79:L79"/>
    <mergeCell ref="N79:P79"/>
    <mergeCell ref="A82:B82"/>
    <mergeCell ref="D82:E82"/>
    <mergeCell ref="K82:L82"/>
    <mergeCell ref="N82:P82"/>
    <mergeCell ref="A101:B101"/>
    <mergeCell ref="D101:E101"/>
    <mergeCell ref="K101:L101"/>
    <mergeCell ref="N101:P101"/>
    <mergeCell ref="A102:B102"/>
    <mergeCell ref="D102:E102"/>
    <mergeCell ref="K102:L102"/>
    <mergeCell ref="N102:P102"/>
    <mergeCell ref="A104:B104"/>
    <mergeCell ref="D104:E104"/>
    <mergeCell ref="K104:L104"/>
    <mergeCell ref="N104:P104"/>
    <mergeCell ref="A105:B105"/>
    <mergeCell ref="D105:E105"/>
    <mergeCell ref="K105:L105"/>
    <mergeCell ref="N105:P105"/>
    <mergeCell ref="A103:B103"/>
    <mergeCell ref="D103:E103"/>
    <mergeCell ref="K103:L103"/>
    <mergeCell ref="N103:P103"/>
    <mergeCell ref="N111:P111"/>
    <mergeCell ref="A107:B107"/>
    <mergeCell ref="D107:E107"/>
    <mergeCell ref="K107:L107"/>
    <mergeCell ref="N107:P107"/>
    <mergeCell ref="D117:E117"/>
    <mergeCell ref="K117:L117"/>
    <mergeCell ref="N117:P117"/>
    <mergeCell ref="A118:B118"/>
    <mergeCell ref="D118:E118"/>
    <mergeCell ref="K118:L118"/>
    <mergeCell ref="N118:P118"/>
    <mergeCell ref="A124:B124"/>
    <mergeCell ref="A123:B123"/>
    <mergeCell ref="A122:B122"/>
    <mergeCell ref="D122:E122"/>
    <mergeCell ref="K122:L122"/>
    <mergeCell ref="N122:P122"/>
    <mergeCell ref="A119:B119"/>
    <mergeCell ref="D119:E119"/>
    <mergeCell ref="K119:L119"/>
    <mergeCell ref="N119:P119"/>
    <mergeCell ref="A120:B120"/>
    <mergeCell ref="D120:E120"/>
    <mergeCell ref="K120:L120"/>
    <mergeCell ref="N120:P120"/>
    <mergeCell ref="A117:B117"/>
    <mergeCell ref="A125:B125"/>
    <mergeCell ref="D125:E125"/>
    <mergeCell ref="K125:L125"/>
    <mergeCell ref="N125:P125"/>
    <mergeCell ref="A121:B121"/>
    <mergeCell ref="D121:E121"/>
    <mergeCell ref="K121:L121"/>
    <mergeCell ref="N121:P121"/>
    <mergeCell ref="K124:L124"/>
    <mergeCell ref="K123:L123"/>
    <mergeCell ref="N124:P124"/>
    <mergeCell ref="N123:P123"/>
    <mergeCell ref="D124:E124"/>
    <mergeCell ref="D123:E123"/>
    <mergeCell ref="E130:G130"/>
    <mergeCell ref="H130:I130"/>
    <mergeCell ref="L130:M130"/>
    <mergeCell ref="N130:O130"/>
    <mergeCell ref="A126:B126"/>
    <mergeCell ref="A127:B127"/>
    <mergeCell ref="A128:B128"/>
    <mergeCell ref="D128:E128"/>
    <mergeCell ref="K128:L128"/>
    <mergeCell ref="N128:P128"/>
    <mergeCell ref="K126:L126"/>
    <mergeCell ref="K127:L127"/>
    <mergeCell ref="N126:P126"/>
    <mergeCell ref="N127:P127"/>
    <mergeCell ref="D126:E126"/>
    <mergeCell ref="D127:E127"/>
    <mergeCell ref="A179:A219"/>
    <mergeCell ref="A137:G137"/>
    <mergeCell ref="I137:P137"/>
    <mergeCell ref="A138:P138"/>
    <mergeCell ref="A135:B135"/>
    <mergeCell ref="C135:F135"/>
    <mergeCell ref="K135:L135"/>
    <mergeCell ref="N135:O135"/>
    <mergeCell ref="A136:B136"/>
    <mergeCell ref="C136:F136"/>
    <mergeCell ref="K136:L136"/>
    <mergeCell ref="M136:N136"/>
    <mergeCell ref="O136:P136"/>
    <mergeCell ref="A18:B18"/>
    <mergeCell ref="D18:F18"/>
    <mergeCell ref="K18:L18"/>
    <mergeCell ref="N18:P18"/>
    <mergeCell ref="A19:B19"/>
    <mergeCell ref="D19:F19"/>
    <mergeCell ref="K19:L19"/>
    <mergeCell ref="N19:P19"/>
    <mergeCell ref="A148:A178"/>
    <mergeCell ref="K133:M133"/>
    <mergeCell ref="N133:O133"/>
    <mergeCell ref="A134:B134"/>
    <mergeCell ref="C134:F134"/>
    <mergeCell ref="K134:L134"/>
    <mergeCell ref="N134:O134"/>
    <mergeCell ref="A131:B131"/>
    <mergeCell ref="E131:G131"/>
    <mergeCell ref="H131:I131"/>
    <mergeCell ref="L131:M131"/>
    <mergeCell ref="N131:O131"/>
    <mergeCell ref="K132:M132"/>
    <mergeCell ref="N132:O132"/>
    <mergeCell ref="N129:P129"/>
    <mergeCell ref="A130:B130"/>
    <mergeCell ref="A25:B25"/>
    <mergeCell ref="D25:F25"/>
    <mergeCell ref="K25:L25"/>
    <mergeCell ref="N25:P25"/>
    <mergeCell ref="A26:B26"/>
    <mergeCell ref="D26:F26"/>
    <mergeCell ref="K26:L26"/>
    <mergeCell ref="N26:P26"/>
    <mergeCell ref="A16:B16"/>
    <mergeCell ref="D16:F16"/>
    <mergeCell ref="K16:L16"/>
    <mergeCell ref="N16:P16"/>
    <mergeCell ref="A22:B22"/>
    <mergeCell ref="D22:F22"/>
    <mergeCell ref="K22:L22"/>
    <mergeCell ref="N22:P22"/>
    <mergeCell ref="A23:B23"/>
    <mergeCell ref="D23:F23"/>
    <mergeCell ref="K23:L23"/>
    <mergeCell ref="N23:P23"/>
    <mergeCell ref="A17:B17"/>
    <mergeCell ref="D17:F17"/>
    <mergeCell ref="K17:L17"/>
    <mergeCell ref="N17:P17"/>
    <mergeCell ref="A20:B20"/>
    <mergeCell ref="D20:F20"/>
    <mergeCell ref="K20:L20"/>
    <mergeCell ref="N20:P20"/>
    <mergeCell ref="A21:B21"/>
    <mergeCell ref="D21:F21"/>
    <mergeCell ref="K21:L21"/>
    <mergeCell ref="N21:P21"/>
    <mergeCell ref="A24:B24"/>
    <mergeCell ref="D24:F24"/>
    <mergeCell ref="K24:L24"/>
    <mergeCell ref="N24:P24"/>
  </mergeCells>
  <phoneticPr fontId="3"/>
  <conditionalFormatting sqref="C117:C118 C102 C120:C128 C47:D49 C51:D58 D50 C68:D76">
    <cfRule type="cellIs" dxfId="193" priority="314" stopIfTrue="1" operator="notEqual">
      <formula>Q47</formula>
    </cfRule>
  </conditionalFormatting>
  <conditionalFormatting sqref="C80 C108:C111 C113 C101">
    <cfRule type="cellIs" dxfId="192" priority="310" stopIfTrue="1" operator="notEqual">
      <formula>Q80</formula>
    </cfRule>
  </conditionalFormatting>
  <conditionalFormatting sqref="C7:C9 C34:C43 C47:C58 C80 C27:C30 C101:C128 C68:C76">
    <cfRule type="cellIs" dxfId="191" priority="299" operator="notEqual">
      <formula>Q7</formula>
    </cfRule>
  </conditionalFormatting>
  <conditionalFormatting sqref="C50">
    <cfRule type="cellIs" dxfId="190" priority="288" stopIfTrue="1" operator="notEqual">
      <formula>Q50</formula>
    </cfRule>
  </conditionalFormatting>
  <conditionalFormatting sqref="C103">
    <cfRule type="cellIs" dxfId="189" priority="276" stopIfTrue="1" operator="notEqual">
      <formula>Q103</formula>
    </cfRule>
  </conditionalFormatting>
  <conditionalFormatting sqref="C104">
    <cfRule type="cellIs" dxfId="188" priority="274" stopIfTrue="1" operator="notEqual">
      <formula>Q104</formula>
    </cfRule>
  </conditionalFormatting>
  <conditionalFormatting sqref="C105">
    <cfRule type="cellIs" dxfId="187" priority="272" stopIfTrue="1" operator="notEqual">
      <formula>Q105</formula>
    </cfRule>
  </conditionalFormatting>
  <conditionalFormatting sqref="C106">
    <cfRule type="cellIs" dxfId="186" priority="270" stopIfTrue="1" operator="notEqual">
      <formula>Q106</formula>
    </cfRule>
  </conditionalFormatting>
  <conditionalFormatting sqref="C107">
    <cfRule type="cellIs" dxfId="185" priority="264" stopIfTrue="1" operator="notEqual">
      <formula>Q107</formula>
    </cfRule>
  </conditionalFormatting>
  <conditionalFormatting sqref="C112">
    <cfRule type="cellIs" dxfId="184" priority="262" stopIfTrue="1" operator="notEqual">
      <formula>Q112</formula>
    </cfRule>
  </conditionalFormatting>
  <conditionalFormatting sqref="C116">
    <cfRule type="cellIs" dxfId="183" priority="256" stopIfTrue="1" operator="notEqual">
      <formula>Q116</formula>
    </cfRule>
  </conditionalFormatting>
  <conditionalFormatting sqref="C114">
    <cfRule type="cellIs" dxfId="182" priority="248" stopIfTrue="1" operator="notEqual">
      <formula>Q114</formula>
    </cfRule>
  </conditionalFormatting>
  <conditionalFormatting sqref="C115">
    <cfRule type="cellIs" dxfId="181" priority="246" stopIfTrue="1" operator="notEqual">
      <formula>Q115</formula>
    </cfRule>
  </conditionalFormatting>
  <conditionalFormatting sqref="J7:J9 J34:J43 J47:J58 J80 J27:J30 J74:J76 J100:J128">
    <cfRule type="expression" dxfId="180" priority="200" stopIfTrue="1">
      <formula>OR(AND(H7&lt;&gt;"JP",J7&lt;=1,LEN(J7)&lt;&gt;0),AND(H7="JP",J7&lt;&gt;1,LEN(J7)&lt;&gt;0))=TRUE</formula>
    </cfRule>
  </conditionalFormatting>
  <conditionalFormatting sqref="J119">
    <cfRule type="expression" dxfId="179" priority="204">
      <formula>AND(H119&lt;&gt;"JP",J119&lt;=1,LEN(J119)&lt;&gt;0)=TRUE</formula>
    </cfRule>
  </conditionalFormatting>
  <conditionalFormatting sqref="C119">
    <cfRule type="cellIs" dxfId="178" priority="203" stopIfTrue="1" operator="notEqual">
      <formula>Q119</formula>
    </cfRule>
  </conditionalFormatting>
  <conditionalFormatting sqref="J58">
    <cfRule type="expression" dxfId="177" priority="212">
      <formula>AND(H58&lt;&gt;"JP",J58&lt;=1,LEN(J58)&lt;&gt;0)=TRUE</formula>
    </cfRule>
  </conditionalFormatting>
  <conditionalFormatting sqref="J80 J100:J117">
    <cfRule type="expression" dxfId="176" priority="198">
      <formula>AND(H80&lt;&gt;"JP",J80&lt;=1,LEN(J80)&lt;&gt;0)=TRUE</formula>
    </cfRule>
  </conditionalFormatting>
  <conditionalFormatting sqref="J122">
    <cfRule type="expression" dxfId="175" priority="190">
      <formula>AND(H122&lt;&gt;"JP",J122&lt;=1,LEN(J122)&lt;&gt;0)=TRUE</formula>
    </cfRule>
  </conditionalFormatting>
  <conditionalFormatting sqref="E47:E58 E68:E76">
    <cfRule type="cellIs" dxfId="174" priority="396" stopIfTrue="1" operator="notEqual">
      <formula>#REF!</formula>
    </cfRule>
  </conditionalFormatting>
  <conditionalFormatting sqref="E80 E117:E118 E100:E115">
    <cfRule type="cellIs" dxfId="173" priority="400" operator="notEqual">
      <formula>R80</formula>
    </cfRule>
  </conditionalFormatting>
  <conditionalFormatting sqref="D7:F9 D27:F30">
    <cfRule type="cellIs" dxfId="172" priority="187" operator="notEqual">
      <formula>R7</formula>
    </cfRule>
  </conditionalFormatting>
  <conditionalFormatting sqref="D34:F43">
    <cfRule type="cellIs" dxfId="171" priority="186" operator="notEqual">
      <formula>R34</formula>
    </cfRule>
  </conditionalFormatting>
  <conditionalFormatting sqref="F119:F128">
    <cfRule type="expression" dxfId="170" priority="185">
      <formula>AND(OR(IFERROR(FIND("401:",A119,1),0)=0,IFERROR(FIND("1:",C119,1),0)=0),OR(IFERROR(FIND("1224:",A119,1),0)=0,IFERROR(FIND("3:",C119,1),0)=0))</formula>
    </cfRule>
  </conditionalFormatting>
  <conditionalFormatting sqref="C10">
    <cfRule type="cellIs" dxfId="169" priority="184" operator="notEqual">
      <formula>Q10</formula>
    </cfRule>
  </conditionalFormatting>
  <conditionalFormatting sqref="J10">
    <cfRule type="expression" dxfId="168" priority="183" stopIfTrue="1">
      <formula>OR(AND(H10&lt;&gt;"JP",J10&lt;=1,LEN(J10)&lt;&gt;0),AND(H10="JP",J10&lt;&gt;1,LEN(J10)&lt;&gt;0))=TRUE</formula>
    </cfRule>
  </conditionalFormatting>
  <conditionalFormatting sqref="D10:F10">
    <cfRule type="cellIs" dxfId="167" priority="182" operator="notEqual">
      <formula>R10</formula>
    </cfRule>
  </conditionalFormatting>
  <conditionalFormatting sqref="C11">
    <cfRule type="cellIs" dxfId="166" priority="181" operator="notEqual">
      <formula>Q11</formula>
    </cfRule>
  </conditionalFormatting>
  <conditionalFormatting sqref="J11">
    <cfRule type="expression" dxfId="165" priority="180" stopIfTrue="1">
      <formula>OR(AND(H11&lt;&gt;"JP",J11&lt;=1,LEN(J11)&lt;&gt;0),AND(H11="JP",J11&lt;&gt;1,LEN(J11)&lt;&gt;0))=TRUE</formula>
    </cfRule>
  </conditionalFormatting>
  <conditionalFormatting sqref="D11:F11">
    <cfRule type="cellIs" dxfId="164" priority="179" operator="notEqual">
      <formula>R11</formula>
    </cfRule>
  </conditionalFormatting>
  <conditionalFormatting sqref="C12">
    <cfRule type="cellIs" dxfId="163" priority="178" operator="notEqual">
      <formula>Q12</formula>
    </cfRule>
  </conditionalFormatting>
  <conditionalFormatting sqref="J12">
    <cfRule type="expression" dxfId="162" priority="177" stopIfTrue="1">
      <formula>OR(AND(H12&lt;&gt;"JP",J12&lt;=1,LEN(J12)&lt;&gt;0),AND(H12="JP",J12&lt;&gt;1,LEN(J12)&lt;&gt;0))=TRUE</formula>
    </cfRule>
  </conditionalFormatting>
  <conditionalFormatting sqref="D12:F12">
    <cfRule type="cellIs" dxfId="161" priority="176" operator="notEqual">
      <formula>R12</formula>
    </cfRule>
  </conditionalFormatting>
  <conditionalFormatting sqref="C13">
    <cfRule type="cellIs" dxfId="160" priority="175" operator="notEqual">
      <formula>Q13</formula>
    </cfRule>
  </conditionalFormatting>
  <conditionalFormatting sqref="J13">
    <cfRule type="expression" dxfId="159" priority="174" stopIfTrue="1">
      <formula>OR(AND(H13&lt;&gt;"JP",J13&lt;=1,LEN(J13)&lt;&gt;0),AND(H13="JP",J13&lt;&gt;1,LEN(J13)&lt;&gt;0))=TRUE</formula>
    </cfRule>
  </conditionalFormatting>
  <conditionalFormatting sqref="D13:F13">
    <cfRule type="cellIs" dxfId="158" priority="173" operator="notEqual">
      <formula>R13</formula>
    </cfRule>
  </conditionalFormatting>
  <conditionalFormatting sqref="C14">
    <cfRule type="cellIs" dxfId="157" priority="172" operator="notEqual">
      <formula>Q14</formula>
    </cfRule>
  </conditionalFormatting>
  <conditionalFormatting sqref="J14">
    <cfRule type="expression" dxfId="156" priority="171" stopIfTrue="1">
      <formula>OR(AND(H14&lt;&gt;"JP",J14&lt;=1,LEN(J14)&lt;&gt;0),AND(H14="JP",J14&lt;&gt;1,LEN(J14)&lt;&gt;0))=TRUE</formula>
    </cfRule>
  </conditionalFormatting>
  <conditionalFormatting sqref="D14:F14">
    <cfRule type="cellIs" dxfId="155" priority="170" operator="notEqual">
      <formula>R14</formula>
    </cfRule>
  </conditionalFormatting>
  <conditionalFormatting sqref="C15">
    <cfRule type="cellIs" dxfId="154" priority="169" operator="notEqual">
      <formula>Q15</formula>
    </cfRule>
  </conditionalFormatting>
  <conditionalFormatting sqref="J15">
    <cfRule type="expression" dxfId="153" priority="168" stopIfTrue="1">
      <formula>OR(AND(H15&lt;&gt;"JP",J15&lt;=1,LEN(J15)&lt;&gt;0),AND(H15="JP",J15&lt;&gt;1,LEN(J15)&lt;&gt;0))=TRUE</formula>
    </cfRule>
  </conditionalFormatting>
  <conditionalFormatting sqref="D15:F15">
    <cfRule type="cellIs" dxfId="152" priority="167" operator="notEqual">
      <formula>R15</formula>
    </cfRule>
  </conditionalFormatting>
  <conditionalFormatting sqref="C16">
    <cfRule type="cellIs" dxfId="151" priority="166" operator="notEqual">
      <formula>Q16</formula>
    </cfRule>
  </conditionalFormatting>
  <conditionalFormatting sqref="J16">
    <cfRule type="expression" dxfId="150" priority="165" stopIfTrue="1">
      <formula>OR(AND(H16&lt;&gt;"JP",J16&lt;=1,LEN(J16)&lt;&gt;0),AND(H16="JP",J16&lt;&gt;1,LEN(J16)&lt;&gt;0))=TRUE</formula>
    </cfRule>
  </conditionalFormatting>
  <conditionalFormatting sqref="D16:F16">
    <cfRule type="cellIs" dxfId="149" priority="164" operator="notEqual">
      <formula>R16</formula>
    </cfRule>
  </conditionalFormatting>
  <conditionalFormatting sqref="C22">
    <cfRule type="cellIs" dxfId="148" priority="163" operator="notEqual">
      <formula>Q22</formula>
    </cfRule>
  </conditionalFormatting>
  <conditionalFormatting sqref="J22">
    <cfRule type="expression" dxfId="147" priority="162" stopIfTrue="1">
      <formula>OR(AND(H22&lt;&gt;"JP",J22&lt;=1,LEN(J22)&lt;&gt;0),AND(H22="JP",J22&lt;&gt;1,LEN(J22)&lt;&gt;0))=TRUE</formula>
    </cfRule>
  </conditionalFormatting>
  <conditionalFormatting sqref="D22:F22">
    <cfRule type="cellIs" dxfId="146" priority="161" operator="notEqual">
      <formula>R22</formula>
    </cfRule>
  </conditionalFormatting>
  <conditionalFormatting sqref="C23">
    <cfRule type="cellIs" dxfId="145" priority="160" operator="notEqual">
      <formula>Q23</formula>
    </cfRule>
  </conditionalFormatting>
  <conditionalFormatting sqref="J23">
    <cfRule type="expression" dxfId="144" priority="159" stopIfTrue="1">
      <formula>OR(AND(H23&lt;&gt;"JP",J23&lt;=1,LEN(J23)&lt;&gt;0),AND(H23="JP",J23&lt;&gt;1,LEN(J23)&lt;&gt;0))=TRUE</formula>
    </cfRule>
  </conditionalFormatting>
  <conditionalFormatting sqref="D23:F23">
    <cfRule type="cellIs" dxfId="143" priority="158" operator="notEqual">
      <formula>R23</formula>
    </cfRule>
  </conditionalFormatting>
  <conditionalFormatting sqref="C24">
    <cfRule type="cellIs" dxfId="142" priority="157" operator="notEqual">
      <formula>Q24</formula>
    </cfRule>
  </conditionalFormatting>
  <conditionalFormatting sqref="J24">
    <cfRule type="expression" dxfId="141" priority="156" stopIfTrue="1">
      <formula>OR(AND(H24&lt;&gt;"JP",J24&lt;=1,LEN(J24)&lt;&gt;0),AND(H24="JP",J24&lt;&gt;1,LEN(J24)&lt;&gt;0))=TRUE</formula>
    </cfRule>
  </conditionalFormatting>
  <conditionalFormatting sqref="D24:F24">
    <cfRule type="cellIs" dxfId="140" priority="155" operator="notEqual">
      <formula>R24</formula>
    </cfRule>
  </conditionalFormatting>
  <conditionalFormatting sqref="C25">
    <cfRule type="cellIs" dxfId="139" priority="154" operator="notEqual">
      <formula>Q25</formula>
    </cfRule>
  </conditionalFormatting>
  <conditionalFormatting sqref="J25">
    <cfRule type="expression" dxfId="138" priority="153" stopIfTrue="1">
      <formula>OR(AND(H25&lt;&gt;"JP",J25&lt;=1,LEN(J25)&lt;&gt;0),AND(H25="JP",J25&lt;&gt;1,LEN(J25)&lt;&gt;0))=TRUE</formula>
    </cfRule>
  </conditionalFormatting>
  <conditionalFormatting sqref="D25:F25">
    <cfRule type="cellIs" dxfId="137" priority="152" operator="notEqual">
      <formula>R25</formula>
    </cfRule>
  </conditionalFormatting>
  <conditionalFormatting sqref="C26">
    <cfRule type="cellIs" dxfId="136" priority="151" operator="notEqual">
      <formula>Q26</formula>
    </cfRule>
  </conditionalFormatting>
  <conditionalFormatting sqref="J26">
    <cfRule type="expression" dxfId="135" priority="150" stopIfTrue="1">
      <formula>OR(AND(H26&lt;&gt;"JP",J26&lt;=1,LEN(J26)&lt;&gt;0),AND(H26="JP",J26&lt;&gt;1,LEN(J26)&lt;&gt;0))=TRUE</formula>
    </cfRule>
  </conditionalFormatting>
  <conditionalFormatting sqref="D26:F26">
    <cfRule type="cellIs" dxfId="134" priority="149" operator="notEqual">
      <formula>R26</formula>
    </cfRule>
  </conditionalFormatting>
  <conditionalFormatting sqref="C17">
    <cfRule type="cellIs" dxfId="133" priority="148" operator="notEqual">
      <formula>Q17</formula>
    </cfRule>
  </conditionalFormatting>
  <conditionalFormatting sqref="J17">
    <cfRule type="expression" dxfId="132" priority="147" stopIfTrue="1">
      <formula>OR(AND(H17&lt;&gt;"JP",J17&lt;=1,LEN(J17)&lt;&gt;0),AND(H17="JP",J17&lt;&gt;1,LEN(J17)&lt;&gt;0))=TRUE</formula>
    </cfRule>
  </conditionalFormatting>
  <conditionalFormatting sqref="D17:F17">
    <cfRule type="cellIs" dxfId="131" priority="146" operator="notEqual">
      <formula>R17</formula>
    </cfRule>
  </conditionalFormatting>
  <conditionalFormatting sqref="C18">
    <cfRule type="cellIs" dxfId="130" priority="145" operator="notEqual">
      <formula>Q18</formula>
    </cfRule>
  </conditionalFormatting>
  <conditionalFormatting sqref="J18">
    <cfRule type="expression" dxfId="129" priority="144" stopIfTrue="1">
      <formula>OR(AND(H18&lt;&gt;"JP",J18&lt;=1,LEN(J18)&lt;&gt;0),AND(H18="JP",J18&lt;&gt;1,LEN(J18)&lt;&gt;0))=TRUE</formula>
    </cfRule>
  </conditionalFormatting>
  <conditionalFormatting sqref="D18:F18">
    <cfRule type="cellIs" dxfId="128" priority="143" operator="notEqual">
      <formula>R18</formula>
    </cfRule>
  </conditionalFormatting>
  <conditionalFormatting sqref="C19">
    <cfRule type="cellIs" dxfId="127" priority="142" operator="notEqual">
      <formula>Q19</formula>
    </cfRule>
  </conditionalFormatting>
  <conditionalFormatting sqref="J19">
    <cfRule type="expression" dxfId="126" priority="141" stopIfTrue="1">
      <formula>OR(AND(H19&lt;&gt;"JP",J19&lt;=1,LEN(J19)&lt;&gt;0),AND(H19="JP",J19&lt;&gt;1,LEN(J19)&lt;&gt;0))=TRUE</formula>
    </cfRule>
  </conditionalFormatting>
  <conditionalFormatting sqref="D19:F19">
    <cfRule type="cellIs" dxfId="125" priority="140" operator="notEqual">
      <formula>R19</formula>
    </cfRule>
  </conditionalFormatting>
  <conditionalFormatting sqref="C20">
    <cfRule type="cellIs" dxfId="124" priority="139" operator="notEqual">
      <formula>Q20</formula>
    </cfRule>
  </conditionalFormatting>
  <conditionalFormatting sqref="J20">
    <cfRule type="expression" dxfId="123" priority="138" stopIfTrue="1">
      <formula>OR(AND(H20&lt;&gt;"JP",J20&lt;=1,LEN(J20)&lt;&gt;0),AND(H20="JP",J20&lt;&gt;1,LEN(J20)&lt;&gt;0))=TRUE</formula>
    </cfRule>
  </conditionalFormatting>
  <conditionalFormatting sqref="D20:F20">
    <cfRule type="cellIs" dxfId="122" priority="137" operator="notEqual">
      <formula>R20</formula>
    </cfRule>
  </conditionalFormatting>
  <conditionalFormatting sqref="C21">
    <cfRule type="cellIs" dxfId="121" priority="136" operator="notEqual">
      <formula>Q21</formula>
    </cfRule>
  </conditionalFormatting>
  <conditionalFormatting sqref="J21">
    <cfRule type="expression" dxfId="120" priority="135" stopIfTrue="1">
      <formula>OR(AND(H21&lt;&gt;"JP",J21&lt;=1,LEN(J21)&lt;&gt;0),AND(H21="JP",J21&lt;&gt;1,LEN(J21)&lt;&gt;0))=TRUE</formula>
    </cfRule>
  </conditionalFormatting>
  <conditionalFormatting sqref="D21:F21">
    <cfRule type="cellIs" dxfId="119" priority="134" operator="notEqual">
      <formula>R21</formula>
    </cfRule>
  </conditionalFormatting>
  <conditionalFormatting sqref="J82">
    <cfRule type="expression" dxfId="118" priority="130" stopIfTrue="1">
      <formula>OR(AND(H82&lt;&gt;"JP",J82&lt;=1,LEN(J82)&lt;&gt;0),AND(H82="JP",J82&lt;&gt;1,LEN(J82)&lt;&gt;0))=TRUE</formula>
    </cfRule>
  </conditionalFormatting>
  <conditionalFormatting sqref="J82">
    <cfRule type="expression" dxfId="117" priority="129">
      <formula>AND(H82&lt;&gt;"JP",J82&lt;=1,LEN(J82)&lt;&gt;0)=TRUE</formula>
    </cfRule>
  </conditionalFormatting>
  <conditionalFormatting sqref="E82">
    <cfRule type="cellIs" dxfId="116" priority="133" operator="notEqual">
      <formula>R82</formula>
    </cfRule>
  </conditionalFormatting>
  <conditionalFormatting sqref="J81">
    <cfRule type="expression" dxfId="115" priority="125" stopIfTrue="1">
      <formula>OR(AND(H81&lt;&gt;"JP",J81&lt;=1,LEN(J81)&lt;&gt;0),AND(H81="JP",J81&lt;&gt;1,LEN(J81)&lt;&gt;0))=TRUE</formula>
    </cfRule>
  </conditionalFormatting>
  <conditionalFormatting sqref="J81">
    <cfRule type="expression" dxfId="114" priority="124">
      <formula>AND(H81&lt;&gt;"JP",J81&lt;=1,LEN(J81)&lt;&gt;0)=TRUE</formula>
    </cfRule>
  </conditionalFormatting>
  <conditionalFormatting sqref="E81">
    <cfRule type="cellIs" dxfId="113" priority="128" operator="notEqual">
      <formula>R81</formula>
    </cfRule>
  </conditionalFormatting>
  <conditionalFormatting sqref="J84">
    <cfRule type="expression" dxfId="112" priority="120" stopIfTrue="1">
      <formula>OR(AND(H84&lt;&gt;"JP",J84&lt;=1,LEN(J84)&lt;&gt;0),AND(H84="JP",J84&lt;&gt;1,LEN(J84)&lt;&gt;0))=TRUE</formula>
    </cfRule>
  </conditionalFormatting>
  <conditionalFormatting sqref="J84">
    <cfRule type="expression" dxfId="111" priority="119">
      <formula>AND(H84&lt;&gt;"JP",J84&lt;=1,LEN(J84)&lt;&gt;0)=TRUE</formula>
    </cfRule>
  </conditionalFormatting>
  <conditionalFormatting sqref="E84">
    <cfRule type="cellIs" dxfId="110" priority="123" operator="notEqual">
      <formula>R84</formula>
    </cfRule>
  </conditionalFormatting>
  <conditionalFormatting sqref="J83">
    <cfRule type="expression" dxfId="109" priority="115" stopIfTrue="1">
      <formula>OR(AND(H83&lt;&gt;"JP",J83&lt;=1,LEN(J83)&lt;&gt;0),AND(H83="JP",J83&lt;&gt;1,LEN(J83)&lt;&gt;0))=TRUE</formula>
    </cfRule>
  </conditionalFormatting>
  <conditionalFormatting sqref="J83">
    <cfRule type="expression" dxfId="108" priority="114">
      <formula>AND(H83&lt;&gt;"JP",J83&lt;=1,LEN(J83)&lt;&gt;0)=TRUE</formula>
    </cfRule>
  </conditionalFormatting>
  <conditionalFormatting sqref="E83">
    <cfRule type="cellIs" dxfId="107" priority="118" operator="notEqual">
      <formula>R83</formula>
    </cfRule>
  </conditionalFormatting>
  <conditionalFormatting sqref="C81:C84 C100">
    <cfRule type="cellIs" dxfId="106" priority="113" stopIfTrue="1" operator="notEqual">
      <formula>Q81</formula>
    </cfRule>
  </conditionalFormatting>
  <conditionalFormatting sqref="C81:C84 C100">
    <cfRule type="cellIs" dxfId="105" priority="112" operator="notEqual">
      <formula>Q81</formula>
    </cfRule>
  </conditionalFormatting>
  <conditionalFormatting sqref="C85">
    <cfRule type="cellIs" dxfId="104" priority="110" stopIfTrue="1" operator="notEqual">
      <formula>Q85</formula>
    </cfRule>
  </conditionalFormatting>
  <conditionalFormatting sqref="C85">
    <cfRule type="cellIs" dxfId="103" priority="109" operator="notEqual">
      <formula>Q85</formula>
    </cfRule>
  </conditionalFormatting>
  <conditionalFormatting sqref="J85">
    <cfRule type="expression" dxfId="102" priority="108" stopIfTrue="1">
      <formula>OR(AND(H85&lt;&gt;"JP",J85&lt;=1,LEN(J85)&lt;&gt;0),AND(H85="JP",J85&lt;&gt;1,LEN(J85)&lt;&gt;0))=TRUE</formula>
    </cfRule>
  </conditionalFormatting>
  <conditionalFormatting sqref="J85">
    <cfRule type="expression" dxfId="101" priority="107">
      <formula>AND(H85&lt;&gt;"JP",J85&lt;=1,LEN(J85)&lt;&gt;0)=TRUE</formula>
    </cfRule>
  </conditionalFormatting>
  <conditionalFormatting sqref="E85">
    <cfRule type="cellIs" dxfId="100" priority="111" operator="notEqual">
      <formula>R85</formula>
    </cfRule>
  </conditionalFormatting>
  <conditionalFormatting sqref="J87">
    <cfRule type="expression" dxfId="99" priority="105" stopIfTrue="1">
      <formula>OR(AND(H87&lt;&gt;"JP",J87&lt;=1,LEN(J87)&lt;&gt;0),AND(H87="JP",J87&lt;&gt;1,LEN(J87)&lt;&gt;0))=TRUE</formula>
    </cfRule>
  </conditionalFormatting>
  <conditionalFormatting sqref="J87">
    <cfRule type="expression" dxfId="98" priority="104">
      <formula>AND(H87&lt;&gt;"JP",J87&lt;=1,LEN(J87)&lt;&gt;0)=TRUE</formula>
    </cfRule>
  </conditionalFormatting>
  <conditionalFormatting sqref="E87">
    <cfRule type="cellIs" dxfId="97" priority="106" operator="notEqual">
      <formula>R87</formula>
    </cfRule>
  </conditionalFormatting>
  <conditionalFormatting sqref="J86">
    <cfRule type="expression" dxfId="96" priority="102" stopIfTrue="1">
      <formula>OR(AND(H86&lt;&gt;"JP",J86&lt;=1,LEN(J86)&lt;&gt;0),AND(H86="JP",J86&lt;&gt;1,LEN(J86)&lt;&gt;0))=TRUE</formula>
    </cfRule>
  </conditionalFormatting>
  <conditionalFormatting sqref="J86">
    <cfRule type="expression" dxfId="95" priority="101">
      <formula>AND(H86&lt;&gt;"JP",J86&lt;=1,LEN(J86)&lt;&gt;0)=TRUE</formula>
    </cfRule>
  </conditionalFormatting>
  <conditionalFormatting sqref="E86">
    <cfRule type="cellIs" dxfId="94" priority="103" operator="notEqual">
      <formula>R86</formula>
    </cfRule>
  </conditionalFormatting>
  <conditionalFormatting sqref="J89">
    <cfRule type="expression" dxfId="93" priority="99" stopIfTrue="1">
      <formula>OR(AND(H89&lt;&gt;"JP",J89&lt;=1,LEN(J89)&lt;&gt;0),AND(H89="JP",J89&lt;&gt;1,LEN(J89)&lt;&gt;0))=TRUE</formula>
    </cfRule>
  </conditionalFormatting>
  <conditionalFormatting sqref="J89">
    <cfRule type="expression" dxfId="92" priority="98">
      <formula>AND(H89&lt;&gt;"JP",J89&lt;=1,LEN(J89)&lt;&gt;0)=TRUE</formula>
    </cfRule>
  </conditionalFormatting>
  <conditionalFormatting sqref="E89">
    <cfRule type="cellIs" dxfId="91" priority="100" operator="notEqual">
      <formula>R89</formula>
    </cfRule>
  </conditionalFormatting>
  <conditionalFormatting sqref="J88">
    <cfRule type="expression" dxfId="90" priority="96" stopIfTrue="1">
      <formula>OR(AND(H88&lt;&gt;"JP",J88&lt;=1,LEN(J88)&lt;&gt;0),AND(H88="JP",J88&lt;&gt;1,LEN(J88)&lt;&gt;0))=TRUE</formula>
    </cfRule>
  </conditionalFormatting>
  <conditionalFormatting sqref="J88">
    <cfRule type="expression" dxfId="89" priority="95">
      <formula>AND(H88&lt;&gt;"JP",J88&lt;=1,LEN(J88)&lt;&gt;0)=TRUE</formula>
    </cfRule>
  </conditionalFormatting>
  <conditionalFormatting sqref="E88">
    <cfRule type="cellIs" dxfId="88" priority="97" operator="notEqual">
      <formula>R88</formula>
    </cfRule>
  </conditionalFormatting>
  <conditionalFormatting sqref="C86:C89">
    <cfRule type="cellIs" dxfId="87" priority="94" stopIfTrue="1" operator="notEqual">
      <formula>Q86</formula>
    </cfRule>
  </conditionalFormatting>
  <conditionalFormatting sqref="C86:C89">
    <cfRule type="cellIs" dxfId="86" priority="93" operator="notEqual">
      <formula>Q86</formula>
    </cfRule>
  </conditionalFormatting>
  <conditionalFormatting sqref="C90">
    <cfRule type="cellIs" dxfId="85" priority="91" stopIfTrue="1" operator="notEqual">
      <formula>Q90</formula>
    </cfRule>
  </conditionalFormatting>
  <conditionalFormatting sqref="C90">
    <cfRule type="cellIs" dxfId="84" priority="90" operator="notEqual">
      <formula>Q90</formula>
    </cfRule>
  </conditionalFormatting>
  <conditionalFormatting sqref="J90">
    <cfRule type="expression" dxfId="83" priority="89" stopIfTrue="1">
      <formula>OR(AND(H90&lt;&gt;"JP",J90&lt;=1,LEN(J90)&lt;&gt;0),AND(H90="JP",J90&lt;&gt;1,LEN(J90)&lt;&gt;0))=TRUE</formula>
    </cfRule>
  </conditionalFormatting>
  <conditionalFormatting sqref="J90">
    <cfRule type="expression" dxfId="82" priority="88">
      <formula>AND(H90&lt;&gt;"JP",J90&lt;=1,LEN(J90)&lt;&gt;0)=TRUE</formula>
    </cfRule>
  </conditionalFormatting>
  <conditionalFormatting sqref="E90">
    <cfRule type="cellIs" dxfId="81" priority="92" operator="notEqual">
      <formula>R90</formula>
    </cfRule>
  </conditionalFormatting>
  <conditionalFormatting sqref="J92">
    <cfRule type="expression" dxfId="80" priority="86" stopIfTrue="1">
      <formula>OR(AND(H92&lt;&gt;"JP",J92&lt;=1,LEN(J92)&lt;&gt;0),AND(H92="JP",J92&lt;&gt;1,LEN(J92)&lt;&gt;0))=TRUE</formula>
    </cfRule>
  </conditionalFormatting>
  <conditionalFormatting sqref="J92">
    <cfRule type="expression" dxfId="79" priority="85">
      <formula>AND(H92&lt;&gt;"JP",J92&lt;=1,LEN(J92)&lt;&gt;0)=TRUE</formula>
    </cfRule>
  </conditionalFormatting>
  <conditionalFormatting sqref="E92">
    <cfRule type="cellIs" dxfId="78" priority="87" operator="notEqual">
      <formula>R92</formula>
    </cfRule>
  </conditionalFormatting>
  <conditionalFormatting sqref="J91">
    <cfRule type="expression" dxfId="77" priority="83" stopIfTrue="1">
      <formula>OR(AND(H91&lt;&gt;"JP",J91&lt;=1,LEN(J91)&lt;&gt;0),AND(H91="JP",J91&lt;&gt;1,LEN(J91)&lt;&gt;0))=TRUE</formula>
    </cfRule>
  </conditionalFormatting>
  <conditionalFormatting sqref="J91">
    <cfRule type="expression" dxfId="76" priority="82">
      <formula>AND(H91&lt;&gt;"JP",J91&lt;=1,LEN(J91)&lt;&gt;0)=TRUE</formula>
    </cfRule>
  </conditionalFormatting>
  <conditionalFormatting sqref="E91">
    <cfRule type="cellIs" dxfId="75" priority="84" operator="notEqual">
      <formula>R91</formula>
    </cfRule>
  </conditionalFormatting>
  <conditionalFormatting sqref="J94">
    <cfRule type="expression" dxfId="74" priority="80" stopIfTrue="1">
      <formula>OR(AND(H94&lt;&gt;"JP",J94&lt;=1,LEN(J94)&lt;&gt;0),AND(H94="JP",J94&lt;&gt;1,LEN(J94)&lt;&gt;0))=TRUE</formula>
    </cfRule>
  </conditionalFormatting>
  <conditionalFormatting sqref="J94">
    <cfRule type="expression" dxfId="73" priority="79">
      <formula>AND(H94&lt;&gt;"JP",J94&lt;=1,LEN(J94)&lt;&gt;0)=TRUE</formula>
    </cfRule>
  </conditionalFormatting>
  <conditionalFormatting sqref="E94">
    <cfRule type="cellIs" dxfId="72" priority="81" operator="notEqual">
      <formula>R94</formula>
    </cfRule>
  </conditionalFormatting>
  <conditionalFormatting sqref="J93">
    <cfRule type="expression" dxfId="71" priority="77" stopIfTrue="1">
      <formula>OR(AND(H93&lt;&gt;"JP",J93&lt;=1,LEN(J93)&lt;&gt;0),AND(H93="JP",J93&lt;&gt;1,LEN(J93)&lt;&gt;0))=TRUE</formula>
    </cfRule>
  </conditionalFormatting>
  <conditionalFormatting sqref="J93">
    <cfRule type="expression" dxfId="70" priority="76">
      <formula>AND(H93&lt;&gt;"JP",J93&lt;=1,LEN(J93)&lt;&gt;0)=TRUE</formula>
    </cfRule>
  </conditionalFormatting>
  <conditionalFormatting sqref="E93">
    <cfRule type="cellIs" dxfId="69" priority="78" operator="notEqual">
      <formula>R93</formula>
    </cfRule>
  </conditionalFormatting>
  <conditionalFormatting sqref="C91:C94">
    <cfRule type="cellIs" dxfId="68" priority="75" stopIfTrue="1" operator="notEqual">
      <formula>Q91</formula>
    </cfRule>
  </conditionalFormatting>
  <conditionalFormatting sqref="C91:C94">
    <cfRule type="cellIs" dxfId="67" priority="74" operator="notEqual">
      <formula>Q91</formula>
    </cfRule>
  </conditionalFormatting>
  <conditionalFormatting sqref="C95">
    <cfRule type="cellIs" dxfId="66" priority="72" stopIfTrue="1" operator="notEqual">
      <formula>Q95</formula>
    </cfRule>
  </conditionalFormatting>
  <conditionalFormatting sqref="C95">
    <cfRule type="cellIs" dxfId="65" priority="71" operator="notEqual">
      <formula>Q95</formula>
    </cfRule>
  </conditionalFormatting>
  <conditionalFormatting sqref="J95">
    <cfRule type="expression" dxfId="64" priority="70" stopIfTrue="1">
      <formula>OR(AND(H95&lt;&gt;"JP",J95&lt;=1,LEN(J95)&lt;&gt;0),AND(H95="JP",J95&lt;&gt;1,LEN(J95)&lt;&gt;0))=TRUE</formula>
    </cfRule>
  </conditionalFormatting>
  <conditionalFormatting sqref="J95">
    <cfRule type="expression" dxfId="63" priority="69">
      <formula>AND(H95&lt;&gt;"JP",J95&lt;=1,LEN(J95)&lt;&gt;0)=TRUE</formula>
    </cfRule>
  </conditionalFormatting>
  <conditionalFormatting sqref="E95">
    <cfRule type="cellIs" dxfId="62" priority="73" operator="notEqual">
      <formula>R95</formula>
    </cfRule>
  </conditionalFormatting>
  <conditionalFormatting sqref="J97">
    <cfRule type="expression" dxfId="61" priority="67" stopIfTrue="1">
      <formula>OR(AND(H97&lt;&gt;"JP",J97&lt;=1,LEN(J97)&lt;&gt;0),AND(H97="JP",J97&lt;&gt;1,LEN(J97)&lt;&gt;0))=TRUE</formula>
    </cfRule>
  </conditionalFormatting>
  <conditionalFormatting sqref="J97">
    <cfRule type="expression" dxfId="60" priority="66">
      <formula>AND(H97&lt;&gt;"JP",J97&lt;=1,LEN(J97)&lt;&gt;0)=TRUE</formula>
    </cfRule>
  </conditionalFormatting>
  <conditionalFormatting sqref="E97">
    <cfRule type="cellIs" dxfId="59" priority="68" operator="notEqual">
      <formula>R97</formula>
    </cfRule>
  </conditionalFormatting>
  <conditionalFormatting sqref="J96">
    <cfRule type="expression" dxfId="58" priority="64" stopIfTrue="1">
      <formula>OR(AND(H96&lt;&gt;"JP",J96&lt;=1,LEN(J96)&lt;&gt;0),AND(H96="JP",J96&lt;&gt;1,LEN(J96)&lt;&gt;0))=TRUE</formula>
    </cfRule>
  </conditionalFormatting>
  <conditionalFormatting sqref="J96">
    <cfRule type="expression" dxfId="57" priority="63">
      <formula>AND(H96&lt;&gt;"JP",J96&lt;=1,LEN(J96)&lt;&gt;0)=TRUE</formula>
    </cfRule>
  </conditionalFormatting>
  <conditionalFormatting sqref="E96">
    <cfRule type="cellIs" dxfId="56" priority="65" operator="notEqual">
      <formula>R96</formula>
    </cfRule>
  </conditionalFormatting>
  <conditionalFormatting sqref="J99">
    <cfRule type="expression" dxfId="55" priority="61" stopIfTrue="1">
      <formula>OR(AND(H99&lt;&gt;"JP",J99&lt;=1,LEN(J99)&lt;&gt;0),AND(H99="JP",J99&lt;&gt;1,LEN(J99)&lt;&gt;0))=TRUE</formula>
    </cfRule>
  </conditionalFormatting>
  <conditionalFormatting sqref="J99">
    <cfRule type="expression" dxfId="54" priority="60">
      <formula>AND(H99&lt;&gt;"JP",J99&lt;=1,LEN(J99)&lt;&gt;0)=TRUE</formula>
    </cfRule>
  </conditionalFormatting>
  <conditionalFormatting sqref="E99">
    <cfRule type="cellIs" dxfId="53" priority="62" operator="notEqual">
      <formula>R99</formula>
    </cfRule>
  </conditionalFormatting>
  <conditionalFormatting sqref="J98">
    <cfRule type="expression" dxfId="52" priority="58" stopIfTrue="1">
      <formula>OR(AND(H98&lt;&gt;"JP",J98&lt;=1,LEN(J98)&lt;&gt;0),AND(H98="JP",J98&lt;&gt;1,LEN(J98)&lt;&gt;0))=TRUE</formula>
    </cfRule>
  </conditionalFormatting>
  <conditionalFormatting sqref="J98">
    <cfRule type="expression" dxfId="51" priority="57">
      <formula>AND(H98&lt;&gt;"JP",J98&lt;=1,LEN(J98)&lt;&gt;0)=TRUE</formula>
    </cfRule>
  </conditionalFormatting>
  <conditionalFormatting sqref="E98">
    <cfRule type="cellIs" dxfId="50" priority="59" operator="notEqual">
      <formula>R98</formula>
    </cfRule>
  </conditionalFormatting>
  <conditionalFormatting sqref="C96:C99">
    <cfRule type="cellIs" dxfId="49" priority="56" stopIfTrue="1" operator="notEqual">
      <formula>Q96</formula>
    </cfRule>
  </conditionalFormatting>
  <conditionalFormatting sqref="C96:C99">
    <cfRule type="cellIs" dxfId="48" priority="55" operator="notEqual">
      <formula>Q96</formula>
    </cfRule>
  </conditionalFormatting>
  <conditionalFormatting sqref="D59">
    <cfRule type="cellIs" dxfId="47" priority="53" stopIfTrue="1" operator="notEqual">
      <formula>R59</formula>
    </cfRule>
  </conditionalFormatting>
  <conditionalFormatting sqref="E59">
    <cfRule type="cellIs" dxfId="46" priority="54" stopIfTrue="1" operator="notEqual">
      <formula>#REF!</formula>
    </cfRule>
  </conditionalFormatting>
  <conditionalFormatting sqref="D60 D64:D67">
    <cfRule type="cellIs" dxfId="45" priority="49" stopIfTrue="1" operator="notEqual">
      <formula>R60</formula>
    </cfRule>
  </conditionalFormatting>
  <conditionalFormatting sqref="E60 E64:E67">
    <cfRule type="cellIs" dxfId="44" priority="50" stopIfTrue="1" operator="notEqual">
      <formula>#REF!</formula>
    </cfRule>
  </conditionalFormatting>
  <conditionalFormatting sqref="D61:D63">
    <cfRule type="cellIs" dxfId="43" priority="45" stopIfTrue="1" operator="notEqual">
      <formula>R61</formula>
    </cfRule>
  </conditionalFormatting>
  <conditionalFormatting sqref="E61:E63">
    <cfRule type="cellIs" dxfId="42" priority="46" stopIfTrue="1" operator="notEqual">
      <formula>#REF!</formula>
    </cfRule>
  </conditionalFormatting>
  <conditionalFormatting sqref="C59">
    <cfRule type="cellIs" dxfId="41" priority="42" stopIfTrue="1" operator="notEqual">
      <formula>Q59</formula>
    </cfRule>
  </conditionalFormatting>
  <conditionalFormatting sqref="C59">
    <cfRule type="cellIs" dxfId="40" priority="41" operator="notEqual">
      <formula>Q59</formula>
    </cfRule>
  </conditionalFormatting>
  <conditionalFormatting sqref="C60:C67">
    <cfRule type="cellIs" dxfId="39" priority="40" stopIfTrue="1" operator="notEqual">
      <formula>Q60</formula>
    </cfRule>
  </conditionalFormatting>
  <conditionalFormatting sqref="C60:C67">
    <cfRule type="cellIs" dxfId="38" priority="39" operator="notEqual">
      <formula>Q60</formula>
    </cfRule>
  </conditionalFormatting>
  <conditionalFormatting sqref="J59">
    <cfRule type="expression" dxfId="37" priority="37" stopIfTrue="1">
      <formula>OR(AND(H59&lt;&gt;"JP",J59&lt;=1,LEN(J59)&lt;&gt;0),AND(H59="JP",J59&lt;&gt;1,LEN(J59)&lt;&gt;0))=TRUE</formula>
    </cfRule>
  </conditionalFormatting>
  <conditionalFormatting sqref="J59">
    <cfRule type="expression" dxfId="36" priority="38">
      <formula>AND(H59&lt;&gt;"JP",J59&lt;=1,LEN(J59)&lt;&gt;0)=TRUE</formula>
    </cfRule>
  </conditionalFormatting>
  <conditionalFormatting sqref="J60">
    <cfRule type="expression" dxfId="35" priority="35" stopIfTrue="1">
      <formula>OR(AND(H60&lt;&gt;"JP",J60&lt;=1,LEN(J60)&lt;&gt;0),AND(H60="JP",J60&lt;&gt;1,LEN(J60)&lt;&gt;0))=TRUE</formula>
    </cfRule>
  </conditionalFormatting>
  <conditionalFormatting sqref="J60">
    <cfRule type="expression" dxfId="34" priority="36">
      <formula>AND(H60&lt;&gt;"JP",J60&lt;=1,LEN(J60)&lt;&gt;0)=TRUE</formula>
    </cfRule>
  </conditionalFormatting>
  <conditionalFormatting sqref="J61">
    <cfRule type="expression" dxfId="33" priority="33" stopIfTrue="1">
      <formula>OR(AND(H61&lt;&gt;"JP",J61&lt;=1,LEN(J61)&lt;&gt;0),AND(H61="JP",J61&lt;&gt;1,LEN(J61)&lt;&gt;0))=TRUE</formula>
    </cfRule>
  </conditionalFormatting>
  <conditionalFormatting sqref="J61">
    <cfRule type="expression" dxfId="32" priority="34">
      <formula>AND(H61&lt;&gt;"JP",J61&lt;=1,LEN(J61)&lt;&gt;0)=TRUE</formula>
    </cfRule>
  </conditionalFormatting>
  <conditionalFormatting sqref="J62">
    <cfRule type="expression" dxfId="31" priority="31" stopIfTrue="1">
      <formula>OR(AND(H62&lt;&gt;"JP",J62&lt;=1,LEN(J62)&lt;&gt;0),AND(H62="JP",J62&lt;&gt;1,LEN(J62)&lt;&gt;0))=TRUE</formula>
    </cfRule>
  </conditionalFormatting>
  <conditionalFormatting sqref="J62">
    <cfRule type="expression" dxfId="30" priority="32">
      <formula>AND(H62&lt;&gt;"JP",J62&lt;=1,LEN(J62)&lt;&gt;0)=TRUE</formula>
    </cfRule>
  </conditionalFormatting>
  <conditionalFormatting sqref="J63">
    <cfRule type="expression" dxfId="29" priority="29" stopIfTrue="1">
      <formula>OR(AND(H63&lt;&gt;"JP",J63&lt;=1,LEN(J63)&lt;&gt;0),AND(H63="JP",J63&lt;&gt;1,LEN(J63)&lt;&gt;0))=TRUE</formula>
    </cfRule>
  </conditionalFormatting>
  <conditionalFormatting sqref="J63">
    <cfRule type="expression" dxfId="28" priority="30">
      <formula>AND(H63&lt;&gt;"JP",J63&lt;=1,LEN(J63)&lt;&gt;0)=TRUE</formula>
    </cfRule>
  </conditionalFormatting>
  <conditionalFormatting sqref="J64">
    <cfRule type="expression" dxfId="27" priority="27" stopIfTrue="1">
      <formula>OR(AND(H64&lt;&gt;"JP",J64&lt;=1,LEN(J64)&lt;&gt;0),AND(H64="JP",J64&lt;&gt;1,LEN(J64)&lt;&gt;0))=TRUE</formula>
    </cfRule>
  </conditionalFormatting>
  <conditionalFormatting sqref="J64">
    <cfRule type="expression" dxfId="26" priority="28">
      <formula>AND(H64&lt;&gt;"JP",J64&lt;=1,LEN(J64)&lt;&gt;0)=TRUE</formula>
    </cfRule>
  </conditionalFormatting>
  <conditionalFormatting sqref="J65">
    <cfRule type="expression" dxfId="25" priority="25" stopIfTrue="1">
      <formula>OR(AND(H65&lt;&gt;"JP",J65&lt;=1,LEN(J65)&lt;&gt;0),AND(H65="JP",J65&lt;&gt;1,LEN(J65)&lt;&gt;0))=TRUE</formula>
    </cfRule>
  </conditionalFormatting>
  <conditionalFormatting sqref="J65">
    <cfRule type="expression" dxfId="24" priority="26">
      <formula>AND(H65&lt;&gt;"JP",J65&lt;=1,LEN(J65)&lt;&gt;0)=TRUE</formula>
    </cfRule>
  </conditionalFormatting>
  <conditionalFormatting sqref="J66">
    <cfRule type="expression" dxfId="23" priority="23" stopIfTrue="1">
      <formula>OR(AND(H66&lt;&gt;"JP",J66&lt;=1,LEN(J66)&lt;&gt;0),AND(H66="JP",J66&lt;&gt;1,LEN(J66)&lt;&gt;0))=TRUE</formula>
    </cfRule>
  </conditionalFormatting>
  <conditionalFormatting sqref="J66">
    <cfRule type="expression" dxfId="22" priority="24">
      <formula>AND(H66&lt;&gt;"JP",J66&lt;=1,LEN(J66)&lt;&gt;0)=TRUE</formula>
    </cfRule>
  </conditionalFormatting>
  <conditionalFormatting sqref="J67">
    <cfRule type="expression" dxfId="21" priority="21" stopIfTrue="1">
      <formula>OR(AND(H67&lt;&gt;"JP",J67&lt;=1,LEN(J67)&lt;&gt;0),AND(H67="JP",J67&lt;&gt;1,LEN(J67)&lt;&gt;0))=TRUE</formula>
    </cfRule>
  </conditionalFormatting>
  <conditionalFormatting sqref="J67">
    <cfRule type="expression" dxfId="20" priority="22">
      <formula>AND(H67&lt;&gt;"JP",J67&lt;=1,LEN(J67)&lt;&gt;0)=TRUE</formula>
    </cfRule>
  </conditionalFormatting>
  <conditionalFormatting sqref="J68">
    <cfRule type="expression" dxfId="19" priority="19" stopIfTrue="1">
      <formula>OR(AND(H68&lt;&gt;"JP",J68&lt;=1,LEN(J68)&lt;&gt;0),AND(H68="JP",J68&lt;&gt;1,LEN(J68)&lt;&gt;0))=TRUE</formula>
    </cfRule>
  </conditionalFormatting>
  <conditionalFormatting sqref="J68">
    <cfRule type="expression" dxfId="18" priority="20">
      <formula>AND(H68&lt;&gt;"JP",J68&lt;=1,LEN(J68)&lt;&gt;0)=TRUE</formula>
    </cfRule>
  </conditionalFormatting>
  <conditionalFormatting sqref="J69">
    <cfRule type="expression" dxfId="17" priority="17" stopIfTrue="1">
      <formula>OR(AND(H69&lt;&gt;"JP",J69&lt;=1,LEN(J69)&lt;&gt;0),AND(H69="JP",J69&lt;&gt;1,LEN(J69)&lt;&gt;0))=TRUE</formula>
    </cfRule>
  </conditionalFormatting>
  <conditionalFormatting sqref="J69">
    <cfRule type="expression" dxfId="16" priority="18">
      <formula>AND(H69&lt;&gt;"JP",J69&lt;=1,LEN(J69)&lt;&gt;0)=TRUE</formula>
    </cfRule>
  </conditionalFormatting>
  <conditionalFormatting sqref="J70">
    <cfRule type="expression" dxfId="15" priority="7" stopIfTrue="1">
      <formula>OR(AND(H70&lt;&gt;"JP",J70&lt;=1,LEN(J70)&lt;&gt;0),AND(H70="JP",J70&lt;&gt;1,LEN(J70)&lt;&gt;0))=TRUE</formula>
    </cfRule>
  </conditionalFormatting>
  <conditionalFormatting sqref="J70">
    <cfRule type="expression" dxfId="14" priority="8">
      <formula>AND(H70&lt;&gt;"JP",J70&lt;=1,LEN(J70)&lt;&gt;0)=TRUE</formula>
    </cfRule>
  </conditionalFormatting>
  <conditionalFormatting sqref="J71">
    <cfRule type="expression" dxfId="13" priority="5" stopIfTrue="1">
      <formula>OR(AND(H71&lt;&gt;"JP",J71&lt;=1,LEN(J71)&lt;&gt;0),AND(H71="JP",J71&lt;&gt;1,LEN(J71)&lt;&gt;0))=TRUE</formula>
    </cfRule>
  </conditionalFormatting>
  <conditionalFormatting sqref="J71">
    <cfRule type="expression" dxfId="12" priority="6">
      <formula>AND(H71&lt;&gt;"JP",J71&lt;=1,LEN(J71)&lt;&gt;0)=TRUE</formula>
    </cfRule>
  </conditionalFormatting>
  <conditionalFormatting sqref="J72">
    <cfRule type="expression" dxfId="11" priority="3" stopIfTrue="1">
      <formula>OR(AND(H72&lt;&gt;"JP",J72&lt;=1,LEN(J72)&lt;&gt;0),AND(H72="JP",J72&lt;&gt;1,LEN(J72)&lt;&gt;0))=TRUE</formula>
    </cfRule>
  </conditionalFormatting>
  <conditionalFormatting sqref="J72">
    <cfRule type="expression" dxfId="10" priority="4">
      <formula>AND(H72&lt;&gt;"JP",J72&lt;=1,LEN(J72)&lt;&gt;0)=TRUE</formula>
    </cfRule>
  </conditionalFormatting>
  <conditionalFormatting sqref="J73">
    <cfRule type="expression" dxfId="9" priority="1" stopIfTrue="1">
      <formula>OR(AND(H73&lt;&gt;"JP",J73&lt;=1,LEN(J73)&lt;&gt;0),AND(H73="JP",J73&lt;&gt;1,LEN(J73)&lt;&gt;0))=TRUE</formula>
    </cfRule>
  </conditionalFormatting>
  <conditionalFormatting sqref="J73">
    <cfRule type="expression" dxfId="8" priority="2">
      <formula>AND(H73&lt;&gt;"JP",J73&lt;=1,LEN(J73)&lt;&gt;0)=TRUE</formula>
    </cfRule>
  </conditionalFormatting>
  <dataValidations count="38">
    <dataValidation imeMode="on" allowBlank="1" showInputMessage="1" showErrorMessage="1" sqref="D3" xr:uid="{00000000-0002-0000-0000-000000000000}"/>
    <dataValidation imeMode="hiragana" allowBlank="1" showInputMessage="1" showErrorMessage="1" sqref="O47:P47 N128:O128 N125 N126:P127 O49:P56 N34:N43 N7:N30 O75:P75 N80:P124 O68:P73 O58:P58 N47:N76" xr:uid="{00000000-0002-0000-0000-000001000000}"/>
    <dataValidation type="textLength" imeMode="off" allowBlank="1" showInputMessage="1" showErrorMessage="1" errorTitle="製品コード入力ミス" error="製品コードを4桁で入力してください。_x000a_例：0000～9999" sqref="B3" xr:uid="{00000000-0002-0000-0000-000002000000}">
      <formula1>5</formula1>
      <formula2>5</formula2>
    </dataValidation>
    <dataValidation imeMode="off" allowBlank="1" showInputMessage="1" showErrorMessage="1" sqref="N4 P3 I28 G34:G43 I30 G80:G128 G7:G30 J7:J30 G47:G76" xr:uid="{00000000-0002-0000-0000-000003000000}"/>
    <dataValidation type="list" allowBlank="1" showInputMessage="1" showErrorMessage="1" sqref="F129" xr:uid="{00000000-0002-0000-0000-000004000000}">
      <formula1>"　○"</formula1>
    </dataValidation>
    <dataValidation type="list" allowBlank="1" showInputMessage="1" showErrorMessage="1" sqref="A34:B43 A80:B128 A7:B30 A47:B76" xr:uid="{00000000-0002-0000-0000-000005000000}">
      <formula1>OFFSET(pulldown_level1,0,U7,1,W7)</formula1>
    </dataValidation>
    <dataValidation type="custom" imeMode="off" allowBlank="1" showInputMessage="1" showErrorMessage="1" sqref="I34:J40" xr:uid="{00000000-0002-0000-0000-000006000000}">
      <formula1>I34:J43-ROUNDDOWN(I34:J43,4)=0</formula1>
    </dataValidation>
    <dataValidation type="custom" imeMode="off" allowBlank="1" showInputMessage="1" showErrorMessage="1" sqref="I41:J43" xr:uid="{00000000-0002-0000-0000-000007000000}">
      <formula1>I41:J51-ROUNDDOWN(I41:J51,4)=0</formula1>
    </dataValidation>
    <dataValidation type="custom" imeMode="off" allowBlank="1" showInputMessage="1" showErrorMessage="1" sqref="I29 I27" xr:uid="{00000000-0002-0000-0000-000008000000}">
      <formula1>I27:J33-ROUNDDOWN(I27:J33,4)=0</formula1>
    </dataValidation>
    <dataValidation type="custom" allowBlank="1" showInputMessage="1" showErrorMessage="1" sqref="I76:J76 I74:J74" xr:uid="{00000000-0002-0000-0000-000009000000}">
      <formula1>I74:J115-ROUNDDOWN(I74:J115,4)=0</formula1>
    </dataValidation>
    <dataValidation type="custom" imeMode="off" allowBlank="1" showInputMessage="1" showErrorMessage="1" sqref="I102:I106" xr:uid="{00000000-0002-0000-0000-00000A000000}">
      <formula1>I102:J134-ROUNDDOWN(I102:J134,4)=0</formula1>
    </dataValidation>
    <dataValidation type="custom" imeMode="off" allowBlank="1" showInputMessage="1" showErrorMessage="1" sqref="J102:J117 I100:J101" xr:uid="{00000000-0002-0000-0000-00000B000000}">
      <formula1>I100:J128-ROUNDDOWN(I100:J128,4)=0</formula1>
    </dataValidation>
    <dataValidation type="custom" allowBlank="1" showInputMessage="1" showErrorMessage="1" sqref="I75:J75" xr:uid="{00000000-0002-0000-0000-00000C000000}">
      <formula1>I75:J118-ROUNDDOWN(I75:J118,4)=0</formula1>
    </dataValidation>
    <dataValidation type="list" allowBlank="1" showInputMessage="1" showErrorMessage="1" sqref="C80:C128 C7:C30 C34:C43 C47:C76" xr:uid="{00000000-0002-0000-0000-00000D000000}">
      <formula1>OFFSET(pulldown_level2,0,U7+X7,Y7,1)</formula1>
    </dataValidation>
    <dataValidation type="list" allowBlank="1" showInputMessage="1" showErrorMessage="1" sqref="D34:F43 D80:D128 D7:F30 E117:E128 E80:E115 D47:E76" xr:uid="{00000000-0002-0000-0000-00000E000000}">
      <formula1>OFFSET(pulldown_company,0,U7+X7,Z7,1)</formula1>
    </dataValidation>
    <dataValidation type="list" allowBlank="1" showInputMessage="1" showErrorMessage="1" sqref="F80:F118 F47:F76" xr:uid="{00000000-0002-0000-0000-00000F000000}">
      <formula1>$D$141:$D$142</formula1>
    </dataValidation>
    <dataValidation type="custom" imeMode="off" allowBlank="1" showInputMessage="1" showErrorMessage="1" sqref="I109" xr:uid="{00000000-0002-0000-0000-000010000000}">
      <formula1>I109:J143-ROUNDDOWN(I109:J143,4)=0</formula1>
    </dataValidation>
    <dataValidation type="list" allowBlank="1" showInputMessage="1" showErrorMessage="1" sqref="J4:K4" xr:uid="{00000000-0002-0000-0000-000011000000}">
      <formula1>OFFSET(pulldown_dept_member,0,0,COUNTA(OFFSET(pulldown_dept_member,0,0,100,1))+1,1)</formula1>
    </dataValidation>
    <dataValidation type="list" allowBlank="1" showInputMessage="1" showErrorMessage="1" sqref="B4:C4" xr:uid="{00000000-0002-0000-0000-000012000000}">
      <formula1>OFFSET(pulldown_mrkt_dev,0,-1,1,dept_max_count+1)</formula1>
    </dataValidation>
    <dataValidation type="custom" imeMode="off" allowBlank="1" showInputMessage="1" showErrorMessage="1" sqref="I119:J119 I120" xr:uid="{00000000-0002-0000-0000-000015000000}">
      <formula1>I117:J163-ROUNDDOWN(I117:J163,4)=0</formula1>
    </dataValidation>
    <dataValidation type="custom" imeMode="off" allowBlank="1" showInputMessage="1" showErrorMessage="1" sqref="I116" xr:uid="{00000000-0002-0000-0000-000016000000}">
      <formula1>I116:J158-ROUNDDOWN(I116:J158,4)=0</formula1>
    </dataValidation>
    <dataValidation type="custom" imeMode="off" allowBlank="1" showInputMessage="1" showErrorMessage="1" sqref="I121 J120:J121" xr:uid="{00000000-0002-0000-0000-000017000000}">
      <formula1>I120:J178-ROUNDDOWN(I120:J178,4)=0</formula1>
    </dataValidation>
    <dataValidation type="list" allowBlank="1" showInputMessage="1" showErrorMessage="1" sqref="E4:G4" xr:uid="{00000000-0002-0000-0000-000018000000}">
      <formula1>OFFSET(pulldown_mrkt_dev,1,MATCH(inchargegroupcode,OFFSET(pulldown_mrkt_dev,0,0,1,dept_max_count+1),0)-1,COUNTA(OFFSET(pulldown_mrkt_dev,1,MATCH(inchargegroupcode,OFFSET(pulldown_mrkt_dev,0,0,1,dept_max_count+1),0)-1,999,1))+1,1)</formula1>
    </dataValidation>
    <dataValidation type="custom" imeMode="off" allowBlank="1" showInputMessage="1" showErrorMessage="1" sqref="I107:I108" xr:uid="{00000000-0002-0000-0000-000019000000}">
      <formula1>I107:J142-ROUNDDOWN(I107:J142,4)=0</formula1>
    </dataValidation>
    <dataValidation type="custom" imeMode="off" allowBlank="1" showInputMessage="1" showErrorMessage="1" sqref="I110:I115" xr:uid="{00000000-0002-0000-0000-00001A000000}">
      <formula1>I110:J146-ROUNDDOWN(I110:J146,4)=0</formula1>
    </dataValidation>
    <dataValidation type="custom" imeMode="off" allowBlank="1" showInputMessage="1" showErrorMessage="1" sqref="I117:I118 J118 I81:J84 I86:J89 I91:J94 I96:J99" xr:uid="{00000000-0002-0000-0000-00001B000000}">
      <formula1>I81:J126-ROUNDDOWN(I81:J126,4)=0</formula1>
    </dataValidation>
    <dataValidation type="custom" imeMode="off" allowBlank="1" showInputMessage="1" showErrorMessage="1" sqref="I122:J128" xr:uid="{00000000-0002-0000-0000-00001C000000}">
      <formula1>I122:J179-ROUNDDOWN(I122:J179,4)=0</formula1>
    </dataValidation>
    <dataValidation type="custom" imeMode="off" allowBlank="1" showInputMessage="1" showErrorMessage="1" sqref="I7:I16" xr:uid="{00000000-0002-0000-0000-00001D000000}">
      <formula1>I7:J30-ROUNDDOWN(I7:J30,4)=0</formula1>
    </dataValidation>
    <dataValidation type="custom" imeMode="off" allowBlank="1" showInputMessage="1" showErrorMessage="1" sqref="I17:I26" xr:uid="{00000000-0002-0000-0000-00001E000000}">
      <formula1>I17:J35-ROUNDDOWN(I17:J35,4)=0</formula1>
    </dataValidation>
    <dataValidation type="custom" imeMode="off" allowBlank="1" showInputMessage="1" showErrorMessage="1" sqref="I80:J80 I85:J85 I90:J90 I95:J95" xr:uid="{00000000-0002-0000-0000-00001F000000}">
      <formula1>I80:J127-ROUNDDOWN(I80:J127,4)=0</formula1>
    </dataValidation>
    <dataValidation type="custom" allowBlank="1" showInputMessage="1" showErrorMessage="1" sqref="I68:J73" xr:uid="{00000000-0002-0000-0000-000020000000}">
      <formula1>I68:J110-ROUNDDOWN(I68:J110,4)=0</formula1>
    </dataValidation>
    <dataValidation type="custom" allowBlank="1" showInputMessage="1" showErrorMessage="1" sqref="I53:J56 I59:J60" xr:uid="{00000000-0002-0000-0000-000021000000}">
      <formula1>I53:J102-ROUNDDOWN(I53:J102,4)=0</formula1>
    </dataValidation>
    <dataValidation type="custom" allowBlank="1" showInputMessage="1" showErrorMessage="1" sqref="I61:J67" xr:uid="{00000000-0002-0000-0000-000022000000}">
      <formula1>I61:J107-ROUNDDOWN(I61:J107,4)=0</formula1>
    </dataValidation>
    <dataValidation type="custom" allowBlank="1" showInputMessage="1" showErrorMessage="1" sqref="I57:J58" xr:uid="{00000000-0002-0000-0000-000023000000}">
      <formula1>I57:J108-ROUNDDOWN(I57:J108,4)=0</formula1>
    </dataValidation>
    <dataValidation type="custom" allowBlank="1" showInputMessage="1" showErrorMessage="1" sqref="I50:J52" xr:uid="{00000000-0002-0000-0000-000024000000}">
      <formula1>I50:J102-ROUNDDOWN(I50:J102,4)=0</formula1>
    </dataValidation>
    <dataValidation type="custom" allowBlank="1" showInputMessage="1" showErrorMessage="1" sqref="I47:J49" xr:uid="{00000000-0002-0000-0000-000025000000}">
      <formula1>I47:J76-ROUNDDOWN(I47:J76,4)=0</formula1>
    </dataValidation>
    <dataValidation type="list" allowBlank="1" showInputMessage="1" sqref="H34:H43 H47:H76" xr:uid="{00000000-0002-0000-0000-000013000000}">
      <formula1>"OFFSET(JPYEN_display,0,0,num_of_monetary,1)"</formula1>
    </dataValidation>
    <dataValidation type="list" allowBlank="1" showInputMessage="1" showErrorMessage="1" sqref="H7:H30 H80:H128" xr:uid="{00000000-0002-0000-0000-000014000000}">
      <formula1>OFFSET(JPYEN_display,0,0,num_of_monetary,1)</formula1>
    </dataValidation>
  </dataValidations>
  <pageMargins left="0.78740157480314965" right="0.19685039370078741" top="0.31496062992125984" bottom="0.19685039370078741" header="0.39370078740157483" footer="0.39370078740157483"/>
  <pageSetup paperSize="9" scale="61" fitToWidth="0" orientation="portrait" r:id="rId1"/>
  <headerFooter alignWithMargins="0"/>
  <rowBreaks count="2" manualBreakCount="2">
    <brk id="78" max="15" man="1"/>
    <brk id="219"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topLeftCell="A30" workbookViewId="0">
      <selection activeCell="C46" sqref="C46"/>
    </sheetView>
  </sheetViews>
  <sheetFormatPr defaultRowHeight="13.2"/>
  <cols>
    <col min="1" max="1" width="3.88671875" style="317" bestFit="1" customWidth="1"/>
    <col min="2" max="2" width="10.5546875" style="317" bestFit="1" customWidth="1"/>
    <col min="3" max="3" width="52.88671875" style="317" bestFit="1" customWidth="1"/>
    <col min="4" max="4" width="12.33203125" style="317" bestFit="1" customWidth="1"/>
    <col min="5" max="5" width="16.5546875" style="317" bestFit="1" customWidth="1"/>
    <col min="6" max="6" width="10.109375" style="317" bestFit="1" customWidth="1"/>
  </cols>
  <sheetData>
    <row r="1" spans="1:6">
      <c r="A1" s="313" t="s">
        <v>265</v>
      </c>
      <c r="B1" s="313" t="s">
        <v>266</v>
      </c>
      <c r="C1" s="313" t="s">
        <v>267</v>
      </c>
      <c r="D1" s="313" t="s">
        <v>268</v>
      </c>
      <c r="E1" s="313" t="s">
        <v>269</v>
      </c>
      <c r="F1" s="313" t="s">
        <v>270</v>
      </c>
    </row>
    <row r="2" spans="1:6">
      <c r="A2" s="313">
        <f>ROW()-1</f>
        <v>1</v>
      </c>
      <c r="B2" s="314">
        <v>43616</v>
      </c>
      <c r="C2" s="313" t="s">
        <v>271</v>
      </c>
      <c r="D2" s="313" t="s">
        <v>275</v>
      </c>
      <c r="E2" s="313" t="s">
        <v>272</v>
      </c>
      <c r="F2" s="313" t="s">
        <v>272</v>
      </c>
    </row>
    <row r="3" spans="1:6">
      <c r="A3" s="313">
        <f t="shared" ref="A3:A45" si="0">ROW()-1</f>
        <v>2</v>
      </c>
      <c r="B3" s="314">
        <v>43616</v>
      </c>
      <c r="C3" s="313" t="s">
        <v>273</v>
      </c>
      <c r="D3" s="313" t="s">
        <v>275</v>
      </c>
      <c r="E3" s="313" t="s">
        <v>272</v>
      </c>
      <c r="F3" s="313" t="s">
        <v>272</v>
      </c>
    </row>
    <row r="4" spans="1:6">
      <c r="A4" s="313">
        <f t="shared" si="0"/>
        <v>3</v>
      </c>
      <c r="B4" s="314">
        <v>43616</v>
      </c>
      <c r="C4" s="313" t="s">
        <v>274</v>
      </c>
      <c r="D4" s="313" t="s">
        <v>275</v>
      </c>
      <c r="E4" s="313" t="s">
        <v>276</v>
      </c>
      <c r="F4" s="313"/>
    </row>
    <row r="5" spans="1:6">
      <c r="A5" s="313">
        <f t="shared" si="0"/>
        <v>4</v>
      </c>
      <c r="B5" s="314">
        <v>43631</v>
      </c>
      <c r="C5" s="313" t="s">
        <v>277</v>
      </c>
      <c r="D5" s="313" t="s">
        <v>275</v>
      </c>
      <c r="E5" s="313" t="s">
        <v>272</v>
      </c>
      <c r="F5" s="313" t="s">
        <v>272</v>
      </c>
    </row>
    <row r="6" spans="1:6">
      <c r="A6" s="313">
        <f t="shared" si="0"/>
        <v>5</v>
      </c>
      <c r="B6" s="314">
        <v>43631</v>
      </c>
      <c r="C6" s="313" t="s">
        <v>278</v>
      </c>
      <c r="D6" s="313" t="s">
        <v>275</v>
      </c>
      <c r="E6" s="313" t="s">
        <v>272</v>
      </c>
      <c r="F6" s="313" t="s">
        <v>272</v>
      </c>
    </row>
    <row r="7" spans="1:6" ht="39.6">
      <c r="A7" s="313">
        <f t="shared" si="0"/>
        <v>6</v>
      </c>
      <c r="B7" s="314">
        <v>43649</v>
      </c>
      <c r="C7" s="315" t="s">
        <v>281</v>
      </c>
      <c r="D7" s="313" t="s">
        <v>280</v>
      </c>
      <c r="E7" s="313" t="s">
        <v>272</v>
      </c>
      <c r="F7" s="313" t="s">
        <v>272</v>
      </c>
    </row>
    <row r="8" spans="1:6" ht="26.4">
      <c r="A8" s="313">
        <f t="shared" si="0"/>
        <v>7</v>
      </c>
      <c r="B8" s="314">
        <v>43651</v>
      </c>
      <c r="C8" s="315" t="s">
        <v>282</v>
      </c>
      <c r="D8" s="313" t="s">
        <v>280</v>
      </c>
      <c r="E8" s="313" t="s">
        <v>272</v>
      </c>
      <c r="F8" s="313" t="s">
        <v>272</v>
      </c>
    </row>
    <row r="9" spans="1:6" ht="52.8">
      <c r="A9" s="313">
        <f t="shared" si="0"/>
        <v>8</v>
      </c>
      <c r="B9" s="314">
        <v>43731</v>
      </c>
      <c r="C9" s="315" t="s">
        <v>283</v>
      </c>
      <c r="D9" s="313" t="s">
        <v>280</v>
      </c>
      <c r="E9" s="313" t="s">
        <v>272</v>
      </c>
      <c r="F9" s="313" t="s">
        <v>272</v>
      </c>
    </row>
    <row r="10" spans="1:6">
      <c r="A10" s="313">
        <f t="shared" si="0"/>
        <v>9</v>
      </c>
      <c r="B10" s="314">
        <v>43875</v>
      </c>
      <c r="C10" s="313" t="s">
        <v>318</v>
      </c>
      <c r="D10" s="313" t="s">
        <v>280</v>
      </c>
      <c r="E10" s="313"/>
      <c r="F10" s="313"/>
    </row>
    <row r="11" spans="1:6" ht="26.4">
      <c r="A11" s="313">
        <f t="shared" si="0"/>
        <v>10</v>
      </c>
      <c r="B11" s="314">
        <v>43888</v>
      </c>
      <c r="C11" s="315" t="s">
        <v>325</v>
      </c>
      <c r="D11" s="313" t="s">
        <v>280</v>
      </c>
      <c r="E11" s="313"/>
      <c r="F11" s="313"/>
    </row>
    <row r="12" spans="1:6" ht="145.19999999999999">
      <c r="A12" s="313">
        <f t="shared" si="0"/>
        <v>11</v>
      </c>
      <c r="B12" s="314">
        <v>43888</v>
      </c>
      <c r="C12" s="315" t="s">
        <v>367</v>
      </c>
      <c r="D12" s="313" t="s">
        <v>280</v>
      </c>
      <c r="E12" s="313"/>
      <c r="F12" s="313"/>
    </row>
    <row r="13" spans="1:6">
      <c r="A13" s="313">
        <f t="shared" si="0"/>
        <v>12</v>
      </c>
      <c r="B13" s="314">
        <v>43888</v>
      </c>
      <c r="C13" s="313" t="s">
        <v>323</v>
      </c>
      <c r="D13" s="313" t="s">
        <v>280</v>
      </c>
      <c r="E13" s="313"/>
      <c r="F13" s="313"/>
    </row>
    <row r="14" spans="1:6" ht="39.6">
      <c r="A14" s="313">
        <f t="shared" si="0"/>
        <v>13</v>
      </c>
      <c r="B14" s="314">
        <v>43888</v>
      </c>
      <c r="C14" s="315" t="s">
        <v>324</v>
      </c>
      <c r="D14" s="313" t="s">
        <v>280</v>
      </c>
      <c r="E14" s="313"/>
      <c r="F14" s="313"/>
    </row>
    <row r="15" spans="1:6" ht="26.4">
      <c r="A15" s="313">
        <f t="shared" si="0"/>
        <v>14</v>
      </c>
      <c r="B15" s="314">
        <v>43888</v>
      </c>
      <c r="C15" s="315" t="s">
        <v>331</v>
      </c>
      <c r="D15" s="313" t="s">
        <v>280</v>
      </c>
      <c r="E15" s="313"/>
      <c r="F15" s="313"/>
    </row>
    <row r="16" spans="1:6" ht="79.2">
      <c r="A16" s="313">
        <f t="shared" si="0"/>
        <v>15</v>
      </c>
      <c r="B16" s="314">
        <v>43888</v>
      </c>
      <c r="C16" s="315" t="s">
        <v>382</v>
      </c>
      <c r="D16" s="313" t="s">
        <v>280</v>
      </c>
      <c r="E16" s="313"/>
      <c r="F16" s="313"/>
    </row>
    <row r="17" spans="1:6">
      <c r="A17" s="313">
        <f t="shared" si="0"/>
        <v>16</v>
      </c>
      <c r="B17" s="314">
        <v>43888</v>
      </c>
      <c r="C17" s="315" t="s">
        <v>326</v>
      </c>
      <c r="D17" s="313" t="s">
        <v>280</v>
      </c>
      <c r="E17" s="313"/>
      <c r="F17" s="313"/>
    </row>
    <row r="18" spans="1:6" ht="26.4">
      <c r="A18" s="313">
        <f t="shared" si="0"/>
        <v>17</v>
      </c>
      <c r="B18" s="314">
        <v>43888</v>
      </c>
      <c r="C18" s="315" t="s">
        <v>330</v>
      </c>
      <c r="D18" s="313" t="s">
        <v>280</v>
      </c>
      <c r="E18" s="313"/>
      <c r="F18" s="313"/>
    </row>
    <row r="19" spans="1:6">
      <c r="A19" s="313">
        <f t="shared" si="0"/>
        <v>18</v>
      </c>
      <c r="B19" s="314">
        <v>43888</v>
      </c>
      <c r="C19" s="315" t="s">
        <v>333</v>
      </c>
      <c r="D19" s="313" t="s">
        <v>280</v>
      </c>
      <c r="E19" s="313"/>
      <c r="F19" s="313"/>
    </row>
    <row r="20" spans="1:6">
      <c r="A20" s="313">
        <f t="shared" si="0"/>
        <v>19</v>
      </c>
      <c r="B20" s="314">
        <v>43888</v>
      </c>
      <c r="C20" s="315" t="s">
        <v>332</v>
      </c>
      <c r="D20" s="313" t="s">
        <v>280</v>
      </c>
      <c r="E20" s="313"/>
      <c r="F20" s="313"/>
    </row>
    <row r="21" spans="1:6" ht="26.4">
      <c r="A21" s="313">
        <f t="shared" si="0"/>
        <v>20</v>
      </c>
      <c r="B21" s="314">
        <v>43889</v>
      </c>
      <c r="C21" s="315" t="s">
        <v>334</v>
      </c>
      <c r="D21" s="313" t="s">
        <v>280</v>
      </c>
      <c r="E21" s="313"/>
      <c r="F21" s="313"/>
    </row>
    <row r="22" spans="1:6" ht="26.4">
      <c r="A22" s="313">
        <f t="shared" si="0"/>
        <v>21</v>
      </c>
      <c r="B22" s="314">
        <v>43889</v>
      </c>
      <c r="C22" s="315" t="s">
        <v>335</v>
      </c>
      <c r="D22" s="313" t="s">
        <v>280</v>
      </c>
      <c r="E22" s="313"/>
      <c r="F22" s="313"/>
    </row>
    <row r="23" spans="1:6" ht="26.4">
      <c r="A23" s="313">
        <f t="shared" si="0"/>
        <v>22</v>
      </c>
      <c r="B23" s="314">
        <v>43889</v>
      </c>
      <c r="C23" s="315" t="s">
        <v>336</v>
      </c>
      <c r="D23" s="313" t="s">
        <v>280</v>
      </c>
      <c r="E23" s="313"/>
      <c r="F23" s="313"/>
    </row>
    <row r="24" spans="1:6">
      <c r="A24" s="313">
        <f t="shared" si="0"/>
        <v>23</v>
      </c>
      <c r="B24" s="314">
        <v>43889</v>
      </c>
      <c r="C24" s="315" t="s">
        <v>337</v>
      </c>
      <c r="D24" s="313" t="s">
        <v>280</v>
      </c>
      <c r="E24" s="313"/>
      <c r="F24" s="313"/>
    </row>
    <row r="25" spans="1:6">
      <c r="A25" s="313">
        <f t="shared" si="0"/>
        <v>24</v>
      </c>
      <c r="B25" s="314">
        <v>43889</v>
      </c>
      <c r="C25" s="315" t="s">
        <v>339</v>
      </c>
      <c r="D25" s="313" t="s">
        <v>280</v>
      </c>
      <c r="E25" s="313"/>
      <c r="F25" s="313"/>
    </row>
    <row r="26" spans="1:6">
      <c r="A26" s="313">
        <f t="shared" si="0"/>
        <v>25</v>
      </c>
      <c r="B26" s="314">
        <v>43889</v>
      </c>
      <c r="C26" s="315" t="s">
        <v>340</v>
      </c>
      <c r="D26" s="313" t="s">
        <v>280</v>
      </c>
      <c r="E26" s="313"/>
      <c r="F26" s="313"/>
    </row>
    <row r="27" spans="1:6">
      <c r="A27" s="313">
        <f t="shared" si="0"/>
        <v>26</v>
      </c>
      <c r="B27" s="314">
        <v>43889</v>
      </c>
      <c r="C27" s="315" t="s">
        <v>344</v>
      </c>
      <c r="D27" s="313" t="s">
        <v>280</v>
      </c>
      <c r="E27" s="313"/>
      <c r="F27" s="313"/>
    </row>
    <row r="28" spans="1:6" ht="171.6">
      <c r="A28" s="313">
        <f t="shared" si="0"/>
        <v>27</v>
      </c>
      <c r="B28" s="314">
        <v>43889</v>
      </c>
      <c r="C28" s="315" t="s">
        <v>374</v>
      </c>
      <c r="D28" s="313" t="s">
        <v>372</v>
      </c>
      <c r="E28" s="315" t="s">
        <v>373</v>
      </c>
      <c r="F28" s="313"/>
    </row>
    <row r="29" spans="1:6" ht="26.4">
      <c r="A29" s="313">
        <f t="shared" si="0"/>
        <v>28</v>
      </c>
      <c r="B29" s="314">
        <v>43889</v>
      </c>
      <c r="C29" s="315" t="s">
        <v>365</v>
      </c>
      <c r="D29" s="313"/>
      <c r="E29" s="313"/>
      <c r="F29" s="313"/>
    </row>
    <row r="30" spans="1:6">
      <c r="A30" s="313">
        <f t="shared" si="0"/>
        <v>29</v>
      </c>
      <c r="B30" s="314">
        <v>43889</v>
      </c>
      <c r="C30" s="315" t="s">
        <v>356</v>
      </c>
      <c r="D30" s="313" t="s">
        <v>280</v>
      </c>
      <c r="E30" s="313"/>
      <c r="F30" s="313"/>
    </row>
    <row r="31" spans="1:6" ht="39.6">
      <c r="A31" s="313">
        <f t="shared" si="0"/>
        <v>30</v>
      </c>
      <c r="B31" s="316">
        <v>43892</v>
      </c>
      <c r="C31" s="315" t="s">
        <v>368</v>
      </c>
      <c r="D31" s="313"/>
      <c r="E31" s="313"/>
      <c r="F31" s="313"/>
    </row>
    <row r="32" spans="1:6" ht="26.4">
      <c r="A32" s="313">
        <f t="shared" si="0"/>
        <v>31</v>
      </c>
      <c r="B32" s="316">
        <v>43892</v>
      </c>
      <c r="C32" s="315" t="s">
        <v>364</v>
      </c>
      <c r="D32" s="313"/>
      <c r="E32" s="313"/>
      <c r="F32" s="313"/>
    </row>
    <row r="33" spans="1:6">
      <c r="A33" s="313">
        <f t="shared" si="0"/>
        <v>32</v>
      </c>
      <c r="B33" s="316">
        <v>43892</v>
      </c>
      <c r="C33" s="315" t="s">
        <v>371</v>
      </c>
      <c r="D33" s="313"/>
      <c r="E33" s="313"/>
      <c r="F33" s="313"/>
    </row>
    <row r="34" spans="1:6">
      <c r="A34" s="313">
        <f t="shared" si="0"/>
        <v>33</v>
      </c>
      <c r="B34" s="316">
        <v>43892</v>
      </c>
      <c r="C34" s="315" t="s">
        <v>343</v>
      </c>
      <c r="D34" s="313"/>
      <c r="E34" s="313"/>
      <c r="F34" s="313"/>
    </row>
    <row r="35" spans="1:6">
      <c r="A35" s="313">
        <f t="shared" si="0"/>
        <v>34</v>
      </c>
      <c r="B35" s="316">
        <v>43893</v>
      </c>
      <c r="C35" s="315" t="s">
        <v>378</v>
      </c>
      <c r="D35" s="313"/>
      <c r="E35" s="313"/>
      <c r="F35" s="313"/>
    </row>
    <row r="36" spans="1:6">
      <c r="A36" s="313">
        <f t="shared" si="0"/>
        <v>35</v>
      </c>
      <c r="B36" s="316">
        <v>43893</v>
      </c>
      <c r="C36" s="315" t="s">
        <v>377</v>
      </c>
      <c r="D36" s="313"/>
      <c r="E36" s="313"/>
      <c r="F36" s="313"/>
    </row>
    <row r="37" spans="1:6" ht="26.4">
      <c r="A37" s="313">
        <f t="shared" si="0"/>
        <v>36</v>
      </c>
      <c r="B37" s="316">
        <v>43893</v>
      </c>
      <c r="C37" s="315" t="s">
        <v>380</v>
      </c>
      <c r="D37" s="313"/>
      <c r="E37" s="313"/>
      <c r="F37" s="313"/>
    </row>
    <row r="38" spans="1:6" ht="26.4">
      <c r="A38" s="313">
        <f t="shared" si="0"/>
        <v>37</v>
      </c>
      <c r="B38" s="316">
        <v>43893</v>
      </c>
      <c r="C38" s="315" t="s">
        <v>379</v>
      </c>
      <c r="D38" s="313"/>
      <c r="E38" s="313"/>
      <c r="F38" s="313"/>
    </row>
    <row r="39" spans="1:6">
      <c r="A39" s="313">
        <f t="shared" si="0"/>
        <v>38</v>
      </c>
      <c r="B39" s="316">
        <v>43893</v>
      </c>
      <c r="C39" s="315" t="s">
        <v>381</v>
      </c>
      <c r="D39" s="313"/>
      <c r="E39" s="313"/>
      <c r="F39" s="313"/>
    </row>
    <row r="40" spans="1:6">
      <c r="A40" s="313">
        <f t="shared" si="0"/>
        <v>39</v>
      </c>
      <c r="B40" s="316">
        <v>43906</v>
      </c>
      <c r="C40" s="315" t="s">
        <v>392</v>
      </c>
      <c r="D40" s="313"/>
      <c r="E40" s="313"/>
      <c r="F40" s="313"/>
    </row>
    <row r="41" spans="1:6" ht="39.6">
      <c r="A41" s="313">
        <f t="shared" si="0"/>
        <v>40</v>
      </c>
      <c r="B41" s="316">
        <v>43906</v>
      </c>
      <c r="C41" s="315" t="s">
        <v>393</v>
      </c>
      <c r="D41" s="313"/>
      <c r="E41" s="313"/>
      <c r="F41" s="313"/>
    </row>
    <row r="42" spans="1:6">
      <c r="A42" s="313">
        <f t="shared" si="0"/>
        <v>41</v>
      </c>
      <c r="B42" s="316">
        <v>43906</v>
      </c>
      <c r="C42" s="315" t="s">
        <v>394</v>
      </c>
      <c r="D42" s="313"/>
      <c r="E42" s="313"/>
      <c r="F42" s="313"/>
    </row>
    <row r="43" spans="1:6" ht="26.4">
      <c r="A43" s="313">
        <f t="shared" si="0"/>
        <v>42</v>
      </c>
      <c r="B43" s="316">
        <v>43906</v>
      </c>
      <c r="C43" s="315" t="s">
        <v>396</v>
      </c>
      <c r="D43" s="313"/>
      <c r="E43" s="313"/>
      <c r="F43" s="313"/>
    </row>
    <row r="44" spans="1:6">
      <c r="A44" s="313">
        <f t="shared" si="0"/>
        <v>43</v>
      </c>
      <c r="B44" s="316">
        <v>43906</v>
      </c>
      <c r="C44" s="315" t="s">
        <v>395</v>
      </c>
      <c r="D44" s="313"/>
      <c r="E44" s="313"/>
      <c r="F44" s="313"/>
    </row>
    <row r="45" spans="1:6" ht="26.4">
      <c r="A45" s="313">
        <f t="shared" si="0"/>
        <v>44</v>
      </c>
      <c r="B45" s="316">
        <v>43906</v>
      </c>
      <c r="C45" s="315" t="s">
        <v>468</v>
      </c>
      <c r="D45" s="313"/>
      <c r="E45" s="313"/>
      <c r="F45" s="313"/>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X191"/>
  <sheetViews>
    <sheetView showZeros="0" showOutlineSymbols="0" view="pageBreakPreview" zoomScale="85" zoomScaleNormal="100" zoomScaleSheetLayoutView="85" workbookViewId="0">
      <selection activeCell="I27" sqref="I27"/>
    </sheetView>
  </sheetViews>
  <sheetFormatPr defaultColWidth="9" defaultRowHeight="10.8"/>
  <cols>
    <col min="1" max="2" width="9.109375" style="1" customWidth="1"/>
    <col min="3" max="3" width="15.44140625" style="1" customWidth="1"/>
    <col min="4" max="4" width="9.6640625" style="1" customWidth="1"/>
    <col min="5" max="5" width="6.6640625" style="1" customWidth="1"/>
    <col min="6" max="6" width="3.6640625" style="1" customWidth="1"/>
    <col min="7" max="7" width="8.6640625" style="1" customWidth="1"/>
    <col min="8" max="8" width="5" style="1" customWidth="1"/>
    <col min="9" max="9" width="12.6640625" style="1" customWidth="1"/>
    <col min="10" max="10" width="9.6640625" style="1" customWidth="1"/>
    <col min="11" max="11" width="7.6640625" style="1" customWidth="1"/>
    <col min="12" max="12" width="10.6640625" style="1" customWidth="1"/>
    <col min="13" max="13" width="9.6640625" style="1" customWidth="1"/>
    <col min="14" max="14" width="10.77734375" style="1" customWidth="1"/>
    <col min="15" max="15" width="10.44140625" style="1" customWidth="1"/>
    <col min="16" max="16" width="21.77734375" style="1" hidden="1" customWidth="1"/>
    <col min="17" max="17" width="4.44140625" style="1" customWidth="1"/>
    <col min="18" max="18" width="8.109375" style="1" customWidth="1"/>
    <col min="19" max="25" width="5.6640625" style="1" customWidth="1"/>
    <col min="26" max="16384" width="9" style="1"/>
  </cols>
  <sheetData>
    <row r="1" spans="1:24" ht="10.5" customHeight="1">
      <c r="A1" s="1" t="s">
        <v>0</v>
      </c>
      <c r="O1" s="60" t="s">
        <v>213</v>
      </c>
    </row>
    <row r="2" spans="1:24" ht="19.5" customHeight="1" thickBot="1">
      <c r="A2" s="2" t="s">
        <v>1</v>
      </c>
      <c r="B2" s="2"/>
      <c r="C2" s="3"/>
      <c r="D2" s="3"/>
      <c r="E2" s="527" t="s">
        <v>63</v>
      </c>
      <c r="F2" s="527"/>
      <c r="G2" s="527"/>
      <c r="H2" s="527"/>
      <c r="I2" s="527"/>
      <c r="J2" s="527"/>
      <c r="K2" s="111"/>
      <c r="L2" s="111"/>
      <c r="M2" s="111"/>
      <c r="N2" s="111"/>
      <c r="O2" s="111"/>
    </row>
    <row r="3" spans="1:24" ht="14.25" customHeight="1">
      <c r="A3" s="4" t="s">
        <v>2</v>
      </c>
      <c r="B3" s="140" t="s">
        <v>244</v>
      </c>
      <c r="C3" s="96" t="s">
        <v>3</v>
      </c>
      <c r="D3" s="548" t="s">
        <v>205</v>
      </c>
      <c r="E3" s="549"/>
      <c r="F3" s="549"/>
      <c r="G3" s="549"/>
      <c r="H3" s="549"/>
      <c r="I3" s="549"/>
      <c r="J3" s="549"/>
      <c r="K3" s="549"/>
      <c r="L3" s="549"/>
      <c r="M3" s="549"/>
      <c r="N3" s="549"/>
      <c r="O3" s="550"/>
    </row>
    <row r="4" spans="1:24" ht="14.25" customHeight="1" thickBot="1">
      <c r="A4" s="5" t="s">
        <v>201</v>
      </c>
      <c r="B4" s="547" t="s">
        <v>230</v>
      </c>
      <c r="C4" s="547"/>
      <c r="D4" s="536" t="s">
        <v>202</v>
      </c>
      <c r="E4" s="537"/>
      <c r="F4" s="538" t="s">
        <v>218</v>
      </c>
      <c r="G4" s="538"/>
      <c r="H4" s="538"/>
      <c r="I4" s="7" t="s">
        <v>4</v>
      </c>
      <c r="J4" s="6">
        <v>100</v>
      </c>
      <c r="K4" s="536" t="s">
        <v>249</v>
      </c>
      <c r="L4" s="537"/>
      <c r="M4" s="165">
        <f>SUMIF($C$7:$C$15,"1:本荷",$G$7:$G$15)</f>
        <v>10000</v>
      </c>
      <c r="N4" s="7" t="s">
        <v>64</v>
      </c>
      <c r="O4" s="8">
        <v>1250</v>
      </c>
    </row>
    <row r="5" spans="1:24" ht="6.75" customHeight="1" thickBot="1">
      <c r="A5" s="540"/>
      <c r="B5" s="540"/>
      <c r="C5" s="540"/>
      <c r="D5" s="540"/>
      <c r="E5" s="540"/>
      <c r="F5" s="540"/>
      <c r="G5" s="540"/>
      <c r="H5" s="540"/>
      <c r="I5" s="540"/>
      <c r="J5" s="540"/>
      <c r="K5" s="540"/>
      <c r="L5" s="540"/>
      <c r="M5" s="540"/>
      <c r="N5" s="540"/>
      <c r="O5" s="540"/>
    </row>
    <row r="6" spans="1:24" ht="18" customHeight="1">
      <c r="A6" s="551" t="s">
        <v>5</v>
      </c>
      <c r="B6" s="552"/>
      <c r="C6" s="141" t="s">
        <v>6</v>
      </c>
      <c r="D6" s="553" t="s">
        <v>7</v>
      </c>
      <c r="E6" s="554"/>
      <c r="F6" s="552"/>
      <c r="G6" s="142" t="s">
        <v>8</v>
      </c>
      <c r="H6" s="143" t="s">
        <v>9</v>
      </c>
      <c r="I6" s="144" t="s">
        <v>10</v>
      </c>
      <c r="J6" s="555" t="s">
        <v>11</v>
      </c>
      <c r="K6" s="556"/>
      <c r="L6" s="162" t="s">
        <v>238</v>
      </c>
      <c r="M6" s="557" t="s">
        <v>149</v>
      </c>
      <c r="N6" s="557"/>
      <c r="O6" s="166">
        <v>114</v>
      </c>
      <c r="P6" s="1" t="str">
        <f>IF(C6&lt;&gt;0,IF(A6=$G$98,VLOOKUP(C6,$G$100:$G$115,1,TRUE),IF(A6=$H$98,VLOOKUP(C6,$H$100:$H$115,1,TRUE),IF(A6=$I$98,VLOOKUP(C6,$I$100:$I$108,1,TRUE),IF(A6=$J$98,VLOOKUP(C6,$J$100:$J$108,1,TRUE),VLOOKUP(C6,$M$100:$M$108,1,TRUE))))),)</f>
        <v>99:－</v>
      </c>
    </row>
    <row r="7" spans="1:24" ht="14.1" customHeight="1">
      <c r="A7" s="558" t="s">
        <v>237</v>
      </c>
      <c r="B7" s="559"/>
      <c r="C7" s="145" t="s">
        <v>233</v>
      </c>
      <c r="D7" s="560"/>
      <c r="E7" s="561"/>
      <c r="F7" s="562"/>
      <c r="G7" s="146">
        <v>10000</v>
      </c>
      <c r="H7" s="147" t="s">
        <v>14</v>
      </c>
      <c r="I7" s="148">
        <v>1250</v>
      </c>
      <c r="J7" s="563">
        <f>ROUNDDOWN(IF(H7="US",G7*I7*$O$18,G7*I7),0)</f>
        <v>12500000</v>
      </c>
      <c r="K7" s="564"/>
      <c r="L7" s="159"/>
      <c r="M7" s="565"/>
      <c r="N7" s="566"/>
      <c r="O7" s="567"/>
      <c r="P7" s="1" t="str">
        <f>IF(C7&lt;&gt;0,IF(A7=$G$98,VLOOKUP(C7,$G$100:$G$115,1,TRUE),IF(A7=$H$98,VLOOKUP(C7,$H$100:$H$115,1,TRUE),IF(A7=$I$98,VLOOKUP(C7,$I$100:$I$108,1,TRUE),IF(A7=$J$98,VLOOKUP(C7,$J$100:$J$108,1,TRUE),VLOOKUP(C7,$M$100:$M$108,1,TRUE))))),)</f>
        <v>1:製造経費</v>
      </c>
    </row>
    <row r="8" spans="1:24" ht="14.1" customHeight="1">
      <c r="A8" s="558" t="s">
        <v>237</v>
      </c>
      <c r="B8" s="559"/>
      <c r="C8" s="145" t="s">
        <v>233</v>
      </c>
      <c r="D8" s="560"/>
      <c r="E8" s="561"/>
      <c r="F8" s="562"/>
      <c r="G8" s="149"/>
      <c r="H8" s="150" t="s">
        <v>14</v>
      </c>
      <c r="I8" s="151"/>
      <c r="J8" s="563">
        <f t="shared" ref="J8:J15" si="0">ROUNDDOWN(IF(H8="US",G8*I8*$O$18,G8*I8),0)</f>
        <v>0</v>
      </c>
      <c r="K8" s="564"/>
      <c r="L8" s="159"/>
      <c r="M8" s="565"/>
      <c r="N8" s="566"/>
      <c r="O8" s="567"/>
      <c r="P8" s="1" t="str">
        <f>IF(C8&lt;&gt;0,IF(A8=$G$98,VLOOKUP(C8,$G$100:$G$115,1,TRUE),IF(A8=$H$98,VLOOKUP(C8,$H$100:$H$115,1,TRUE),IF(A8=$I$98,VLOOKUP(C8,$I$100:$I$108,1,TRUE),IF(A8=$J$98,VLOOKUP(C8,$J$100:$J$108,1,TRUE),VLOOKUP(C8,$M$100:$M$108,1,TRUE))))),)</f>
        <v>1:製造経費</v>
      </c>
    </row>
    <row r="9" spans="1:24" ht="14.1" customHeight="1">
      <c r="A9" s="558" t="s">
        <v>237</v>
      </c>
      <c r="B9" s="559"/>
      <c r="C9" s="145" t="s">
        <v>233</v>
      </c>
      <c r="D9" s="560"/>
      <c r="E9" s="561"/>
      <c r="F9" s="562"/>
      <c r="G9" s="149"/>
      <c r="H9" s="150" t="s">
        <v>14</v>
      </c>
      <c r="I9" s="151"/>
      <c r="J9" s="563">
        <f t="shared" si="0"/>
        <v>0</v>
      </c>
      <c r="K9" s="564"/>
      <c r="L9" s="163"/>
      <c r="M9" s="568"/>
      <c r="N9" s="568"/>
      <c r="O9" s="569"/>
      <c r="P9" s="1">
        <f>IF(C9&lt;&gt;0,IF(A9=$A$98,VLOOKUP(C9,$A$100:$A$108,1,TRUE),IF(A9=$C$98,VLOOKUP(C9,$C$100:$C$110,1,TRUE),IF(A9=$E$98,VLOOKUP(C9,$E$100:$E$108,1,TRUE),))),)</f>
        <v>0</v>
      </c>
      <c r="R9" s="14"/>
      <c r="T9" s="15"/>
      <c r="U9" s="15"/>
      <c r="V9" s="15"/>
      <c r="W9" s="15"/>
      <c r="X9" s="15"/>
    </row>
    <row r="10" spans="1:24" ht="14.1" customHeight="1">
      <c r="A10" s="558" t="s">
        <v>237</v>
      </c>
      <c r="B10" s="559"/>
      <c r="C10" s="145" t="s">
        <v>234</v>
      </c>
      <c r="D10" s="560"/>
      <c r="E10" s="561"/>
      <c r="F10" s="562"/>
      <c r="G10" s="149"/>
      <c r="H10" s="150" t="s">
        <v>14</v>
      </c>
      <c r="I10" s="151"/>
      <c r="J10" s="563">
        <f t="shared" si="0"/>
        <v>0</v>
      </c>
      <c r="K10" s="564"/>
      <c r="L10" s="163"/>
      <c r="M10" s="568"/>
      <c r="N10" s="568"/>
      <c r="O10" s="569"/>
      <c r="R10" s="14"/>
      <c r="S10" s="15"/>
      <c r="T10" s="15"/>
      <c r="U10" s="15"/>
      <c r="V10" s="15"/>
      <c r="W10" s="15"/>
      <c r="X10" s="15"/>
    </row>
    <row r="11" spans="1:24" ht="14.1" customHeight="1">
      <c r="A11" s="558" t="s">
        <v>237</v>
      </c>
      <c r="B11" s="559"/>
      <c r="C11" s="145" t="s">
        <v>235</v>
      </c>
      <c r="D11" s="560"/>
      <c r="E11" s="561"/>
      <c r="F11" s="562"/>
      <c r="G11" s="149">
        <v>24</v>
      </c>
      <c r="H11" s="150" t="s">
        <v>14</v>
      </c>
      <c r="I11" s="151">
        <v>1200</v>
      </c>
      <c r="J11" s="563">
        <f t="shared" si="0"/>
        <v>28800</v>
      </c>
      <c r="K11" s="564"/>
      <c r="L11" s="163"/>
      <c r="M11" s="568"/>
      <c r="N11" s="568"/>
      <c r="O11" s="569"/>
      <c r="R11" s="14"/>
      <c r="S11" s="15"/>
      <c r="T11" s="15"/>
      <c r="U11" s="15"/>
      <c r="V11" s="15"/>
      <c r="W11" s="15"/>
      <c r="X11" s="15"/>
    </row>
    <row r="12" spans="1:24" ht="14.1" customHeight="1">
      <c r="A12" s="558" t="s">
        <v>237</v>
      </c>
      <c r="B12" s="559"/>
      <c r="C12" s="145" t="s">
        <v>236</v>
      </c>
      <c r="D12" s="560"/>
      <c r="E12" s="561"/>
      <c r="F12" s="562"/>
      <c r="G12" s="149">
        <v>96</v>
      </c>
      <c r="H12" s="150" t="s">
        <v>14</v>
      </c>
      <c r="I12" s="151">
        <v>1200</v>
      </c>
      <c r="J12" s="563">
        <f t="shared" si="0"/>
        <v>115200</v>
      </c>
      <c r="K12" s="564"/>
      <c r="L12" s="163"/>
      <c r="M12" s="568"/>
      <c r="N12" s="568"/>
      <c r="O12" s="569"/>
      <c r="R12" s="14"/>
      <c r="S12" s="15"/>
      <c r="T12" s="15"/>
      <c r="U12" s="15"/>
      <c r="V12" s="15"/>
      <c r="W12" s="15"/>
      <c r="X12" s="15"/>
    </row>
    <row r="13" spans="1:24" ht="14.1" customHeight="1">
      <c r="A13" s="558" t="s">
        <v>237</v>
      </c>
      <c r="B13" s="559"/>
      <c r="C13" s="145"/>
      <c r="D13" s="560"/>
      <c r="E13" s="561"/>
      <c r="F13" s="562"/>
      <c r="G13" s="149"/>
      <c r="H13" s="150" t="s">
        <v>14</v>
      </c>
      <c r="I13" s="151"/>
      <c r="J13" s="563">
        <f t="shared" si="0"/>
        <v>0</v>
      </c>
      <c r="K13" s="564"/>
      <c r="L13" s="163"/>
      <c r="M13" s="568"/>
      <c r="N13" s="568"/>
      <c r="O13" s="569"/>
      <c r="R13" s="14"/>
      <c r="S13" s="15"/>
      <c r="T13" s="15"/>
      <c r="U13" s="15"/>
      <c r="V13" s="15"/>
      <c r="W13" s="15"/>
      <c r="X13" s="15"/>
    </row>
    <row r="14" spans="1:24" ht="14.1" customHeight="1">
      <c r="A14" s="558" t="s">
        <v>237</v>
      </c>
      <c r="B14" s="559"/>
      <c r="C14" s="145"/>
      <c r="D14" s="560"/>
      <c r="E14" s="561"/>
      <c r="F14" s="562"/>
      <c r="G14" s="149"/>
      <c r="H14" s="150" t="s">
        <v>14</v>
      </c>
      <c r="I14" s="151"/>
      <c r="J14" s="563">
        <f t="shared" si="0"/>
        <v>0</v>
      </c>
      <c r="K14" s="564"/>
      <c r="L14" s="163"/>
      <c r="M14" s="568"/>
      <c r="N14" s="568"/>
      <c r="O14" s="569"/>
      <c r="R14" s="14"/>
      <c r="S14" s="15"/>
      <c r="T14" s="15"/>
      <c r="U14" s="15"/>
      <c r="V14" s="15"/>
      <c r="W14" s="15"/>
      <c r="X14" s="15"/>
    </row>
    <row r="15" spans="1:24" ht="14.1" customHeight="1" thickBot="1">
      <c r="A15" s="570" t="s">
        <v>237</v>
      </c>
      <c r="B15" s="571"/>
      <c r="C15" s="152"/>
      <c r="D15" s="560"/>
      <c r="E15" s="561"/>
      <c r="F15" s="562"/>
      <c r="G15" s="153"/>
      <c r="H15" s="154" t="s">
        <v>14</v>
      </c>
      <c r="I15" s="155"/>
      <c r="J15" s="563">
        <f t="shared" si="0"/>
        <v>0</v>
      </c>
      <c r="K15" s="564"/>
      <c r="L15" s="164"/>
      <c r="M15" s="519"/>
      <c r="N15" s="519"/>
      <c r="O15" s="520"/>
      <c r="P15" s="1">
        <f>IF(C15&lt;&gt;0,IF(A15=$A$98,VLOOKUP(C15,$A$100:$A$108,1,TRUE),IF(A15=$C$98,VLOOKUP(C15,$C$100:$C$110,1,TRUE),IF(A15=$E$98,VLOOKUP(C15,$E$100:$E$108,1,TRUE),))),)</f>
        <v>0</v>
      </c>
      <c r="R15" s="14"/>
      <c r="S15" s="15"/>
      <c r="T15" s="15"/>
      <c r="U15" s="15"/>
      <c r="V15" s="15"/>
      <c r="W15" s="15"/>
      <c r="X15" s="15"/>
    </row>
    <row r="16" spans="1:24" ht="14.1" customHeight="1" thickBot="1">
      <c r="A16" s="499" t="s">
        <v>232</v>
      </c>
      <c r="B16" s="500"/>
      <c r="C16" s="500"/>
      <c r="D16" s="500"/>
      <c r="E16" s="500"/>
      <c r="F16" s="501"/>
      <c r="G16" s="169">
        <f>SUM(G7:G15)</f>
        <v>10120</v>
      </c>
      <c r="H16" s="156"/>
      <c r="I16" s="572">
        <f>SUM(J7:J15)</f>
        <v>12644000</v>
      </c>
      <c r="J16" s="573"/>
      <c r="K16" s="574"/>
      <c r="L16" s="157"/>
      <c r="M16" s="505"/>
      <c r="N16" s="505"/>
      <c r="O16" s="506"/>
      <c r="P16" s="1">
        <f>IF(C16&lt;&gt;0,IF(A16=$A$98,VLOOKUP(C16,$A$100:$A$108,1,TRUE),IF(A16=$C$98,VLOOKUP(C16,$C$100:$C$110,1,TRUE),IF(A16=$E$98,VLOOKUP(C16,$E$100:$E$108,1,TRUE),))),)</f>
        <v>0</v>
      </c>
      <c r="R16" s="15"/>
      <c r="S16" s="15"/>
      <c r="T16" s="15"/>
      <c r="U16" s="15"/>
      <c r="V16" s="15"/>
      <c r="W16" s="15"/>
      <c r="X16" s="15"/>
    </row>
    <row r="17" spans="1:24" ht="6" customHeight="1" thickBot="1">
      <c r="A17" s="479"/>
      <c r="B17" s="480"/>
      <c r="C17" s="480"/>
      <c r="D17" s="480"/>
      <c r="E17" s="480"/>
      <c r="F17" s="480"/>
      <c r="G17" s="480"/>
      <c r="H17" s="480"/>
      <c r="I17" s="480"/>
      <c r="J17" s="480"/>
      <c r="K17" s="480"/>
      <c r="L17" s="480"/>
      <c r="M17" s="480"/>
      <c r="N17" s="480"/>
      <c r="O17" s="481"/>
      <c r="R17" s="15"/>
      <c r="S17" s="15"/>
      <c r="T17" s="15"/>
      <c r="U17" s="15"/>
      <c r="V17" s="15"/>
      <c r="W17" s="15"/>
      <c r="X17" s="15"/>
    </row>
    <row r="18" spans="1:24" ht="18" customHeight="1">
      <c r="A18" s="575" t="s">
        <v>5</v>
      </c>
      <c r="B18" s="576"/>
      <c r="C18" s="132" t="s">
        <v>6</v>
      </c>
      <c r="D18" s="577" t="s">
        <v>7</v>
      </c>
      <c r="E18" s="578"/>
      <c r="F18" s="576"/>
      <c r="G18" s="133" t="s">
        <v>8</v>
      </c>
      <c r="H18" s="134" t="s">
        <v>9</v>
      </c>
      <c r="I18" s="135" t="s">
        <v>10</v>
      </c>
      <c r="J18" s="579" t="s">
        <v>11</v>
      </c>
      <c r="K18" s="580"/>
      <c r="L18" s="162" t="s">
        <v>238</v>
      </c>
      <c r="M18" s="581" t="s">
        <v>149</v>
      </c>
      <c r="N18" s="581"/>
      <c r="O18" s="167">
        <v>114</v>
      </c>
      <c r="P18" s="1" t="str">
        <f>IF(C18&lt;&gt;0,IF(A18=$G$98,VLOOKUP(C18,$G$100:$G$115,1,TRUE),IF(A18=$H$98,VLOOKUP(C18,$H$100:$H$115,1,TRUE),IF(A18=$I$98,VLOOKUP(C18,$I$100:$I$108,1,TRUE),IF(A18=$J$98,VLOOKUP(C18,$J$100:$J$108,1,TRUE),VLOOKUP(C18,$M$100:$M$108,1,TRUE))))),)</f>
        <v>99:－</v>
      </c>
    </row>
    <row r="19" spans="1:24" ht="14.1" customHeight="1">
      <c r="A19" s="582" t="s">
        <v>12</v>
      </c>
      <c r="B19" s="583"/>
      <c r="C19" s="9" t="s">
        <v>13</v>
      </c>
      <c r="D19" s="584"/>
      <c r="E19" s="585"/>
      <c r="F19" s="586"/>
      <c r="G19" s="10">
        <v>1</v>
      </c>
      <c r="H19" s="103" t="s">
        <v>14</v>
      </c>
      <c r="I19" s="11">
        <v>85000</v>
      </c>
      <c r="J19" s="563">
        <f>ROUNDDOWN(IF(H19="US",G19*I19*$O$18,G19*I19),0)</f>
        <v>85000</v>
      </c>
      <c r="K19" s="564"/>
      <c r="L19" s="159"/>
      <c r="M19" s="587"/>
      <c r="N19" s="588"/>
      <c r="O19" s="589"/>
      <c r="P19" s="1" t="str">
        <f>IF(C19&lt;&gt;0,IF(A19=$G$98,VLOOKUP(C19,$G$100:$G$115,1,TRUE),IF(A19=$H$98,VLOOKUP(C19,$H$100:$H$115,1,TRUE),IF(A19=$I$98,VLOOKUP(C19,$I$100:$I$108,1,TRUE),IF(A19=$J$98,VLOOKUP(C19,$J$100:$J$108,1,TRUE),VLOOKUP(C19,$M$100:$M$108,1,TRUE))))),)</f>
        <v>4:検査費</v>
      </c>
    </row>
    <row r="20" spans="1:24" ht="14.1" customHeight="1">
      <c r="A20" s="582" t="s">
        <v>12</v>
      </c>
      <c r="B20" s="583"/>
      <c r="C20" s="9" t="s">
        <v>15</v>
      </c>
      <c r="D20" s="584"/>
      <c r="E20" s="585"/>
      <c r="F20" s="586"/>
      <c r="G20" s="12"/>
      <c r="H20" s="104" t="s">
        <v>14</v>
      </c>
      <c r="I20" s="13"/>
      <c r="J20" s="563">
        <f t="shared" ref="J20:J31" si="1">ROUNDDOWN(IF(H20="US",G20*I20*$O$18,G20*I20),0)</f>
        <v>0</v>
      </c>
      <c r="K20" s="564"/>
      <c r="L20" s="159"/>
      <c r="M20" s="587"/>
      <c r="N20" s="588"/>
      <c r="O20" s="589"/>
      <c r="P20" s="1" t="str">
        <f>IF(C20&lt;&gt;0,IF(A20=$G$98,VLOOKUP(C20,$G$100:$G$115,1,TRUE),IF(A20=$H$98,VLOOKUP(C20,$H$100:$H$115,1,TRUE),IF(A20=$I$98,VLOOKUP(C20,$I$100:$I$108,1,TRUE),IF(A20=$J$98,VLOOKUP(C20,$J$100:$J$108,1,TRUE),VLOOKUP(C20,$M$100:$M$108,1,TRUE))))),)</f>
        <v>4:検査費</v>
      </c>
    </row>
    <row r="21" spans="1:24" ht="14.1" customHeight="1">
      <c r="A21" s="582" t="s">
        <v>12</v>
      </c>
      <c r="B21" s="583"/>
      <c r="C21" s="9" t="s">
        <v>16</v>
      </c>
      <c r="D21" s="584"/>
      <c r="E21" s="585"/>
      <c r="F21" s="586"/>
      <c r="G21" s="12"/>
      <c r="H21" s="104" t="s">
        <v>14</v>
      </c>
      <c r="I21" s="13"/>
      <c r="J21" s="563">
        <f t="shared" si="1"/>
        <v>0</v>
      </c>
      <c r="K21" s="564"/>
      <c r="L21" s="159"/>
      <c r="M21" s="543"/>
      <c r="N21" s="543"/>
      <c r="O21" s="544"/>
      <c r="P21" s="1">
        <f>IF(C21&lt;&gt;0,IF(A21=$A$98,VLOOKUP(C21,$A$100:$A$108,1,TRUE),IF(A21=$C$98,VLOOKUP(C21,$C$100:$C$110,1,TRUE),IF(A21=$E$98,VLOOKUP(C21,$E$100:$E$108,1,TRUE),))),)</f>
        <v>0</v>
      </c>
      <c r="R21" s="14"/>
      <c r="S21" s="15"/>
      <c r="T21" s="15"/>
      <c r="U21" s="15"/>
      <c r="V21" s="15"/>
      <c r="W21" s="15"/>
      <c r="X21" s="15"/>
    </row>
    <row r="22" spans="1:24" ht="14.1" customHeight="1">
      <c r="A22" s="582" t="s">
        <v>12</v>
      </c>
      <c r="B22" s="583"/>
      <c r="C22" s="9" t="s">
        <v>17</v>
      </c>
      <c r="D22" s="584"/>
      <c r="E22" s="585"/>
      <c r="F22" s="586"/>
      <c r="G22" s="12"/>
      <c r="H22" s="104" t="s">
        <v>14</v>
      </c>
      <c r="I22" s="13"/>
      <c r="J22" s="563">
        <f t="shared" si="1"/>
        <v>0</v>
      </c>
      <c r="K22" s="564"/>
      <c r="L22" s="159"/>
      <c r="M22" s="543"/>
      <c r="N22" s="543"/>
      <c r="O22" s="544"/>
      <c r="R22" s="14"/>
      <c r="S22" s="15"/>
      <c r="T22" s="15"/>
      <c r="U22" s="15"/>
      <c r="V22" s="15"/>
      <c r="W22" s="15"/>
      <c r="X22" s="15"/>
    </row>
    <row r="23" spans="1:24" ht="14.1" customHeight="1">
      <c r="A23" s="582" t="s">
        <v>12</v>
      </c>
      <c r="B23" s="583"/>
      <c r="C23" s="9" t="s">
        <v>18</v>
      </c>
      <c r="D23" s="584"/>
      <c r="E23" s="585"/>
      <c r="F23" s="586"/>
      <c r="G23" s="12"/>
      <c r="H23" s="104" t="s">
        <v>14</v>
      </c>
      <c r="I23" s="13"/>
      <c r="J23" s="563">
        <f t="shared" si="1"/>
        <v>0</v>
      </c>
      <c r="K23" s="564"/>
      <c r="L23" s="159"/>
      <c r="M23" s="543"/>
      <c r="N23" s="543"/>
      <c r="O23" s="544"/>
      <c r="R23" s="14"/>
      <c r="S23" s="15"/>
      <c r="T23" s="15"/>
      <c r="U23" s="15"/>
      <c r="V23" s="15"/>
      <c r="W23" s="15"/>
      <c r="X23" s="15"/>
    </row>
    <row r="24" spans="1:24" ht="14.1" customHeight="1">
      <c r="A24" s="582" t="s">
        <v>12</v>
      </c>
      <c r="B24" s="583"/>
      <c r="C24" s="9" t="s">
        <v>19</v>
      </c>
      <c r="D24" s="584"/>
      <c r="E24" s="585"/>
      <c r="F24" s="586"/>
      <c r="G24" s="12"/>
      <c r="H24" s="104" t="s">
        <v>14</v>
      </c>
      <c r="I24" s="13"/>
      <c r="J24" s="563">
        <f t="shared" si="1"/>
        <v>0</v>
      </c>
      <c r="K24" s="564"/>
      <c r="L24" s="159"/>
      <c r="M24" s="543"/>
      <c r="N24" s="543"/>
      <c r="O24" s="544"/>
      <c r="R24" s="14"/>
      <c r="S24" s="15"/>
      <c r="T24" s="15"/>
      <c r="U24" s="15"/>
      <c r="V24" s="15"/>
      <c r="W24" s="15"/>
      <c r="X24" s="15"/>
    </row>
    <row r="25" spans="1:24" ht="14.1" customHeight="1">
      <c r="A25" s="582" t="s">
        <v>12</v>
      </c>
      <c r="B25" s="583"/>
      <c r="C25" s="9" t="s">
        <v>20</v>
      </c>
      <c r="D25" s="584"/>
      <c r="E25" s="585"/>
      <c r="F25" s="586"/>
      <c r="G25" s="12"/>
      <c r="H25" s="104" t="s">
        <v>14</v>
      </c>
      <c r="I25" s="13"/>
      <c r="J25" s="563">
        <f t="shared" si="1"/>
        <v>0</v>
      </c>
      <c r="K25" s="564"/>
      <c r="L25" s="159"/>
      <c r="M25" s="543"/>
      <c r="N25" s="543"/>
      <c r="O25" s="544"/>
      <c r="R25" s="14"/>
      <c r="S25" s="15"/>
      <c r="T25" s="15"/>
      <c r="U25" s="15"/>
      <c r="V25" s="15"/>
      <c r="W25" s="15"/>
      <c r="X25" s="15"/>
    </row>
    <row r="26" spans="1:24" ht="14.1" customHeight="1">
      <c r="A26" s="582" t="s">
        <v>12</v>
      </c>
      <c r="B26" s="583"/>
      <c r="C26" s="9"/>
      <c r="D26" s="584"/>
      <c r="E26" s="585"/>
      <c r="F26" s="586"/>
      <c r="G26" s="12"/>
      <c r="H26" s="104" t="s">
        <v>14</v>
      </c>
      <c r="I26" s="13"/>
      <c r="J26" s="563">
        <f t="shared" si="1"/>
        <v>0</v>
      </c>
      <c r="K26" s="564"/>
      <c r="L26" s="159"/>
      <c r="M26" s="543"/>
      <c r="N26" s="543"/>
      <c r="O26" s="544"/>
      <c r="R26" s="14"/>
      <c r="S26" s="15"/>
      <c r="T26" s="15"/>
      <c r="U26" s="15"/>
      <c r="V26" s="15"/>
      <c r="W26" s="15"/>
      <c r="X26" s="15"/>
    </row>
    <row r="27" spans="1:24" ht="14.1" customHeight="1">
      <c r="A27" s="582" t="s">
        <v>12</v>
      </c>
      <c r="B27" s="583"/>
      <c r="C27" s="9"/>
      <c r="D27" s="584"/>
      <c r="E27" s="585"/>
      <c r="F27" s="586"/>
      <c r="G27" s="12"/>
      <c r="H27" s="104" t="s">
        <v>14</v>
      </c>
      <c r="I27" s="13"/>
      <c r="J27" s="563">
        <f t="shared" si="1"/>
        <v>0</v>
      </c>
      <c r="K27" s="564"/>
      <c r="L27" s="159"/>
      <c r="M27" s="543"/>
      <c r="N27" s="543"/>
      <c r="O27" s="544"/>
      <c r="R27" s="14"/>
      <c r="S27" s="15"/>
      <c r="T27" s="15"/>
      <c r="U27" s="15"/>
      <c r="V27" s="15"/>
      <c r="W27" s="15"/>
      <c r="X27" s="15"/>
    </row>
    <row r="28" spans="1:24" ht="14.1" customHeight="1">
      <c r="A28" s="582" t="s">
        <v>12</v>
      </c>
      <c r="B28" s="583"/>
      <c r="C28" s="9"/>
      <c r="D28" s="584"/>
      <c r="E28" s="585"/>
      <c r="F28" s="586"/>
      <c r="G28" s="12"/>
      <c r="H28" s="104" t="s">
        <v>14</v>
      </c>
      <c r="I28" s="13"/>
      <c r="J28" s="563">
        <f t="shared" si="1"/>
        <v>0</v>
      </c>
      <c r="K28" s="564"/>
      <c r="L28" s="159"/>
      <c r="M28" s="543"/>
      <c r="N28" s="543"/>
      <c r="O28" s="544"/>
      <c r="R28" s="14"/>
      <c r="S28" s="15"/>
      <c r="T28" s="15"/>
      <c r="U28" s="15"/>
      <c r="V28" s="15"/>
      <c r="W28" s="15"/>
      <c r="X28" s="15"/>
    </row>
    <row r="29" spans="1:24" ht="14.1" customHeight="1">
      <c r="A29" s="582" t="s">
        <v>12</v>
      </c>
      <c r="B29" s="583"/>
      <c r="C29" s="9"/>
      <c r="D29" s="584"/>
      <c r="E29" s="585"/>
      <c r="F29" s="586"/>
      <c r="G29" s="12"/>
      <c r="H29" s="104" t="s">
        <v>14</v>
      </c>
      <c r="I29" s="13"/>
      <c r="J29" s="563">
        <f t="shared" si="1"/>
        <v>0</v>
      </c>
      <c r="K29" s="564"/>
      <c r="L29" s="159"/>
      <c r="M29" s="543"/>
      <c r="N29" s="543"/>
      <c r="O29" s="544"/>
      <c r="R29" s="14"/>
      <c r="S29" s="15"/>
      <c r="T29" s="15"/>
      <c r="U29" s="15"/>
      <c r="V29" s="15"/>
      <c r="W29" s="15"/>
      <c r="X29" s="15"/>
    </row>
    <row r="30" spans="1:24" ht="14.1" customHeight="1">
      <c r="A30" s="582" t="s">
        <v>12</v>
      </c>
      <c r="B30" s="583"/>
      <c r="C30" s="9"/>
      <c r="D30" s="584"/>
      <c r="E30" s="585"/>
      <c r="F30" s="586"/>
      <c r="G30" s="12"/>
      <c r="H30" s="104" t="s">
        <v>14</v>
      </c>
      <c r="I30" s="13"/>
      <c r="J30" s="563">
        <f t="shared" si="1"/>
        <v>0</v>
      </c>
      <c r="K30" s="564"/>
      <c r="L30" s="159"/>
      <c r="M30" s="543"/>
      <c r="N30" s="543"/>
      <c r="O30" s="544"/>
      <c r="R30" s="14"/>
      <c r="S30" s="15"/>
      <c r="T30" s="15"/>
      <c r="U30" s="15"/>
      <c r="V30" s="15"/>
      <c r="W30" s="15"/>
      <c r="X30" s="15"/>
    </row>
    <row r="31" spans="1:24" ht="14.1" customHeight="1" thickBot="1">
      <c r="A31" s="590" t="s">
        <v>12</v>
      </c>
      <c r="B31" s="591"/>
      <c r="C31" s="100" t="s">
        <v>153</v>
      </c>
      <c r="D31" s="592"/>
      <c r="E31" s="593"/>
      <c r="F31" s="594"/>
      <c r="G31" s="101"/>
      <c r="H31" s="105" t="s">
        <v>14</v>
      </c>
      <c r="I31" s="97"/>
      <c r="J31" s="563">
        <f t="shared" si="1"/>
        <v>0</v>
      </c>
      <c r="K31" s="564"/>
      <c r="L31" s="161"/>
      <c r="M31" s="595"/>
      <c r="N31" s="595"/>
      <c r="O31" s="596"/>
      <c r="P31" s="1">
        <f>IF(C31&lt;&gt;0,IF(A31=$A$98,VLOOKUP(C31,$A$100:$A$108,1,TRUE),IF(A31=$C$98,VLOOKUP(C31,$C$100:$C$110,1,TRUE),IF(A31=$E$98,VLOOKUP(C31,$E$100:$E$108,1,TRUE),))),)</f>
        <v>0</v>
      </c>
      <c r="R31" s="14"/>
      <c r="S31" s="15"/>
      <c r="T31" s="15"/>
      <c r="U31" s="15"/>
      <c r="V31" s="15"/>
      <c r="W31" s="15"/>
      <c r="X31" s="15"/>
    </row>
    <row r="32" spans="1:24" ht="14.1" customHeight="1" thickBot="1">
      <c r="A32" s="491" t="s">
        <v>21</v>
      </c>
      <c r="B32" s="492"/>
      <c r="C32" s="492"/>
      <c r="D32" s="492"/>
      <c r="E32" s="492"/>
      <c r="F32" s="493"/>
      <c r="G32" s="168">
        <f>SUM(G19:G31)</f>
        <v>1</v>
      </c>
      <c r="H32" s="102"/>
      <c r="I32" s="465">
        <f>SUM(J19:J31)</f>
        <v>85000</v>
      </c>
      <c r="J32" s="466"/>
      <c r="K32" s="467"/>
      <c r="L32" s="98"/>
      <c r="M32" s="497"/>
      <c r="N32" s="497"/>
      <c r="O32" s="498"/>
      <c r="P32" s="1">
        <f>IF(C32&lt;&gt;0,IF(A32=$A$98,VLOOKUP(C32,$A$100:$A$108,1,TRUE),IF(A32=$C$98,VLOOKUP(C32,$C$100:$C$110,1,TRUE),IF(A32=$E$98,VLOOKUP(C32,$E$100:$E$108,1,TRUE),))),)</f>
        <v>0</v>
      </c>
      <c r="R32" s="15"/>
      <c r="S32" s="15"/>
      <c r="T32" s="15"/>
      <c r="U32" s="15"/>
      <c r="V32" s="15"/>
      <c r="W32" s="15"/>
      <c r="X32" s="15"/>
    </row>
    <row r="33" spans="1:24" ht="6" customHeight="1" thickBot="1">
      <c r="A33" s="479"/>
      <c r="B33" s="480"/>
      <c r="C33" s="480"/>
      <c r="D33" s="480"/>
      <c r="E33" s="480"/>
      <c r="F33" s="480"/>
      <c r="G33" s="480"/>
      <c r="H33" s="480"/>
      <c r="I33" s="480"/>
      <c r="J33" s="480"/>
      <c r="K33" s="480"/>
      <c r="L33" s="480"/>
      <c r="M33" s="480"/>
      <c r="N33" s="480"/>
      <c r="O33" s="481"/>
      <c r="R33" s="15"/>
      <c r="S33" s="15"/>
      <c r="T33" s="15"/>
      <c r="U33" s="15"/>
      <c r="V33" s="15"/>
      <c r="W33" s="15"/>
      <c r="X33" s="15"/>
    </row>
    <row r="34" spans="1:24" ht="20.25" customHeight="1">
      <c r="A34" s="597" t="s">
        <v>22</v>
      </c>
      <c r="B34" s="598"/>
      <c r="C34" s="136" t="s">
        <v>23</v>
      </c>
      <c r="D34" s="599" t="s">
        <v>24</v>
      </c>
      <c r="E34" s="598"/>
      <c r="F34" s="136" t="s">
        <v>25</v>
      </c>
      <c r="G34" s="136" t="s">
        <v>26</v>
      </c>
      <c r="H34" s="136" t="s">
        <v>9</v>
      </c>
      <c r="I34" s="136" t="s">
        <v>27</v>
      </c>
      <c r="J34" s="599" t="s">
        <v>28</v>
      </c>
      <c r="K34" s="598"/>
      <c r="L34" s="160" t="s">
        <v>238</v>
      </c>
      <c r="M34" s="600" t="s">
        <v>65</v>
      </c>
      <c r="N34" s="601"/>
      <c r="O34" s="137">
        <f>$O$18</f>
        <v>114</v>
      </c>
      <c r="Q34" s="79" t="s">
        <v>200</v>
      </c>
    </row>
    <row r="35" spans="1:24" ht="14.1" customHeight="1">
      <c r="A35" s="582" t="s">
        <v>33</v>
      </c>
      <c r="B35" s="583"/>
      <c r="C35" s="16" t="s">
        <v>34</v>
      </c>
      <c r="D35" s="602"/>
      <c r="E35" s="583"/>
      <c r="F35" s="17"/>
      <c r="G35" s="12">
        <v>1</v>
      </c>
      <c r="H35" s="104"/>
      <c r="I35" s="13">
        <v>80000</v>
      </c>
      <c r="J35" s="563">
        <f>ROUNDDOWN(IF(H35="US",G35*I35*$O$18,G35*I35),0)</f>
        <v>80000</v>
      </c>
      <c r="K35" s="564"/>
      <c r="L35" s="159"/>
      <c r="M35" s="445"/>
      <c r="N35" s="445"/>
      <c r="O35" s="446"/>
      <c r="P35" s="1" t="str">
        <f t="shared" ref="P35:P58" si="2">IF(C35&lt;&gt;0,IF(A35=$A$98,VLOOKUP(C35,$A$100:$A$108,1,TRUE),IF(A35=$C$98,VLOOKUP(C35,$C$100:$C$110,1,TRUE),IF(A35=$E$98,VLOOKUP(C35,$E$100:$E$108,1,TRUE),))),)</f>
        <v>1:彩色</v>
      </c>
      <c r="Q35" s="76"/>
      <c r="R35" s="15"/>
      <c r="S35" s="15"/>
      <c r="T35" s="15"/>
      <c r="U35" s="15"/>
      <c r="V35" s="15"/>
      <c r="W35" s="15"/>
      <c r="X35" s="15"/>
    </row>
    <row r="36" spans="1:24" ht="14.1" customHeight="1">
      <c r="A36" s="582" t="s">
        <v>33</v>
      </c>
      <c r="B36" s="583"/>
      <c r="C36" s="16" t="s">
        <v>35</v>
      </c>
      <c r="D36" s="602"/>
      <c r="E36" s="583"/>
      <c r="F36" s="17"/>
      <c r="G36" s="12"/>
      <c r="H36" s="104"/>
      <c r="I36" s="13"/>
      <c r="J36" s="563">
        <f t="shared" ref="J36:J59" si="3">ROUNDDOWN(IF(H36="US",G36*I36*$O$18,G36*I36),0)</f>
        <v>0</v>
      </c>
      <c r="K36" s="564"/>
      <c r="L36" s="159"/>
      <c r="M36" s="445"/>
      <c r="N36" s="445"/>
      <c r="O36" s="446"/>
      <c r="P36" s="1" t="str">
        <f t="shared" si="2"/>
        <v>4:版下・製版代</v>
      </c>
      <c r="Q36" s="76"/>
      <c r="R36" s="15"/>
      <c r="S36" s="15"/>
      <c r="T36" s="15"/>
      <c r="U36" s="15"/>
      <c r="V36" s="15"/>
      <c r="W36" s="15"/>
      <c r="X36" s="15"/>
    </row>
    <row r="37" spans="1:24" ht="14.1" customHeight="1">
      <c r="A37" s="582" t="s">
        <v>33</v>
      </c>
      <c r="B37" s="583"/>
      <c r="C37" s="16" t="s">
        <v>35</v>
      </c>
      <c r="D37" s="602"/>
      <c r="E37" s="583"/>
      <c r="F37" s="17"/>
      <c r="G37" s="12"/>
      <c r="H37" s="104"/>
      <c r="I37" s="13"/>
      <c r="J37" s="563">
        <f t="shared" si="3"/>
        <v>0</v>
      </c>
      <c r="K37" s="564"/>
      <c r="L37" s="159"/>
      <c r="M37" s="445"/>
      <c r="N37" s="445"/>
      <c r="O37" s="446"/>
      <c r="P37" s="1" t="str">
        <f t="shared" si="2"/>
        <v>4:版下・製版代</v>
      </c>
      <c r="Q37" s="76"/>
      <c r="R37" s="15"/>
      <c r="S37" s="15"/>
      <c r="T37" s="15"/>
      <c r="U37" s="15"/>
      <c r="V37" s="15"/>
      <c r="W37" s="15"/>
      <c r="X37" s="15"/>
    </row>
    <row r="38" spans="1:24" ht="14.1" customHeight="1">
      <c r="A38" s="582" t="s">
        <v>33</v>
      </c>
      <c r="B38" s="583"/>
      <c r="C38" s="16" t="s">
        <v>35</v>
      </c>
      <c r="D38" s="602"/>
      <c r="E38" s="583"/>
      <c r="F38" s="17"/>
      <c r="G38" s="12"/>
      <c r="H38" s="104"/>
      <c r="I38" s="13"/>
      <c r="J38" s="563">
        <f t="shared" si="3"/>
        <v>0</v>
      </c>
      <c r="K38" s="564"/>
      <c r="L38" s="159"/>
      <c r="M38" s="445"/>
      <c r="N38" s="445"/>
      <c r="O38" s="446"/>
      <c r="P38" s="1" t="str">
        <f t="shared" si="2"/>
        <v>4:版下・製版代</v>
      </c>
      <c r="Q38" s="76"/>
      <c r="R38" s="15"/>
      <c r="S38" s="15"/>
      <c r="T38" s="15"/>
      <c r="U38" s="15"/>
      <c r="V38" s="15"/>
      <c r="W38" s="15"/>
      <c r="X38" s="15"/>
    </row>
    <row r="39" spans="1:24" ht="14.1" customHeight="1">
      <c r="A39" s="582"/>
      <c r="B39" s="583"/>
      <c r="C39" s="16"/>
      <c r="D39" s="602"/>
      <c r="E39" s="583"/>
      <c r="F39" s="17"/>
      <c r="G39" s="12"/>
      <c r="H39" s="104"/>
      <c r="I39" s="13"/>
      <c r="J39" s="563">
        <f t="shared" si="3"/>
        <v>0</v>
      </c>
      <c r="K39" s="564"/>
      <c r="L39" s="159"/>
      <c r="M39" s="445"/>
      <c r="N39" s="445"/>
      <c r="O39" s="446"/>
      <c r="P39" s="1">
        <f t="shared" si="2"/>
        <v>0</v>
      </c>
      <c r="Q39" s="76"/>
      <c r="R39" s="15"/>
      <c r="S39" s="15"/>
      <c r="T39" s="15"/>
      <c r="U39" s="15"/>
      <c r="V39" s="15"/>
      <c r="W39" s="15"/>
      <c r="X39" s="15"/>
    </row>
    <row r="40" spans="1:24" ht="14.1" customHeight="1">
      <c r="A40" s="582" t="s">
        <v>29</v>
      </c>
      <c r="B40" s="583"/>
      <c r="C40" s="16" t="s">
        <v>30</v>
      </c>
      <c r="D40" s="602"/>
      <c r="E40" s="583"/>
      <c r="F40" s="17" t="s">
        <v>147</v>
      </c>
      <c r="G40" s="12">
        <v>1</v>
      </c>
      <c r="H40" s="104" t="s">
        <v>14</v>
      </c>
      <c r="I40" s="13">
        <v>200000</v>
      </c>
      <c r="J40" s="563">
        <f t="shared" si="3"/>
        <v>200000</v>
      </c>
      <c r="K40" s="564"/>
      <c r="L40" s="159"/>
      <c r="M40" s="445"/>
      <c r="N40" s="445"/>
      <c r="O40" s="446"/>
      <c r="P40" s="1" t="str">
        <f t="shared" si="2"/>
        <v>1:原型</v>
      </c>
      <c r="Q40" s="76"/>
      <c r="R40" s="15"/>
      <c r="S40" s="15"/>
      <c r="T40" s="15"/>
      <c r="U40" s="15"/>
      <c r="V40" s="15"/>
      <c r="W40" s="15"/>
      <c r="X40" s="15"/>
    </row>
    <row r="41" spans="1:24" ht="14.1" customHeight="1">
      <c r="A41" s="582" t="s">
        <v>29</v>
      </c>
      <c r="B41" s="583"/>
      <c r="C41" s="16" t="s">
        <v>30</v>
      </c>
      <c r="D41" s="602"/>
      <c r="E41" s="583"/>
      <c r="F41" s="17"/>
      <c r="G41" s="12"/>
      <c r="H41" s="104"/>
      <c r="I41" s="13"/>
      <c r="J41" s="563">
        <f t="shared" si="3"/>
        <v>0</v>
      </c>
      <c r="K41" s="564"/>
      <c r="L41" s="159"/>
      <c r="M41" s="445"/>
      <c r="N41" s="445"/>
      <c r="O41" s="446"/>
      <c r="P41" s="1" t="str">
        <f t="shared" si="2"/>
        <v>1:原型</v>
      </c>
      <c r="Q41" s="76"/>
      <c r="R41" s="15"/>
      <c r="S41" s="15"/>
      <c r="T41" s="15"/>
      <c r="U41" s="15"/>
      <c r="V41" s="15"/>
      <c r="W41" s="15"/>
      <c r="X41" s="15"/>
    </row>
    <row r="42" spans="1:24" ht="14.1" customHeight="1">
      <c r="A42" s="582" t="s">
        <v>29</v>
      </c>
      <c r="B42" s="583"/>
      <c r="C42" s="16" t="s">
        <v>30</v>
      </c>
      <c r="D42" s="602"/>
      <c r="E42" s="583"/>
      <c r="F42" s="17"/>
      <c r="G42" s="12"/>
      <c r="H42" s="104"/>
      <c r="I42" s="13"/>
      <c r="J42" s="563">
        <f t="shared" si="3"/>
        <v>0</v>
      </c>
      <c r="K42" s="564"/>
      <c r="L42" s="159"/>
      <c r="M42" s="445"/>
      <c r="N42" s="445"/>
      <c r="O42" s="446"/>
      <c r="P42" s="1" t="str">
        <f t="shared" si="2"/>
        <v>1:原型</v>
      </c>
      <c r="Q42" s="76"/>
      <c r="R42" s="15"/>
      <c r="S42" s="15"/>
      <c r="T42" s="15"/>
      <c r="U42" s="15"/>
      <c r="V42" s="15"/>
      <c r="W42" s="15"/>
      <c r="X42" s="15"/>
    </row>
    <row r="43" spans="1:24" ht="14.1" customHeight="1">
      <c r="A43" s="582" t="s">
        <v>29</v>
      </c>
      <c r="B43" s="583"/>
      <c r="C43" s="16" t="s">
        <v>31</v>
      </c>
      <c r="D43" s="602"/>
      <c r="E43" s="583"/>
      <c r="F43" s="17"/>
      <c r="G43" s="12"/>
      <c r="H43" s="104"/>
      <c r="I43" s="13"/>
      <c r="J43" s="563">
        <f t="shared" si="3"/>
        <v>0</v>
      </c>
      <c r="K43" s="564"/>
      <c r="L43" s="159"/>
      <c r="M43" s="436"/>
      <c r="N43" s="437"/>
      <c r="O43" s="438"/>
      <c r="P43" s="1" t="str">
        <f t="shared" si="2"/>
        <v>4:シリコン</v>
      </c>
      <c r="Q43" s="76"/>
      <c r="R43" s="15"/>
      <c r="S43" s="15"/>
      <c r="T43" s="15"/>
      <c r="U43" s="15"/>
      <c r="V43" s="15"/>
      <c r="W43" s="15"/>
      <c r="X43" s="15"/>
    </row>
    <row r="44" spans="1:24" ht="14.1" customHeight="1">
      <c r="A44" s="582" t="s">
        <v>29</v>
      </c>
      <c r="B44" s="583"/>
      <c r="C44" s="16" t="s">
        <v>32</v>
      </c>
      <c r="D44" s="602"/>
      <c r="E44" s="583"/>
      <c r="F44" s="17"/>
      <c r="G44" s="12"/>
      <c r="H44" s="104"/>
      <c r="I44" s="13"/>
      <c r="J44" s="563">
        <f t="shared" si="3"/>
        <v>0</v>
      </c>
      <c r="K44" s="564"/>
      <c r="L44" s="159"/>
      <c r="M44" s="445"/>
      <c r="N44" s="445"/>
      <c r="O44" s="446"/>
      <c r="P44" s="1" t="str">
        <f t="shared" si="2"/>
        <v>3:キャスト</v>
      </c>
      <c r="Q44" s="76"/>
      <c r="R44" s="15"/>
      <c r="S44" s="15"/>
      <c r="T44" s="15"/>
      <c r="U44" s="15"/>
      <c r="V44" s="15"/>
      <c r="W44" s="15"/>
      <c r="X44" s="15"/>
    </row>
    <row r="45" spans="1:24" ht="14.1" customHeight="1">
      <c r="A45" s="582"/>
      <c r="B45" s="583"/>
      <c r="C45" s="16"/>
      <c r="D45" s="602"/>
      <c r="E45" s="583"/>
      <c r="F45" s="17"/>
      <c r="G45" s="12"/>
      <c r="H45" s="104"/>
      <c r="I45" s="13"/>
      <c r="J45" s="563">
        <f t="shared" si="3"/>
        <v>0</v>
      </c>
      <c r="K45" s="564"/>
      <c r="L45" s="159"/>
      <c r="M45" s="445"/>
      <c r="N45" s="445"/>
      <c r="O45" s="446"/>
      <c r="P45" s="1">
        <f t="shared" si="2"/>
        <v>0</v>
      </c>
      <c r="Q45" s="76"/>
      <c r="R45" s="15"/>
      <c r="S45" s="15"/>
      <c r="T45" s="15"/>
      <c r="U45" s="15"/>
      <c r="V45" s="15"/>
      <c r="W45" s="15"/>
      <c r="X45" s="15"/>
    </row>
    <row r="46" spans="1:24" ht="14.1" customHeight="1">
      <c r="A46" s="582" t="s">
        <v>36</v>
      </c>
      <c r="B46" s="583"/>
      <c r="C46" s="16" t="s">
        <v>37</v>
      </c>
      <c r="D46" s="602" t="s">
        <v>57</v>
      </c>
      <c r="E46" s="583"/>
      <c r="F46" s="17" t="s">
        <v>147</v>
      </c>
      <c r="G46" s="12">
        <v>1</v>
      </c>
      <c r="H46" s="104" t="s">
        <v>148</v>
      </c>
      <c r="I46" s="13">
        <v>10000</v>
      </c>
      <c r="J46" s="563">
        <f t="shared" si="3"/>
        <v>1140000</v>
      </c>
      <c r="K46" s="564"/>
      <c r="L46" s="159"/>
      <c r="M46" s="436"/>
      <c r="N46" s="437"/>
      <c r="O46" s="438"/>
      <c r="P46" s="1" t="str">
        <f t="shared" si="2"/>
        <v>1:Injection Mold</v>
      </c>
      <c r="Q46" s="76"/>
      <c r="R46" s="15"/>
      <c r="S46" s="15"/>
      <c r="T46" s="15"/>
      <c r="U46" s="15"/>
      <c r="V46" s="15"/>
      <c r="W46" s="15"/>
      <c r="X46" s="15"/>
    </row>
    <row r="47" spans="1:24" ht="14.1" customHeight="1">
      <c r="A47" s="582" t="s">
        <v>36</v>
      </c>
      <c r="B47" s="583"/>
      <c r="C47" s="16" t="s">
        <v>37</v>
      </c>
      <c r="D47" s="602" t="s">
        <v>57</v>
      </c>
      <c r="E47" s="583"/>
      <c r="F47" s="17" t="s">
        <v>147</v>
      </c>
      <c r="G47" s="12">
        <v>1</v>
      </c>
      <c r="H47" s="104" t="s">
        <v>148</v>
      </c>
      <c r="I47" s="13">
        <v>8700</v>
      </c>
      <c r="J47" s="563">
        <f t="shared" si="3"/>
        <v>991800</v>
      </c>
      <c r="K47" s="564"/>
      <c r="L47" s="159"/>
      <c r="M47" s="436"/>
      <c r="N47" s="437"/>
      <c r="O47" s="438"/>
      <c r="P47" s="1" t="str">
        <f t="shared" si="2"/>
        <v>1:Injection Mold</v>
      </c>
      <c r="Q47" s="76"/>
      <c r="R47" s="15"/>
      <c r="S47" s="15"/>
      <c r="T47" s="15"/>
      <c r="U47" s="15"/>
      <c r="V47" s="15"/>
      <c r="W47" s="15"/>
      <c r="X47" s="15"/>
    </row>
    <row r="48" spans="1:24" ht="14.1" customHeight="1">
      <c r="A48" s="582" t="s">
        <v>36</v>
      </c>
      <c r="B48" s="583"/>
      <c r="C48" s="16" t="s">
        <v>37</v>
      </c>
      <c r="D48" s="602" t="s">
        <v>57</v>
      </c>
      <c r="E48" s="583"/>
      <c r="F48" s="17" t="s">
        <v>147</v>
      </c>
      <c r="G48" s="12">
        <v>1</v>
      </c>
      <c r="H48" s="104" t="s">
        <v>148</v>
      </c>
      <c r="I48" s="13">
        <v>8700</v>
      </c>
      <c r="J48" s="563">
        <f t="shared" si="3"/>
        <v>991800</v>
      </c>
      <c r="K48" s="564"/>
      <c r="L48" s="159"/>
      <c r="M48" s="436"/>
      <c r="N48" s="437"/>
      <c r="O48" s="438"/>
      <c r="P48" s="1" t="str">
        <f t="shared" si="2"/>
        <v>1:Injection Mold</v>
      </c>
      <c r="Q48" s="76"/>
      <c r="R48" s="15"/>
      <c r="S48" s="15"/>
      <c r="T48" s="15"/>
      <c r="U48" s="15"/>
      <c r="V48" s="15"/>
      <c r="W48" s="15"/>
      <c r="X48" s="15"/>
    </row>
    <row r="49" spans="1:24" ht="14.1" customHeight="1">
      <c r="A49" s="582" t="s">
        <v>36</v>
      </c>
      <c r="B49" s="583"/>
      <c r="C49" s="16" t="s">
        <v>37</v>
      </c>
      <c r="D49" s="602"/>
      <c r="E49" s="583"/>
      <c r="F49" s="17"/>
      <c r="G49" s="12"/>
      <c r="H49" s="104"/>
      <c r="I49" s="13"/>
      <c r="J49" s="563">
        <f t="shared" si="3"/>
        <v>0</v>
      </c>
      <c r="K49" s="564"/>
      <c r="L49" s="159"/>
      <c r="M49" s="436"/>
      <c r="N49" s="437"/>
      <c r="O49" s="438"/>
      <c r="P49" s="1" t="str">
        <f t="shared" si="2"/>
        <v>1:Injection Mold</v>
      </c>
      <c r="Q49" s="76"/>
      <c r="R49" s="15"/>
      <c r="S49" s="15"/>
      <c r="T49" s="15"/>
      <c r="U49" s="15"/>
      <c r="V49" s="15"/>
      <c r="W49" s="15"/>
      <c r="X49" s="15"/>
    </row>
    <row r="50" spans="1:24" ht="14.1" customHeight="1">
      <c r="A50" s="582" t="s">
        <v>36</v>
      </c>
      <c r="B50" s="583"/>
      <c r="C50" s="16" t="s">
        <v>38</v>
      </c>
      <c r="D50" s="602" t="s">
        <v>57</v>
      </c>
      <c r="E50" s="583"/>
      <c r="F50" s="17" t="s">
        <v>147</v>
      </c>
      <c r="G50" s="12">
        <v>1</v>
      </c>
      <c r="H50" s="104" t="s">
        <v>148</v>
      </c>
      <c r="I50" s="13">
        <v>350</v>
      </c>
      <c r="J50" s="563">
        <f t="shared" si="3"/>
        <v>39900</v>
      </c>
      <c r="K50" s="564"/>
      <c r="L50" s="159"/>
      <c r="M50" s="436"/>
      <c r="N50" s="437"/>
      <c r="O50" s="438"/>
      <c r="P50" s="1" t="str">
        <f t="shared" si="2"/>
        <v>2:Spray Mask Mold</v>
      </c>
      <c r="Q50" s="76"/>
      <c r="R50" s="15"/>
      <c r="S50" s="15"/>
      <c r="T50" s="15"/>
      <c r="U50" s="15"/>
      <c r="V50" s="15"/>
      <c r="W50" s="15"/>
      <c r="X50" s="15"/>
    </row>
    <row r="51" spans="1:24" ht="14.1" customHeight="1">
      <c r="A51" s="582" t="s">
        <v>36</v>
      </c>
      <c r="B51" s="583"/>
      <c r="C51" s="16" t="s">
        <v>38</v>
      </c>
      <c r="D51" s="602"/>
      <c r="E51" s="583"/>
      <c r="F51" s="17"/>
      <c r="G51" s="12"/>
      <c r="H51" s="104"/>
      <c r="I51" s="13"/>
      <c r="J51" s="563">
        <f t="shared" si="3"/>
        <v>0</v>
      </c>
      <c r="K51" s="564"/>
      <c r="L51" s="159"/>
      <c r="M51" s="436"/>
      <c r="N51" s="437"/>
      <c r="O51" s="438"/>
      <c r="P51" s="1" t="str">
        <f t="shared" si="2"/>
        <v>2:Spray Mask Mold</v>
      </c>
      <c r="Q51" s="76"/>
      <c r="R51" s="15"/>
      <c r="S51" s="15"/>
      <c r="T51" s="15"/>
      <c r="U51" s="15"/>
      <c r="V51" s="15"/>
      <c r="W51" s="15"/>
      <c r="X51" s="15"/>
    </row>
    <row r="52" spans="1:24" ht="14.1" customHeight="1">
      <c r="A52" s="582" t="s">
        <v>36</v>
      </c>
      <c r="B52" s="583"/>
      <c r="C52" s="16" t="s">
        <v>39</v>
      </c>
      <c r="D52" s="602"/>
      <c r="E52" s="583"/>
      <c r="F52" s="17"/>
      <c r="G52" s="12"/>
      <c r="H52" s="104"/>
      <c r="I52" s="13"/>
      <c r="J52" s="563">
        <f t="shared" si="3"/>
        <v>0</v>
      </c>
      <c r="K52" s="564"/>
      <c r="L52" s="159"/>
      <c r="M52" s="445"/>
      <c r="N52" s="445"/>
      <c r="O52" s="446"/>
      <c r="P52" s="1" t="str">
        <f t="shared" si="2"/>
        <v>99:－</v>
      </c>
      <c r="Q52" s="76"/>
      <c r="R52" s="15"/>
      <c r="S52" s="15"/>
      <c r="T52" s="15"/>
      <c r="U52" s="15"/>
      <c r="V52" s="15"/>
      <c r="W52" s="15"/>
      <c r="X52" s="15"/>
    </row>
    <row r="53" spans="1:24" ht="14.1" customHeight="1">
      <c r="A53" s="582" t="s">
        <v>36</v>
      </c>
      <c r="B53" s="583"/>
      <c r="C53" s="16" t="s">
        <v>39</v>
      </c>
      <c r="D53" s="602"/>
      <c r="E53" s="583"/>
      <c r="F53" s="17"/>
      <c r="G53" s="12"/>
      <c r="H53" s="104"/>
      <c r="I53" s="13"/>
      <c r="J53" s="563">
        <f t="shared" si="3"/>
        <v>0</v>
      </c>
      <c r="K53" s="564"/>
      <c r="L53" s="159"/>
      <c r="M53" s="445"/>
      <c r="N53" s="445"/>
      <c r="O53" s="446"/>
      <c r="P53" s="1" t="str">
        <f t="shared" si="2"/>
        <v>99:－</v>
      </c>
      <c r="Q53" s="76"/>
      <c r="R53" s="15"/>
      <c r="S53" s="15"/>
      <c r="T53" s="15"/>
      <c r="U53" s="15"/>
      <c r="V53" s="15"/>
      <c r="W53" s="15"/>
      <c r="X53" s="15"/>
    </row>
    <row r="54" spans="1:24" ht="14.1" customHeight="1">
      <c r="A54" s="582" t="s">
        <v>36</v>
      </c>
      <c r="B54" s="583"/>
      <c r="C54" s="16" t="s">
        <v>39</v>
      </c>
      <c r="D54" s="602"/>
      <c r="E54" s="583"/>
      <c r="F54" s="17"/>
      <c r="G54" s="12"/>
      <c r="H54" s="104"/>
      <c r="I54" s="13"/>
      <c r="J54" s="563">
        <f t="shared" si="3"/>
        <v>0</v>
      </c>
      <c r="K54" s="564"/>
      <c r="L54" s="159"/>
      <c r="M54" s="445"/>
      <c r="N54" s="445"/>
      <c r="O54" s="446"/>
      <c r="P54" s="1" t="str">
        <f t="shared" si="2"/>
        <v>99:－</v>
      </c>
      <c r="Q54" s="76"/>
      <c r="R54" s="15"/>
      <c r="S54" s="15"/>
      <c r="T54" s="15"/>
      <c r="U54" s="15"/>
      <c r="V54" s="15"/>
      <c r="W54" s="15"/>
      <c r="X54" s="15"/>
    </row>
    <row r="55" spans="1:24" ht="14.1" customHeight="1">
      <c r="A55" s="582"/>
      <c r="B55" s="583"/>
      <c r="C55" s="16"/>
      <c r="D55" s="602"/>
      <c r="E55" s="583"/>
      <c r="F55" s="17"/>
      <c r="G55" s="12"/>
      <c r="H55" s="104"/>
      <c r="I55" s="13"/>
      <c r="J55" s="563">
        <f t="shared" si="3"/>
        <v>0</v>
      </c>
      <c r="K55" s="564"/>
      <c r="L55" s="159"/>
      <c r="M55" s="445"/>
      <c r="N55" s="445"/>
      <c r="O55" s="446"/>
      <c r="P55" s="1">
        <f t="shared" si="2"/>
        <v>0</v>
      </c>
      <c r="Q55" s="76"/>
      <c r="R55" s="15"/>
      <c r="S55" s="15"/>
      <c r="T55" s="15"/>
      <c r="U55" s="15"/>
      <c r="V55" s="15"/>
      <c r="W55" s="15"/>
      <c r="X55" s="15"/>
    </row>
    <row r="56" spans="1:24" ht="14.1" customHeight="1">
      <c r="A56" s="582"/>
      <c r="B56" s="583"/>
      <c r="C56" s="16"/>
      <c r="D56" s="602"/>
      <c r="E56" s="583"/>
      <c r="F56" s="17"/>
      <c r="G56" s="12"/>
      <c r="H56" s="104"/>
      <c r="I56" s="13"/>
      <c r="J56" s="563">
        <f t="shared" si="3"/>
        <v>0</v>
      </c>
      <c r="K56" s="564"/>
      <c r="L56" s="159"/>
      <c r="M56" s="445"/>
      <c r="N56" s="445"/>
      <c r="O56" s="446"/>
      <c r="P56" s="1">
        <f t="shared" si="2"/>
        <v>0</v>
      </c>
      <c r="Q56" s="76"/>
      <c r="R56" s="15"/>
      <c r="S56" s="15"/>
      <c r="T56" s="15"/>
      <c r="U56" s="15"/>
      <c r="V56" s="15"/>
      <c r="W56" s="15"/>
      <c r="X56" s="15"/>
    </row>
    <row r="57" spans="1:24" ht="14.1" customHeight="1">
      <c r="A57" s="582"/>
      <c r="B57" s="583"/>
      <c r="C57" s="16"/>
      <c r="D57" s="602"/>
      <c r="E57" s="583"/>
      <c r="F57" s="17"/>
      <c r="G57" s="12"/>
      <c r="H57" s="104"/>
      <c r="I57" s="13"/>
      <c r="J57" s="563">
        <f t="shared" si="3"/>
        <v>0</v>
      </c>
      <c r="K57" s="564"/>
      <c r="L57" s="159"/>
      <c r="M57" s="445"/>
      <c r="N57" s="445"/>
      <c r="O57" s="446"/>
      <c r="P57" s="1">
        <f t="shared" si="2"/>
        <v>0</v>
      </c>
      <c r="Q57" s="76"/>
      <c r="R57" s="15"/>
      <c r="S57" s="15"/>
      <c r="T57" s="15"/>
      <c r="U57" s="15"/>
      <c r="V57" s="15"/>
      <c r="W57" s="15"/>
      <c r="X57" s="15"/>
    </row>
    <row r="58" spans="1:24" ht="14.1" customHeight="1">
      <c r="A58" s="582"/>
      <c r="B58" s="583"/>
      <c r="C58" s="16"/>
      <c r="D58" s="602"/>
      <c r="E58" s="583"/>
      <c r="F58" s="17"/>
      <c r="G58" s="12"/>
      <c r="H58" s="104"/>
      <c r="I58" s="13"/>
      <c r="J58" s="563">
        <f t="shared" si="3"/>
        <v>0</v>
      </c>
      <c r="K58" s="564"/>
      <c r="L58" s="159"/>
      <c r="M58" s="445"/>
      <c r="N58" s="445"/>
      <c r="O58" s="446"/>
      <c r="P58" s="1">
        <f t="shared" si="2"/>
        <v>0</v>
      </c>
      <c r="Q58" s="76"/>
      <c r="R58" s="14"/>
      <c r="S58" s="15"/>
      <c r="T58" s="15"/>
      <c r="U58" s="15"/>
      <c r="V58" s="15"/>
      <c r="W58" s="15"/>
      <c r="X58" s="15"/>
    </row>
    <row r="59" spans="1:24" ht="15" customHeight="1" thickBot="1">
      <c r="A59" s="582"/>
      <c r="B59" s="583"/>
      <c r="C59" s="18"/>
      <c r="D59" s="602"/>
      <c r="E59" s="583"/>
      <c r="F59" s="19"/>
      <c r="G59" s="20"/>
      <c r="H59" s="106"/>
      <c r="I59" s="97"/>
      <c r="J59" s="563">
        <f t="shared" si="3"/>
        <v>0</v>
      </c>
      <c r="K59" s="564"/>
      <c r="L59" s="161"/>
      <c r="M59" s="545"/>
      <c r="N59" s="545"/>
      <c r="O59" s="546"/>
      <c r="P59" s="1">
        <f>IF(C59&lt;&gt;0,IF(A59=$A$98,VLOOKUP(C59,$A$100:$A$108,1,TRUE),IF(A59=$C$98,VLOOKUP(C59,$C$100:$C$110,1,TRUE),IF(A59=$M$98,VLOOKUP(C59,$M$100:$M$108,1,TRUE),))),)</f>
        <v>0</v>
      </c>
      <c r="Q59" s="78"/>
      <c r="R59" s="21"/>
      <c r="S59" s="15"/>
      <c r="T59" s="15"/>
      <c r="U59" s="15"/>
      <c r="V59" s="15"/>
      <c r="W59" s="15"/>
      <c r="X59" s="15"/>
    </row>
    <row r="60" spans="1:24" ht="15" customHeight="1" thickBot="1">
      <c r="A60" s="462" t="s">
        <v>40</v>
      </c>
      <c r="B60" s="463"/>
      <c r="C60" s="463"/>
      <c r="D60" s="463"/>
      <c r="E60" s="463"/>
      <c r="F60" s="464"/>
      <c r="G60" s="22"/>
      <c r="H60" s="23"/>
      <c r="I60" s="465">
        <f>SUM(J35:J59)</f>
        <v>3443500</v>
      </c>
      <c r="J60" s="466"/>
      <c r="K60" s="467"/>
      <c r="L60" s="99"/>
      <c r="M60" s="468">
        <f>SUMIF(F35:F59,"",J35:J59)</f>
        <v>80000</v>
      </c>
      <c r="N60" s="469"/>
      <c r="O60" s="470"/>
      <c r="Q60" s="77"/>
      <c r="R60" s="21"/>
      <c r="S60" s="15"/>
      <c r="T60" s="15"/>
      <c r="U60" s="15"/>
      <c r="V60" s="15"/>
      <c r="W60" s="15"/>
      <c r="X60" s="15"/>
    </row>
    <row r="61" spans="1:24" ht="8.25" customHeight="1" thickBot="1">
      <c r="A61" s="471"/>
      <c r="B61" s="472"/>
      <c r="C61" s="472"/>
      <c r="D61" s="472"/>
      <c r="E61" s="472"/>
      <c r="F61" s="472"/>
      <c r="G61" s="472"/>
      <c r="H61" s="472"/>
      <c r="I61" s="472"/>
      <c r="J61" s="472"/>
      <c r="K61" s="472"/>
      <c r="L61" s="472"/>
      <c r="M61" s="472"/>
      <c r="N61" s="472"/>
      <c r="O61" s="473"/>
      <c r="Q61" s="77"/>
      <c r="R61" s="21"/>
      <c r="S61" s="15"/>
      <c r="T61" s="15"/>
      <c r="U61" s="15"/>
      <c r="V61" s="15"/>
      <c r="W61" s="15"/>
      <c r="X61" s="15"/>
    </row>
    <row r="62" spans="1:24" ht="19.5" customHeight="1">
      <c r="A62" s="597" t="s">
        <v>22</v>
      </c>
      <c r="B62" s="598"/>
      <c r="C62" s="136" t="s">
        <v>23</v>
      </c>
      <c r="D62" s="599" t="s">
        <v>24</v>
      </c>
      <c r="E62" s="598"/>
      <c r="F62" s="138" t="s">
        <v>25</v>
      </c>
      <c r="G62" s="138" t="s">
        <v>26</v>
      </c>
      <c r="H62" s="138" t="s">
        <v>9</v>
      </c>
      <c r="I62" s="138" t="s">
        <v>27</v>
      </c>
      <c r="J62" s="599" t="s">
        <v>28</v>
      </c>
      <c r="K62" s="598"/>
      <c r="L62" s="160" t="s">
        <v>238</v>
      </c>
      <c r="M62" s="599" t="s">
        <v>65</v>
      </c>
      <c r="N62" s="598"/>
      <c r="O62" s="139">
        <f>$O$18</f>
        <v>114</v>
      </c>
      <c r="Q62" s="79" t="s">
        <v>200</v>
      </c>
      <c r="R62" s="67">
        <f>SUMIF(A35:A59,E98,J35:J59)+SUMIF(A63:A85,H98,J63:J85)</f>
        <v>9898231</v>
      </c>
      <c r="S62" s="15" t="s">
        <v>163</v>
      </c>
      <c r="T62" s="15"/>
    </row>
    <row r="63" spans="1:24" ht="14.1" customHeight="1">
      <c r="A63" s="582" t="s">
        <v>41</v>
      </c>
      <c r="B63" s="583"/>
      <c r="C63" s="16" t="s">
        <v>42</v>
      </c>
      <c r="D63" s="602"/>
      <c r="E63" s="583"/>
      <c r="F63" s="17"/>
      <c r="G63" s="24">
        <f>IF(A63&lt;&gt;0,$M$4)</f>
        <v>10000</v>
      </c>
      <c r="H63" s="104" t="s">
        <v>148</v>
      </c>
      <c r="I63" s="13">
        <v>5.8376999999999999</v>
      </c>
      <c r="J63" s="563">
        <f>ROUNDDOWN(IF(H63="US",G63*I63*$O$18,G63*I63),0)</f>
        <v>6654978</v>
      </c>
      <c r="K63" s="564"/>
      <c r="L63" s="159"/>
      <c r="M63" s="543"/>
      <c r="N63" s="543"/>
      <c r="O63" s="544"/>
      <c r="P63" s="1" t="str">
        <f t="shared" ref="P63:P86" si="4">IF(C63&lt;&gt;0,IF(A63=$G$98,VLOOKUP(C63,$G$100:$G$115,1,TRUE),IF(A63=$H$98,VLOOKUP(C63,$H$100:$H$115,1,TRUE),IF(A63=$I$98,VLOOKUP(C63,$I$100:$I$108,1,TRUE),IF(A63=$J$98,VLOOKUP(C63,$J$100:$J$108,1,TRUE),VLOOKUP(C63,$M$100:$M$108,1,TRUE))))),)</f>
        <v>1:Mass Product</v>
      </c>
      <c r="Q63" s="76"/>
      <c r="R63" s="67">
        <f>SUMIF(A63:A83,G98,J63:J83)+SUMIF(A63:A83,H98,J63:J83)+SUMIF(A35:A58,A98,J35:J58)</f>
        <v>6814731</v>
      </c>
      <c r="S63" s="15" t="s">
        <v>156</v>
      </c>
      <c r="T63" s="15"/>
    </row>
    <row r="64" spans="1:24" ht="14.1" customHeight="1">
      <c r="A64" s="582" t="s">
        <v>41</v>
      </c>
      <c r="B64" s="583"/>
      <c r="C64" s="16" t="s">
        <v>243</v>
      </c>
      <c r="D64" s="602"/>
      <c r="E64" s="583"/>
      <c r="F64" s="17"/>
      <c r="G64" s="24">
        <v>24</v>
      </c>
      <c r="H64" s="104" t="s">
        <v>148</v>
      </c>
      <c r="I64" s="13">
        <v>5.83</v>
      </c>
      <c r="J64" s="563">
        <f t="shared" ref="J64:J80" si="5">ROUNDDOWN(IF(H64="US",G64*I64*$O$18,G64*I64),0)</f>
        <v>15950</v>
      </c>
      <c r="K64" s="564"/>
      <c r="L64" s="159"/>
      <c r="M64" s="543"/>
      <c r="N64" s="543"/>
      <c r="O64" s="544"/>
      <c r="P64" s="1" t="str">
        <f t="shared" si="4"/>
        <v>2:Set Sample</v>
      </c>
      <c r="Q64" s="76"/>
      <c r="R64" s="61">
        <f>SUMIF(Q35:Q59,"",J35:J59)+SUMIF(Q63:Q80,"",J63:J80)+SUMIF(Q85,"",J85)</f>
        <v>10178231</v>
      </c>
      <c r="S64" s="1" t="s">
        <v>199</v>
      </c>
    </row>
    <row r="65" spans="1:18" ht="14.1" customHeight="1">
      <c r="A65" s="582" t="s">
        <v>41</v>
      </c>
      <c r="B65" s="583"/>
      <c r="C65" s="16" t="s">
        <v>155</v>
      </c>
      <c r="D65" s="602"/>
      <c r="E65" s="583"/>
      <c r="F65" s="17"/>
      <c r="G65" s="24">
        <v>96</v>
      </c>
      <c r="H65" s="104" t="s">
        <v>148</v>
      </c>
      <c r="I65" s="13">
        <v>5.83</v>
      </c>
      <c r="J65" s="563">
        <f t="shared" si="5"/>
        <v>63803</v>
      </c>
      <c r="K65" s="564"/>
      <c r="L65" s="159"/>
      <c r="M65" s="603"/>
      <c r="N65" s="604"/>
      <c r="O65" s="605"/>
      <c r="P65" s="1" t="str">
        <f t="shared" si="4"/>
        <v>11:Sales Sample</v>
      </c>
      <c r="Q65" s="76"/>
      <c r="R65" s="66">
        <f>SUMIF(C63:C85,H100,J63:J85)</f>
        <v>6654978</v>
      </c>
    </row>
    <row r="66" spans="1:18" ht="14.1" customHeight="1">
      <c r="A66" s="582"/>
      <c r="B66" s="583"/>
      <c r="C66" s="16"/>
      <c r="D66" s="602"/>
      <c r="E66" s="583"/>
      <c r="F66" s="17"/>
      <c r="G66" s="24">
        <f>IF(A66&lt;&gt;0,($J$4*#REF!),)</f>
        <v>0</v>
      </c>
      <c r="H66" s="104"/>
      <c r="I66" s="13"/>
      <c r="J66" s="563">
        <f t="shared" si="5"/>
        <v>0</v>
      </c>
      <c r="K66" s="564"/>
      <c r="L66" s="159"/>
      <c r="M66" s="543"/>
      <c r="N66" s="543"/>
      <c r="O66" s="544"/>
      <c r="P66" s="1">
        <f t="shared" si="4"/>
        <v>0</v>
      </c>
      <c r="Q66" s="76"/>
    </row>
    <row r="67" spans="1:18" ht="14.1" customHeight="1">
      <c r="A67" s="582"/>
      <c r="B67" s="583"/>
      <c r="C67" s="16"/>
      <c r="D67" s="602"/>
      <c r="E67" s="583"/>
      <c r="F67" s="17"/>
      <c r="G67" s="24">
        <f>IF(A67&lt;&gt;0,($J$4*#REF!),)</f>
        <v>0</v>
      </c>
      <c r="H67" s="104"/>
      <c r="I67" s="13"/>
      <c r="J67" s="563">
        <f>ROUNDDOWN(IF(H67="US",G67*I67*$O$18,G67*I67),0)</f>
        <v>0</v>
      </c>
      <c r="K67" s="564"/>
      <c r="L67" s="159"/>
      <c r="M67" s="543"/>
      <c r="N67" s="543"/>
      <c r="O67" s="544"/>
      <c r="P67" s="1">
        <f t="shared" si="4"/>
        <v>0</v>
      </c>
      <c r="Q67" s="76"/>
    </row>
    <row r="68" spans="1:18" ht="14.1" customHeight="1">
      <c r="A68" s="582"/>
      <c r="B68" s="583"/>
      <c r="C68" s="16"/>
      <c r="D68" s="602"/>
      <c r="E68" s="583"/>
      <c r="F68" s="17"/>
      <c r="G68" s="24">
        <f>IF(A68&lt;&gt;0,($J$4*#REF!),)</f>
        <v>0</v>
      </c>
      <c r="H68" s="104"/>
      <c r="I68" s="13"/>
      <c r="J68" s="563">
        <f>ROUNDDOWN(IF(H68="US",G68*I68*$O$18,G68*I68),0)</f>
        <v>0</v>
      </c>
      <c r="K68" s="564"/>
      <c r="L68" s="159"/>
      <c r="M68" s="543"/>
      <c r="N68" s="543"/>
      <c r="O68" s="544"/>
      <c r="P68" s="1">
        <f t="shared" si="4"/>
        <v>0</v>
      </c>
      <c r="Q68" s="76"/>
    </row>
    <row r="69" spans="1:18" ht="14.1" customHeight="1">
      <c r="A69" s="582"/>
      <c r="B69" s="583"/>
      <c r="C69" s="16"/>
      <c r="D69" s="602"/>
      <c r="E69" s="583"/>
      <c r="F69" s="17"/>
      <c r="G69" s="24">
        <f>IF(A69&lt;&gt;0,($J$4*#REF!),)</f>
        <v>0</v>
      </c>
      <c r="H69" s="104"/>
      <c r="I69" s="13"/>
      <c r="J69" s="563">
        <f>ROUNDDOWN(IF(H69="US",G69*I69*$O$18,G69*I69),0)</f>
        <v>0</v>
      </c>
      <c r="K69" s="564"/>
      <c r="L69" s="159"/>
      <c r="M69" s="543"/>
      <c r="N69" s="543"/>
      <c r="O69" s="544"/>
      <c r="P69" s="1">
        <f t="shared" si="4"/>
        <v>0</v>
      </c>
      <c r="Q69" s="76"/>
    </row>
    <row r="70" spans="1:18" ht="14.1" customHeight="1">
      <c r="A70" s="582"/>
      <c r="B70" s="583"/>
      <c r="C70" s="16"/>
      <c r="D70" s="602"/>
      <c r="E70" s="583"/>
      <c r="F70" s="17"/>
      <c r="G70" s="24">
        <f>IF(A70&lt;&gt;0,($J$4*#REF!),)</f>
        <v>0</v>
      </c>
      <c r="H70" s="104"/>
      <c r="I70" s="13"/>
      <c r="J70" s="563">
        <f t="shared" si="5"/>
        <v>0</v>
      </c>
      <c r="K70" s="564"/>
      <c r="L70" s="159"/>
      <c r="M70" s="543"/>
      <c r="N70" s="543"/>
      <c r="O70" s="544"/>
      <c r="P70" s="1">
        <f t="shared" si="4"/>
        <v>0</v>
      </c>
      <c r="Q70" s="76"/>
    </row>
    <row r="71" spans="1:18" ht="14.1" customHeight="1">
      <c r="A71" s="582"/>
      <c r="B71" s="583"/>
      <c r="C71" s="16"/>
      <c r="D71" s="602"/>
      <c r="E71" s="583"/>
      <c r="F71" s="17"/>
      <c r="G71" s="24">
        <f>IF(A71&lt;&gt;0,($J$4*#REF!),)</f>
        <v>0</v>
      </c>
      <c r="H71" s="104"/>
      <c r="I71" s="13"/>
      <c r="J71" s="563">
        <f t="shared" si="5"/>
        <v>0</v>
      </c>
      <c r="K71" s="564"/>
      <c r="L71" s="159"/>
      <c r="M71" s="543"/>
      <c r="N71" s="543"/>
      <c r="O71" s="544"/>
      <c r="P71" s="1">
        <f t="shared" si="4"/>
        <v>0</v>
      </c>
      <c r="Q71" s="76"/>
    </row>
    <row r="72" spans="1:18" ht="14.1" customHeight="1">
      <c r="A72" s="582"/>
      <c r="B72" s="583"/>
      <c r="C72" s="16"/>
      <c r="D72" s="602"/>
      <c r="E72" s="583"/>
      <c r="F72" s="17"/>
      <c r="G72" s="24">
        <f>IF(A72&lt;&gt;0,($J$4*#REF!),)</f>
        <v>0</v>
      </c>
      <c r="H72" s="104"/>
      <c r="I72" s="13"/>
      <c r="J72" s="563">
        <f t="shared" si="5"/>
        <v>0</v>
      </c>
      <c r="K72" s="564"/>
      <c r="L72" s="159"/>
      <c r="M72" s="543"/>
      <c r="N72" s="543"/>
      <c r="O72" s="544"/>
      <c r="P72" s="1">
        <f t="shared" si="4"/>
        <v>0</v>
      </c>
      <c r="Q72" s="76"/>
    </row>
    <row r="73" spans="1:18" ht="14.1" customHeight="1">
      <c r="A73" s="582"/>
      <c r="B73" s="583"/>
      <c r="C73" s="16"/>
      <c r="D73" s="602"/>
      <c r="E73" s="583"/>
      <c r="F73" s="17"/>
      <c r="G73" s="24">
        <f>IF(A73&lt;&gt;0,($J$4*#REF!),)</f>
        <v>0</v>
      </c>
      <c r="H73" s="104"/>
      <c r="I73" s="13"/>
      <c r="J73" s="563">
        <f>ROUNDDOWN(IF(H73="US",G73*I73*$O$18,G73*I73),0)</f>
        <v>0</v>
      </c>
      <c r="K73" s="564"/>
      <c r="L73" s="159"/>
      <c r="M73" s="543"/>
      <c r="N73" s="543"/>
      <c r="O73" s="544"/>
      <c r="P73" s="1">
        <f t="shared" si="4"/>
        <v>0</v>
      </c>
      <c r="Q73" s="76"/>
    </row>
    <row r="74" spans="1:18" ht="14.1" customHeight="1">
      <c r="A74" s="582"/>
      <c r="B74" s="583"/>
      <c r="C74" s="16"/>
      <c r="D74" s="602"/>
      <c r="E74" s="583"/>
      <c r="F74" s="17"/>
      <c r="G74" s="24">
        <f>IF(A74&lt;&gt;0,($J$4*#REF!),)</f>
        <v>0</v>
      </c>
      <c r="H74" s="104"/>
      <c r="I74" s="13"/>
      <c r="J74" s="563">
        <f>ROUNDDOWN(IF(H74="US",G74*I74*$O$18,G74*I74),0)</f>
        <v>0</v>
      </c>
      <c r="K74" s="564"/>
      <c r="L74" s="159"/>
      <c r="M74" s="543"/>
      <c r="N74" s="543"/>
      <c r="O74" s="544"/>
      <c r="P74" s="1">
        <f t="shared" si="4"/>
        <v>0</v>
      </c>
      <c r="Q74" s="76"/>
    </row>
    <row r="75" spans="1:18" ht="14.1" customHeight="1">
      <c r="A75" s="582"/>
      <c r="B75" s="583"/>
      <c r="C75" s="16"/>
      <c r="D75" s="602"/>
      <c r="E75" s="583"/>
      <c r="F75" s="17"/>
      <c r="G75" s="24">
        <f>IF(A75&lt;&gt;0,($J$4*#REF!),)</f>
        <v>0</v>
      </c>
      <c r="H75" s="104"/>
      <c r="I75" s="13"/>
      <c r="J75" s="563">
        <f>ROUNDDOWN(IF(H75="US",G75*I75*$O$18,G75*I75),0)</f>
        <v>0</v>
      </c>
      <c r="K75" s="564"/>
      <c r="L75" s="159"/>
      <c r="M75" s="543"/>
      <c r="N75" s="543"/>
      <c r="O75" s="544"/>
      <c r="P75" s="1">
        <f t="shared" si="4"/>
        <v>0</v>
      </c>
      <c r="Q75" s="76"/>
    </row>
    <row r="76" spans="1:18" ht="14.1" customHeight="1">
      <c r="A76" s="582"/>
      <c r="B76" s="583"/>
      <c r="C76" s="16"/>
      <c r="D76" s="602"/>
      <c r="E76" s="583"/>
      <c r="F76" s="17"/>
      <c r="G76" s="24">
        <f>IF(A76&lt;&gt;0,($J$4*#REF!),)</f>
        <v>0</v>
      </c>
      <c r="H76" s="104"/>
      <c r="I76" s="13"/>
      <c r="J76" s="563">
        <f t="shared" si="5"/>
        <v>0</v>
      </c>
      <c r="K76" s="564"/>
      <c r="L76" s="159"/>
      <c r="M76" s="543"/>
      <c r="N76" s="543"/>
      <c r="O76" s="544"/>
      <c r="P76" s="1">
        <f t="shared" si="4"/>
        <v>0</v>
      </c>
      <c r="Q76" s="76"/>
    </row>
    <row r="77" spans="1:18" ht="14.1" customHeight="1">
      <c r="A77" s="582"/>
      <c r="B77" s="583"/>
      <c r="C77" s="16"/>
      <c r="D77" s="602"/>
      <c r="E77" s="583"/>
      <c r="F77" s="17"/>
      <c r="G77" s="24">
        <f>IF(A77&lt;&gt;0,($J$4*#REF!),)</f>
        <v>0</v>
      </c>
      <c r="H77" s="104"/>
      <c r="I77" s="13"/>
      <c r="J77" s="563">
        <f t="shared" si="5"/>
        <v>0</v>
      </c>
      <c r="K77" s="564"/>
      <c r="L77" s="159"/>
      <c r="M77" s="543"/>
      <c r="N77" s="543"/>
      <c r="O77" s="544"/>
      <c r="P77" s="1">
        <f t="shared" si="4"/>
        <v>0</v>
      </c>
      <c r="Q77" s="76"/>
    </row>
    <row r="78" spans="1:18" ht="14.1" customHeight="1">
      <c r="A78" s="582"/>
      <c r="B78" s="583"/>
      <c r="C78" s="16"/>
      <c r="D78" s="602"/>
      <c r="E78" s="583"/>
      <c r="F78" s="17"/>
      <c r="G78" s="24">
        <f>IF(A78&lt;&gt;0,($J$4*#REF!),)</f>
        <v>0</v>
      </c>
      <c r="H78" s="104"/>
      <c r="I78" s="13"/>
      <c r="J78" s="563">
        <f t="shared" si="5"/>
        <v>0</v>
      </c>
      <c r="K78" s="564"/>
      <c r="L78" s="159"/>
      <c r="M78" s="543"/>
      <c r="N78" s="543"/>
      <c r="O78" s="544"/>
      <c r="P78" s="1">
        <f t="shared" si="4"/>
        <v>0</v>
      </c>
      <c r="Q78" s="76"/>
    </row>
    <row r="79" spans="1:18" ht="14.1" customHeight="1">
      <c r="A79" s="582"/>
      <c r="B79" s="583"/>
      <c r="C79" s="16"/>
      <c r="D79" s="602"/>
      <c r="E79" s="583"/>
      <c r="F79" s="17"/>
      <c r="G79" s="24">
        <f>IF(A79&lt;&gt;0,($J$4*#REF!),)</f>
        <v>0</v>
      </c>
      <c r="H79" s="104"/>
      <c r="I79" s="13"/>
      <c r="J79" s="563">
        <f t="shared" si="5"/>
        <v>0</v>
      </c>
      <c r="K79" s="564"/>
      <c r="L79" s="159"/>
      <c r="M79" s="603"/>
      <c r="N79" s="604"/>
      <c r="O79" s="605"/>
      <c r="P79" s="1">
        <f t="shared" si="4"/>
        <v>0</v>
      </c>
      <c r="Q79" s="76"/>
    </row>
    <row r="80" spans="1:18" ht="14.1" customHeight="1">
      <c r="A80" s="582"/>
      <c r="B80" s="583"/>
      <c r="C80" s="16"/>
      <c r="D80" s="602"/>
      <c r="E80" s="583"/>
      <c r="F80" s="17"/>
      <c r="G80" s="24">
        <f>IF(A80&lt;&gt;0,($J$4*#REF!),)</f>
        <v>0</v>
      </c>
      <c r="H80" s="104"/>
      <c r="I80" s="13"/>
      <c r="J80" s="563">
        <f t="shared" si="5"/>
        <v>0</v>
      </c>
      <c r="K80" s="564"/>
      <c r="L80" s="159"/>
      <c r="M80" s="543"/>
      <c r="N80" s="543"/>
      <c r="O80" s="544"/>
      <c r="P80" s="1">
        <f t="shared" si="4"/>
        <v>0</v>
      </c>
      <c r="Q80" s="76"/>
    </row>
    <row r="81" spans="1:17" ht="14.1" customHeight="1">
      <c r="A81" s="606" t="s">
        <v>50</v>
      </c>
      <c r="B81" s="607"/>
      <c r="C81" s="80" t="s">
        <v>158</v>
      </c>
      <c r="D81" s="608"/>
      <c r="E81" s="609"/>
      <c r="F81" s="81"/>
      <c r="G81" s="82">
        <v>1</v>
      </c>
      <c r="H81" s="107" t="s">
        <v>14</v>
      </c>
      <c r="I81" s="83">
        <v>150000</v>
      </c>
      <c r="J81" s="610">
        <f>ROUNDDOWN(IF(H81="US",G81*I81*$O$18,G81*I81),0)</f>
        <v>150000</v>
      </c>
      <c r="K81" s="611"/>
      <c r="L81" s="122"/>
      <c r="M81" s="543" t="s">
        <v>210</v>
      </c>
      <c r="N81" s="543"/>
      <c r="O81" s="544"/>
      <c r="P81" s="1" t="str">
        <f t="shared" si="4"/>
        <v>3:運賃(FEDEX、BLPなど)</v>
      </c>
      <c r="Q81" s="76"/>
    </row>
    <row r="82" spans="1:17" ht="14.1" customHeight="1">
      <c r="A82" s="606" t="s">
        <v>50</v>
      </c>
      <c r="B82" s="607"/>
      <c r="C82" s="80" t="s">
        <v>159</v>
      </c>
      <c r="D82" s="602"/>
      <c r="E82" s="583"/>
      <c r="F82" s="17"/>
      <c r="G82" s="24">
        <f>IF(A82&lt;&gt;0,$M$4)</f>
        <v>10000</v>
      </c>
      <c r="H82" s="104" t="s">
        <v>14</v>
      </c>
      <c r="I82" s="13">
        <v>20</v>
      </c>
      <c r="J82" s="563">
        <f>ROUNDDOWN(IF(H82="US",G82*I82*$O$18,G82*I82),0)</f>
        <v>200000</v>
      </c>
      <c r="K82" s="564"/>
      <c r="L82" s="122"/>
      <c r="M82" s="543" t="s">
        <v>211</v>
      </c>
      <c r="N82" s="543"/>
      <c r="O82" s="544"/>
      <c r="P82" s="1" t="str">
        <f t="shared" si="4"/>
        <v>4:検査費</v>
      </c>
      <c r="Q82" s="76"/>
    </row>
    <row r="83" spans="1:17" ht="14.1" customHeight="1">
      <c r="A83" s="621" t="s">
        <v>43</v>
      </c>
      <c r="B83" s="622"/>
      <c r="C83" s="25" t="s">
        <v>44</v>
      </c>
      <c r="D83" s="623"/>
      <c r="E83" s="624"/>
      <c r="F83" s="109"/>
      <c r="G83" s="110">
        <f>IF(A83&lt;&gt;0,$M$4)</f>
        <v>10000</v>
      </c>
      <c r="H83" s="108" t="s">
        <v>14</v>
      </c>
      <c r="I83" s="13"/>
      <c r="J83" s="625">
        <f>ROUNDDOWN(IF(I83&lt;&gt;0,IF(G83&lt;&gt;0,IF(H83="US",G83*I83*$O$18,G83*I83),E83*$M$4*$O$4),E83*$M$4*$O$4),0)</f>
        <v>0</v>
      </c>
      <c r="K83" s="626"/>
      <c r="L83" s="122"/>
      <c r="M83" s="543" t="s">
        <v>212</v>
      </c>
      <c r="N83" s="543"/>
      <c r="O83" s="544"/>
      <c r="P83" s="1" t="str">
        <f t="shared" si="4"/>
        <v>1:証紙</v>
      </c>
      <c r="Q83" s="76"/>
    </row>
    <row r="84" spans="1:17" ht="14.1" customHeight="1">
      <c r="A84" s="627" t="s">
        <v>45</v>
      </c>
      <c r="B84" s="628"/>
      <c r="C84" s="170" t="s">
        <v>204</v>
      </c>
      <c r="D84" s="629">
        <v>0.03</v>
      </c>
      <c r="E84" s="630"/>
      <c r="F84" s="172"/>
      <c r="G84" s="173">
        <f>IF(A84&lt;&gt;0,$M$4)</f>
        <v>10000</v>
      </c>
      <c r="H84" s="174" t="s">
        <v>14</v>
      </c>
      <c r="I84" s="84">
        <f>IF(D84&lt;&gt;0,IF(G84&lt;&gt;0,ROUNDDOWN($R$64*D84/G84,4),),)</f>
        <v>30.534600000000001</v>
      </c>
      <c r="J84" s="631">
        <f>ROUNDDOWN(IF(D84&lt;&gt;0,IF(H84="US","エラー",I84*G84),),0)</f>
        <v>305346</v>
      </c>
      <c r="K84" s="632"/>
      <c r="L84" s="123"/>
      <c r="M84" s="603" t="s">
        <v>207</v>
      </c>
      <c r="N84" s="604"/>
      <c r="O84" s="605"/>
      <c r="P84" s="1" t="str">
        <f t="shared" si="4"/>
        <v>2:輸入費用</v>
      </c>
      <c r="Q84" s="76"/>
    </row>
    <row r="85" spans="1:17" ht="14.1" customHeight="1" thickBot="1">
      <c r="A85" s="627" t="s">
        <v>45</v>
      </c>
      <c r="B85" s="628"/>
      <c r="C85" s="170" t="s">
        <v>152</v>
      </c>
      <c r="D85" s="629"/>
      <c r="E85" s="630"/>
      <c r="F85" s="172"/>
      <c r="G85" s="173">
        <f>IF(A85&lt;&gt;0,$M$4)</f>
        <v>10000</v>
      </c>
      <c r="H85" s="174" t="s">
        <v>14</v>
      </c>
      <c r="I85" s="84">
        <f>IF(E85&lt;&gt;0,IF(G85&lt;&gt;0,ROUNDDOWN($R$62*E85/G85,4),),)</f>
        <v>0</v>
      </c>
      <c r="J85" s="631">
        <f>ROUNDDOWN(IF(E85&lt;&gt;0,IF(H85="US","エラー",I85*G85),),0)</f>
        <v>0</v>
      </c>
      <c r="K85" s="632"/>
      <c r="L85" s="123"/>
      <c r="M85" s="603" t="s">
        <v>208</v>
      </c>
      <c r="N85" s="604"/>
      <c r="O85" s="605"/>
      <c r="P85" s="1" t="str">
        <f t="shared" si="4"/>
        <v>3:関税</v>
      </c>
      <c r="Q85" s="78"/>
    </row>
    <row r="86" spans="1:17" ht="14.1" customHeight="1" thickBot="1">
      <c r="A86" s="633"/>
      <c r="B86" s="634"/>
      <c r="C86" s="171"/>
      <c r="D86" s="614"/>
      <c r="E86" s="615"/>
      <c r="F86" s="175"/>
      <c r="G86" s="176">
        <f>IF(A86&lt;&gt;0,($J$4*#REF!),)</f>
        <v>0</v>
      </c>
      <c r="H86" s="177"/>
      <c r="I86" s="178">
        <f>IF(E86&lt;&gt;0,IF(G86&lt;&gt;0,ROUNDDOWN($R$63*E86/G86,4),),)</f>
        <v>0</v>
      </c>
      <c r="J86" s="616">
        <f>ROUNDDOWN(IF(E86&lt;&gt;0,IF(H86="US","エラー",I86*G86),),0)</f>
        <v>0</v>
      </c>
      <c r="K86" s="617"/>
      <c r="L86" s="124"/>
      <c r="M86" s="618"/>
      <c r="N86" s="619"/>
      <c r="O86" s="620"/>
      <c r="P86" s="1">
        <f t="shared" si="4"/>
        <v>0</v>
      </c>
    </row>
    <row r="87" spans="1:17" ht="6" customHeight="1" thickBot="1">
      <c r="A87" s="26"/>
      <c r="G87" s="27"/>
      <c r="H87" s="27"/>
      <c r="I87" s="28"/>
      <c r="J87" s="29"/>
      <c r="K87" s="29"/>
      <c r="L87" s="29"/>
      <c r="M87" s="397"/>
      <c r="N87" s="397"/>
      <c r="O87" s="398"/>
    </row>
    <row r="88" spans="1:17" ht="16.5" customHeight="1">
      <c r="A88" s="635" t="s">
        <v>240</v>
      </c>
      <c r="B88" s="636"/>
      <c r="C88" s="128">
        <f>I16</f>
        <v>12644000</v>
      </c>
      <c r="D88" s="129"/>
      <c r="E88" s="637" t="s">
        <v>239</v>
      </c>
      <c r="F88" s="638"/>
      <c r="G88" s="636"/>
      <c r="H88" s="639">
        <f>I32</f>
        <v>85000</v>
      </c>
      <c r="I88" s="640"/>
      <c r="J88" s="130"/>
      <c r="K88" s="641" t="s">
        <v>241</v>
      </c>
      <c r="L88" s="642"/>
      <c r="M88" s="643">
        <f>C88+H88</f>
        <v>12729000</v>
      </c>
      <c r="N88" s="644"/>
      <c r="O88" s="131"/>
    </row>
    <row r="89" spans="1:17" ht="16.5" customHeight="1">
      <c r="A89" s="645" t="s">
        <v>246</v>
      </c>
      <c r="B89" s="646"/>
      <c r="C89" s="125">
        <f>C88-J94</f>
        <v>1890423</v>
      </c>
      <c r="D89" s="158">
        <f>C89/C88</f>
        <v>0.14951146788990827</v>
      </c>
      <c r="E89" s="647" t="s">
        <v>247</v>
      </c>
      <c r="F89" s="648"/>
      <c r="G89" s="649"/>
      <c r="H89" s="650">
        <f>H88-M60</f>
        <v>5000</v>
      </c>
      <c r="I89" s="651"/>
      <c r="J89" s="158">
        <f>H89/H88</f>
        <v>5.8823529411764705E-2</v>
      </c>
      <c r="K89" s="647" t="s">
        <v>250</v>
      </c>
      <c r="L89" s="649"/>
      <c r="M89" s="652">
        <f>C89+H89</f>
        <v>1895423</v>
      </c>
      <c r="N89" s="653"/>
      <c r="O89" s="126">
        <f>M89/M88</f>
        <v>0.14890588420142981</v>
      </c>
    </row>
    <row r="90" spans="1:17" ht="16.5" customHeight="1">
      <c r="A90" s="179"/>
      <c r="B90" s="180"/>
      <c r="C90" s="181"/>
      <c r="D90" s="181"/>
      <c r="E90" s="181"/>
      <c r="F90" s="181"/>
      <c r="G90" s="116"/>
      <c r="H90" s="182"/>
      <c r="I90" s="182"/>
      <c r="J90" s="679" t="s">
        <v>242</v>
      </c>
      <c r="K90" s="680"/>
      <c r="L90" s="681"/>
      <c r="M90" s="612">
        <f>ROUNDDOWN((M88*O90),0)</f>
        <v>773923</v>
      </c>
      <c r="N90" s="613"/>
      <c r="O90" s="183">
        <v>6.08E-2</v>
      </c>
    </row>
    <row r="91" spans="1:17" ht="16.5" customHeight="1" thickBot="1">
      <c r="A91" s="119"/>
      <c r="B91" s="120"/>
      <c r="C91" s="121"/>
      <c r="D91" s="121"/>
      <c r="E91" s="121"/>
      <c r="F91" s="121"/>
      <c r="G91" s="36"/>
      <c r="H91" s="36"/>
      <c r="I91" s="115"/>
      <c r="J91" s="666" t="s">
        <v>248</v>
      </c>
      <c r="K91" s="667"/>
      <c r="L91" s="668"/>
      <c r="M91" s="669">
        <f>M89-M90</f>
        <v>1121500</v>
      </c>
      <c r="N91" s="670"/>
      <c r="O91" s="127">
        <f>M91/M88</f>
        <v>8.8105899913583155E-2</v>
      </c>
    </row>
    <row r="92" spans="1:17" ht="16.5" customHeight="1">
      <c r="A92" s="662" t="s">
        <v>46</v>
      </c>
      <c r="B92" s="663"/>
      <c r="C92" s="664" t="s">
        <v>253</v>
      </c>
      <c r="D92" s="664"/>
      <c r="E92" s="664"/>
      <c r="F92" s="664"/>
      <c r="G92" s="30">
        <f>$M$4</f>
        <v>10000</v>
      </c>
      <c r="H92" s="31"/>
      <c r="I92" s="32">
        <f>IF(G92&gt;0,J92/G92,)</f>
        <v>739.0077</v>
      </c>
      <c r="J92" s="665">
        <f>SUMIF(F63:F86,"",J63:J86)</f>
        <v>7390077</v>
      </c>
      <c r="K92" s="665"/>
      <c r="L92" s="32"/>
      <c r="M92" s="671"/>
      <c r="N92" s="671"/>
      <c r="O92" s="118"/>
    </row>
    <row r="93" spans="1:17" ht="16.5" customHeight="1">
      <c r="A93" s="672" t="s">
        <v>47</v>
      </c>
      <c r="B93" s="673"/>
      <c r="C93" s="674" t="s">
        <v>254</v>
      </c>
      <c r="D93" s="674"/>
      <c r="E93" s="674"/>
      <c r="F93" s="674"/>
      <c r="G93" s="33">
        <f>$M$4</f>
        <v>10000</v>
      </c>
      <c r="H93" s="34"/>
      <c r="I93" s="117">
        <f>IF(G93&gt;0,J93/G93,)</f>
        <v>336.35</v>
      </c>
      <c r="J93" s="675">
        <f>SUMIF(F35:F86,"○",J35:J86)</f>
        <v>3363500</v>
      </c>
      <c r="K93" s="676"/>
      <c r="L93" s="92"/>
      <c r="M93" s="677"/>
      <c r="N93" s="678"/>
      <c r="O93" s="35"/>
    </row>
    <row r="94" spans="1:17" ht="16.5" customHeight="1" thickBot="1">
      <c r="A94" s="654" t="s">
        <v>251</v>
      </c>
      <c r="B94" s="655"/>
      <c r="C94" s="656" t="s">
        <v>252</v>
      </c>
      <c r="D94" s="656"/>
      <c r="E94" s="656"/>
      <c r="F94" s="656"/>
      <c r="G94" s="112">
        <f>$M$4</f>
        <v>10000</v>
      </c>
      <c r="H94" s="113"/>
      <c r="I94" s="114">
        <f>IF(G94&gt;0,J94/G94,)</f>
        <v>1075.3577</v>
      </c>
      <c r="J94" s="657">
        <f>SUM(J92:J93)</f>
        <v>10753577</v>
      </c>
      <c r="K94" s="658"/>
      <c r="L94" s="659" t="s">
        <v>245</v>
      </c>
      <c r="M94" s="660"/>
      <c r="N94" s="657">
        <f>M60</f>
        <v>80000</v>
      </c>
      <c r="O94" s="661"/>
    </row>
    <row r="95" spans="1:17" ht="16.5" customHeight="1">
      <c r="A95" s="404" t="s">
        <v>48</v>
      </c>
      <c r="B95" s="404"/>
      <c r="C95" s="404"/>
      <c r="D95" s="404"/>
      <c r="E95" s="404"/>
      <c r="F95" s="404"/>
      <c r="G95" s="404"/>
      <c r="H95" s="37"/>
      <c r="I95" s="405" t="s">
        <v>66</v>
      </c>
      <c r="J95" s="405"/>
      <c r="K95" s="405"/>
      <c r="L95" s="405"/>
      <c r="M95" s="405"/>
      <c r="N95" s="405"/>
      <c r="O95" s="405"/>
    </row>
    <row r="96" spans="1:17" ht="9" customHeight="1">
      <c r="A96" s="397" t="s">
        <v>67</v>
      </c>
      <c r="B96" s="397"/>
      <c r="C96" s="397"/>
      <c r="D96" s="397"/>
      <c r="E96" s="397"/>
      <c r="F96" s="397"/>
      <c r="G96" s="397"/>
      <c r="H96" s="397"/>
      <c r="I96" s="397"/>
      <c r="J96" s="397"/>
      <c r="K96" s="397"/>
      <c r="L96" s="397"/>
      <c r="M96" s="397"/>
      <c r="N96" s="397"/>
      <c r="O96" s="397"/>
    </row>
    <row r="98" spans="1:16" s="42" customFormat="1" ht="54">
      <c r="A98" s="38" t="s">
        <v>33</v>
      </c>
      <c r="B98" s="38"/>
      <c r="C98" s="38" t="s">
        <v>29</v>
      </c>
      <c r="D98" s="38"/>
      <c r="E98" s="39" t="s">
        <v>68</v>
      </c>
      <c r="F98" s="39"/>
      <c r="G98" s="40" t="s">
        <v>43</v>
      </c>
      <c r="H98" s="38" t="s">
        <v>41</v>
      </c>
      <c r="I98" s="38" t="s">
        <v>49</v>
      </c>
      <c r="J98" s="38" t="s">
        <v>45</v>
      </c>
      <c r="K98" s="38"/>
      <c r="L98" s="38"/>
      <c r="M98" s="38" t="s">
        <v>50</v>
      </c>
      <c r="N98" s="41" t="s">
        <v>6</v>
      </c>
      <c r="O98" s="42" t="s">
        <v>197</v>
      </c>
    </row>
    <row r="99" spans="1:16" s="42" customFormat="1">
      <c r="A99" s="38"/>
      <c r="B99" s="38"/>
      <c r="C99" s="38"/>
      <c r="D99" s="38"/>
      <c r="E99" s="39"/>
      <c r="F99" s="39"/>
      <c r="G99" s="40"/>
      <c r="H99" s="38"/>
      <c r="I99" s="38"/>
      <c r="J99" s="38"/>
      <c r="K99" s="38"/>
      <c r="L99" s="38"/>
      <c r="M99" s="38"/>
      <c r="N99" s="41"/>
      <c r="P99" s="42" t="s">
        <v>69</v>
      </c>
    </row>
    <row r="100" spans="1:16" s="42" customFormat="1" ht="43.2">
      <c r="A100" s="43" t="s">
        <v>70</v>
      </c>
      <c r="B100" s="43"/>
      <c r="C100" s="43" t="s">
        <v>71</v>
      </c>
      <c r="D100" s="43"/>
      <c r="E100" s="40" t="s">
        <v>72</v>
      </c>
      <c r="F100" s="40"/>
      <c r="G100" s="43" t="s">
        <v>73</v>
      </c>
      <c r="H100" s="43" t="s">
        <v>74</v>
      </c>
      <c r="I100" s="43" t="s">
        <v>75</v>
      </c>
      <c r="J100" s="43" t="s">
        <v>76</v>
      </c>
      <c r="K100" s="44"/>
      <c r="L100" s="44"/>
      <c r="M100" s="44" t="s">
        <v>77</v>
      </c>
      <c r="N100" s="41" t="s">
        <v>78</v>
      </c>
      <c r="O100" s="45" t="s">
        <v>79</v>
      </c>
      <c r="P100" s="42" t="s">
        <v>80</v>
      </c>
    </row>
    <row r="101" spans="1:16" s="42" customFormat="1" ht="43.2">
      <c r="A101" s="43" t="s">
        <v>81</v>
      </c>
      <c r="B101" s="43"/>
      <c r="C101" s="43" t="s">
        <v>82</v>
      </c>
      <c r="D101" s="43"/>
      <c r="E101" s="40" t="s">
        <v>83</v>
      </c>
      <c r="F101" s="40"/>
      <c r="G101" s="43" t="s">
        <v>84</v>
      </c>
      <c r="H101" s="43" t="s">
        <v>85</v>
      </c>
      <c r="I101" s="43" t="s">
        <v>86</v>
      </c>
      <c r="J101" s="42" t="s">
        <v>204</v>
      </c>
      <c r="M101" s="41" t="s">
        <v>158</v>
      </c>
      <c r="N101" s="41" t="s">
        <v>87</v>
      </c>
      <c r="O101" s="45"/>
    </row>
    <row r="102" spans="1:16" s="42" customFormat="1" ht="43.2">
      <c r="A102" s="43" t="s">
        <v>88</v>
      </c>
      <c r="B102" s="43"/>
      <c r="C102" s="43" t="s">
        <v>51</v>
      </c>
      <c r="D102" s="43"/>
      <c r="E102" s="40" t="s">
        <v>89</v>
      </c>
      <c r="F102" s="40"/>
      <c r="G102" s="43" t="s">
        <v>90</v>
      </c>
      <c r="H102" s="43" t="s">
        <v>91</v>
      </c>
      <c r="I102" s="43" t="s">
        <v>92</v>
      </c>
      <c r="J102" s="46" t="s">
        <v>152</v>
      </c>
      <c r="K102" s="46"/>
      <c r="L102" s="46"/>
      <c r="M102" s="41" t="s">
        <v>159</v>
      </c>
      <c r="N102" s="41" t="s">
        <v>93</v>
      </c>
      <c r="O102" s="45" t="s">
        <v>198</v>
      </c>
    </row>
    <row r="103" spans="1:16" s="42" customFormat="1" ht="13.5" customHeight="1">
      <c r="A103" s="43" t="s">
        <v>94</v>
      </c>
      <c r="B103" s="43"/>
      <c r="C103" s="43" t="s">
        <v>95</v>
      </c>
      <c r="D103" s="43"/>
      <c r="E103" s="40" t="s">
        <v>96</v>
      </c>
      <c r="F103" s="40"/>
      <c r="G103" s="43" t="s">
        <v>97</v>
      </c>
      <c r="H103" s="43" t="s">
        <v>98</v>
      </c>
      <c r="I103" s="43" t="s">
        <v>52</v>
      </c>
      <c r="J103" s="46" t="s">
        <v>52</v>
      </c>
      <c r="K103" s="46"/>
      <c r="L103" s="46"/>
      <c r="M103" s="49" t="s">
        <v>52</v>
      </c>
      <c r="N103" s="41" t="s">
        <v>99</v>
      </c>
    </row>
    <row r="104" spans="1:16" s="42" customFormat="1" ht="13.5" customHeight="1">
      <c r="A104" s="43" t="s">
        <v>100</v>
      </c>
      <c r="B104" s="43"/>
      <c r="C104" s="43" t="s">
        <v>101</v>
      </c>
      <c r="D104" s="43"/>
      <c r="E104" s="40" t="s">
        <v>102</v>
      </c>
      <c r="F104" s="40"/>
      <c r="G104" s="43" t="s">
        <v>103</v>
      </c>
      <c r="H104" s="43" t="s">
        <v>104</v>
      </c>
      <c r="I104" s="48"/>
      <c r="J104" s="47"/>
      <c r="K104" s="47"/>
      <c r="L104" s="47"/>
      <c r="M104" s="41"/>
      <c r="N104" s="41" t="s">
        <v>105</v>
      </c>
    </row>
    <row r="105" spans="1:16" s="42" customFormat="1" ht="13.5" customHeight="1">
      <c r="A105" s="43" t="s">
        <v>106</v>
      </c>
      <c r="B105" s="43"/>
      <c r="C105" s="43" t="s">
        <v>107</v>
      </c>
      <c r="D105" s="43"/>
      <c r="E105" s="40" t="s">
        <v>108</v>
      </c>
      <c r="F105" s="40"/>
      <c r="G105" s="42" t="s">
        <v>150</v>
      </c>
      <c r="H105" s="43" t="s">
        <v>110</v>
      </c>
      <c r="I105" s="48"/>
      <c r="J105" s="38"/>
      <c r="K105" s="93"/>
      <c r="L105" s="93"/>
      <c r="N105" s="41" t="s">
        <v>111</v>
      </c>
    </row>
    <row r="106" spans="1:16" s="42" customFormat="1" ht="13.5" customHeight="1">
      <c r="A106" s="42" t="s">
        <v>53</v>
      </c>
      <c r="C106" s="43" t="s">
        <v>112</v>
      </c>
      <c r="D106" s="43"/>
      <c r="E106" s="40" t="s">
        <v>52</v>
      </c>
      <c r="F106" s="40"/>
      <c r="G106" s="42" t="s">
        <v>109</v>
      </c>
      <c r="H106" s="43" t="s">
        <v>113</v>
      </c>
      <c r="I106" s="48"/>
      <c r="J106" s="38"/>
      <c r="K106" s="38"/>
      <c r="L106" s="38"/>
      <c r="M106" s="38"/>
      <c r="N106" s="41" t="s">
        <v>114</v>
      </c>
    </row>
    <row r="107" spans="1:16" s="42" customFormat="1" ht="32.4">
      <c r="A107" s="48" t="s">
        <v>55</v>
      </c>
      <c r="B107" s="48"/>
      <c r="C107" s="43" t="s">
        <v>115</v>
      </c>
      <c r="D107" s="43"/>
      <c r="E107" s="40"/>
      <c r="F107" s="40"/>
      <c r="G107" s="42" t="s">
        <v>54</v>
      </c>
      <c r="H107" s="43" t="s">
        <v>117</v>
      </c>
      <c r="I107" s="48"/>
      <c r="J107" s="38"/>
      <c r="K107" s="38"/>
      <c r="L107" s="38"/>
      <c r="M107" s="38"/>
      <c r="N107" s="42" t="s">
        <v>118</v>
      </c>
    </row>
    <row r="108" spans="1:16" s="42" customFormat="1" ht="32.4">
      <c r="A108" s="43" t="s">
        <v>52</v>
      </c>
      <c r="B108" s="43"/>
      <c r="C108" s="43" t="s">
        <v>52</v>
      </c>
      <c r="D108" s="43"/>
      <c r="E108" s="40"/>
      <c r="F108" s="40"/>
      <c r="G108" s="43" t="s">
        <v>116</v>
      </c>
      <c r="H108" s="43" t="s">
        <v>120</v>
      </c>
      <c r="I108" s="48"/>
      <c r="J108" s="38"/>
      <c r="K108" s="38"/>
      <c r="L108" s="38"/>
      <c r="M108" s="38"/>
      <c r="N108" s="41" t="s">
        <v>121</v>
      </c>
    </row>
    <row r="109" spans="1:16" s="42" customFormat="1" ht="43.2">
      <c r="A109" s="48"/>
      <c r="B109" s="48"/>
      <c r="C109" s="38"/>
      <c r="D109" s="38"/>
      <c r="E109" s="40"/>
      <c r="F109" s="40"/>
      <c r="G109" s="43" t="s">
        <v>119</v>
      </c>
      <c r="H109" s="43" t="s">
        <v>123</v>
      </c>
      <c r="I109" s="48"/>
      <c r="J109" s="38"/>
      <c r="K109" s="38"/>
      <c r="L109" s="38"/>
      <c r="M109" s="38"/>
      <c r="N109" s="42" t="s">
        <v>154</v>
      </c>
    </row>
    <row r="110" spans="1:16" s="42" customFormat="1" ht="21.6">
      <c r="A110" s="48"/>
      <c r="B110" s="48"/>
      <c r="C110" s="38"/>
      <c r="D110" s="38"/>
      <c r="E110" s="40"/>
      <c r="F110" s="40"/>
      <c r="G110" s="43" t="s">
        <v>122</v>
      </c>
      <c r="H110" s="43" t="s">
        <v>125</v>
      </c>
      <c r="I110" s="48"/>
      <c r="J110" s="38"/>
      <c r="K110" s="38"/>
      <c r="L110" s="38"/>
      <c r="M110" s="38"/>
      <c r="N110" s="41" t="s">
        <v>52</v>
      </c>
    </row>
    <row r="111" spans="1:16" s="42" customFormat="1" ht="21.6">
      <c r="A111" s="48"/>
      <c r="B111" s="48"/>
      <c r="C111" s="38"/>
      <c r="D111" s="38"/>
      <c r="E111" s="40"/>
      <c r="F111" s="40"/>
      <c r="G111" s="43" t="s">
        <v>124</v>
      </c>
      <c r="H111" s="43" t="s">
        <v>127</v>
      </c>
      <c r="I111" s="48"/>
      <c r="J111" s="38"/>
      <c r="K111" s="38"/>
      <c r="L111" s="38"/>
      <c r="M111" s="38"/>
      <c r="N111" s="41"/>
    </row>
    <row r="112" spans="1:16" s="42" customFormat="1" ht="21.6">
      <c r="A112" s="48"/>
      <c r="B112" s="48"/>
      <c r="C112" s="38"/>
      <c r="D112" s="38"/>
      <c r="E112" s="40"/>
      <c r="F112" s="40"/>
      <c r="G112" s="43" t="s">
        <v>126</v>
      </c>
      <c r="H112" s="43" t="s">
        <v>128</v>
      </c>
      <c r="I112" s="48"/>
      <c r="J112" s="38"/>
      <c r="K112" s="38"/>
      <c r="L112" s="38"/>
      <c r="M112" s="38"/>
      <c r="N112" s="41"/>
    </row>
    <row r="113" spans="1:18" s="42" customFormat="1" ht="33">
      <c r="A113" s="48"/>
      <c r="B113" s="48"/>
      <c r="C113" s="38"/>
      <c r="D113" s="38"/>
      <c r="E113" s="40"/>
      <c r="F113" s="40"/>
      <c r="G113" s="43" t="s">
        <v>52</v>
      </c>
      <c r="H113" s="43" t="s">
        <v>129</v>
      </c>
      <c r="I113" s="48"/>
      <c r="J113" s="38"/>
      <c r="K113" s="38"/>
      <c r="L113" s="38"/>
      <c r="M113" s="38"/>
      <c r="N113" s="41"/>
      <c r="R113" s="50"/>
    </row>
    <row r="114" spans="1:18" s="42" customFormat="1" ht="22.2">
      <c r="A114" s="48"/>
      <c r="B114" s="48"/>
      <c r="C114" s="38"/>
      <c r="D114" s="38"/>
      <c r="E114" s="40"/>
      <c r="F114" s="40"/>
      <c r="G114" s="38"/>
      <c r="H114" s="43" t="s">
        <v>130</v>
      </c>
      <c r="I114" s="48"/>
      <c r="J114" s="38"/>
      <c r="K114" s="38"/>
      <c r="L114" s="38"/>
      <c r="M114" s="38"/>
      <c r="N114" s="41"/>
      <c r="R114" s="51"/>
    </row>
    <row r="115" spans="1:18" s="42" customFormat="1" ht="33">
      <c r="A115" s="48"/>
      <c r="B115" s="48"/>
      <c r="C115" s="48"/>
      <c r="D115" s="48"/>
      <c r="E115" s="40"/>
      <c r="F115" s="40"/>
      <c r="G115" s="38"/>
      <c r="H115" s="43" t="s">
        <v>131</v>
      </c>
      <c r="I115" s="48"/>
      <c r="J115" s="38"/>
      <c r="K115" s="38"/>
      <c r="L115" s="38"/>
      <c r="M115" s="38"/>
      <c r="N115" s="41"/>
      <c r="R115" s="51"/>
    </row>
    <row r="116" spans="1:18" s="42" customFormat="1" ht="13.2">
      <c r="C116" s="52"/>
      <c r="D116" s="52"/>
      <c r="E116" s="52"/>
      <c r="F116" s="52"/>
      <c r="G116" s="52"/>
      <c r="H116" s="43" t="s">
        <v>52</v>
      </c>
      <c r="R116" s="51"/>
    </row>
    <row r="117" spans="1:18" s="42" customFormat="1" ht="13.2">
      <c r="A117" s="41" t="s">
        <v>56</v>
      </c>
      <c r="B117" s="41"/>
      <c r="C117" s="41"/>
      <c r="D117" s="41"/>
      <c r="E117" s="41"/>
      <c r="F117" s="41"/>
      <c r="G117" s="41"/>
      <c r="H117" s="41"/>
      <c r="I117" s="41"/>
      <c r="J117" s="41"/>
      <c r="K117" s="41"/>
      <c r="L117" s="41"/>
      <c r="M117" s="41"/>
      <c r="N117" s="41"/>
      <c r="R117" s="51"/>
    </row>
    <row r="118" spans="1:18" s="42" customFormat="1" ht="13.2">
      <c r="A118" s="41"/>
      <c r="B118" s="41"/>
      <c r="C118" s="41"/>
      <c r="D118" s="41"/>
      <c r="E118" s="41"/>
      <c r="F118" s="41"/>
      <c r="G118" s="41"/>
      <c r="H118" s="41"/>
      <c r="I118" s="41"/>
      <c r="J118" s="41"/>
      <c r="K118" s="41"/>
      <c r="L118" s="41"/>
      <c r="M118" s="41"/>
      <c r="R118" s="51"/>
    </row>
    <row r="119" spans="1:18" s="42" customFormat="1" ht="13.2">
      <c r="A119" s="41" t="s">
        <v>57</v>
      </c>
      <c r="B119" s="41"/>
      <c r="C119" s="41" t="s">
        <v>57</v>
      </c>
      <c r="D119" s="41"/>
      <c r="E119" s="41" t="s">
        <v>57</v>
      </c>
      <c r="F119" s="41"/>
      <c r="G119" s="41" t="s">
        <v>57</v>
      </c>
      <c r="H119" s="41" t="s">
        <v>57</v>
      </c>
      <c r="I119" s="41" t="s">
        <v>57</v>
      </c>
      <c r="J119" s="41"/>
      <c r="K119" s="41"/>
      <c r="L119" s="41"/>
      <c r="M119" s="41"/>
      <c r="N119" s="41" t="s">
        <v>57</v>
      </c>
      <c r="R119" s="51"/>
    </row>
    <row r="120" spans="1:18" s="42" customFormat="1" ht="13.2">
      <c r="A120" s="41" t="s">
        <v>165</v>
      </c>
      <c r="B120" s="41"/>
      <c r="C120" s="41" t="s">
        <v>166</v>
      </c>
      <c r="D120" s="41"/>
      <c r="E120" s="41" t="s">
        <v>180</v>
      </c>
      <c r="F120" s="41"/>
      <c r="G120" s="41" t="s">
        <v>165</v>
      </c>
      <c r="H120" s="41" t="s">
        <v>180</v>
      </c>
      <c r="I120" s="41" t="s">
        <v>165</v>
      </c>
      <c r="J120" s="41"/>
      <c r="K120" s="41"/>
      <c r="L120" s="41"/>
      <c r="M120" s="41"/>
      <c r="N120" s="53" t="s">
        <v>133</v>
      </c>
      <c r="R120" s="51"/>
    </row>
    <row r="121" spans="1:18" s="42" customFormat="1" ht="12">
      <c r="A121" s="41" t="s">
        <v>166</v>
      </c>
      <c r="B121" s="41"/>
      <c r="C121" s="75" t="s">
        <v>168</v>
      </c>
      <c r="D121" s="75"/>
      <c r="E121" s="41" t="s">
        <v>134</v>
      </c>
      <c r="F121" s="41"/>
      <c r="G121" s="41" t="s">
        <v>166</v>
      </c>
      <c r="H121" s="41" t="s">
        <v>134</v>
      </c>
      <c r="I121" s="41" t="s">
        <v>167</v>
      </c>
      <c r="J121" s="41"/>
      <c r="K121" s="41"/>
      <c r="L121" s="41"/>
      <c r="M121" s="41"/>
      <c r="N121" s="53" t="s">
        <v>136</v>
      </c>
    </row>
    <row r="122" spans="1:18" s="42" customFormat="1" ht="12">
      <c r="A122" s="41" t="s">
        <v>167</v>
      </c>
      <c r="B122" s="41"/>
      <c r="C122" s="41" t="s">
        <v>169</v>
      </c>
      <c r="D122" s="41"/>
      <c r="E122" s="41" t="s">
        <v>139</v>
      </c>
      <c r="F122" s="41"/>
      <c r="G122" s="41" t="s">
        <v>167</v>
      </c>
      <c r="H122" s="41" t="s">
        <v>139</v>
      </c>
      <c r="I122" s="41" t="s">
        <v>169</v>
      </c>
      <c r="J122" s="41"/>
      <c r="K122" s="41"/>
      <c r="L122" s="41"/>
      <c r="M122" s="41"/>
      <c r="N122" s="53" t="s">
        <v>138</v>
      </c>
    </row>
    <row r="123" spans="1:18" s="42" customFormat="1" ht="12">
      <c r="A123" s="41" t="s">
        <v>58</v>
      </c>
      <c r="B123" s="41"/>
      <c r="C123" s="41" t="s">
        <v>171</v>
      </c>
      <c r="D123" s="41"/>
      <c r="E123" s="41" t="s">
        <v>181</v>
      </c>
      <c r="F123" s="41"/>
      <c r="G123" s="41" t="s">
        <v>58</v>
      </c>
      <c r="H123" s="41" t="s">
        <v>196</v>
      </c>
      <c r="I123" s="41" t="s">
        <v>177</v>
      </c>
      <c r="J123" s="41"/>
      <c r="K123" s="41"/>
      <c r="L123" s="41"/>
      <c r="M123" s="41"/>
      <c r="N123" s="53" t="s">
        <v>140</v>
      </c>
    </row>
    <row r="124" spans="1:18" s="42" customFormat="1" ht="12">
      <c r="A124" s="75" t="s">
        <v>168</v>
      </c>
      <c r="B124" s="75"/>
      <c r="C124" s="41" t="s">
        <v>179</v>
      </c>
      <c r="D124" s="41"/>
      <c r="E124" s="41" t="s">
        <v>182</v>
      </c>
      <c r="F124" s="41"/>
      <c r="G124" s="75" t="s">
        <v>168</v>
      </c>
      <c r="H124" s="41" t="s">
        <v>196</v>
      </c>
      <c r="I124" s="41" t="s">
        <v>178</v>
      </c>
      <c r="J124" s="41"/>
      <c r="K124" s="41"/>
      <c r="L124" s="41"/>
      <c r="M124" s="41"/>
      <c r="N124" s="53" t="s">
        <v>142</v>
      </c>
    </row>
    <row r="125" spans="1:18" s="42" customFormat="1" ht="12">
      <c r="A125" s="41" t="s">
        <v>169</v>
      </c>
      <c r="B125" s="41"/>
      <c r="C125" s="41" t="s">
        <v>132</v>
      </c>
      <c r="D125" s="41"/>
      <c r="E125" s="41" t="s">
        <v>196</v>
      </c>
      <c r="F125" s="41"/>
      <c r="G125" s="41" t="s">
        <v>188</v>
      </c>
      <c r="H125" s="41" t="s">
        <v>194</v>
      </c>
      <c r="I125" s="41" t="s">
        <v>132</v>
      </c>
      <c r="J125" s="41"/>
      <c r="K125" s="41"/>
      <c r="L125" s="41"/>
      <c r="M125" s="41"/>
      <c r="N125" s="53" t="s">
        <v>143</v>
      </c>
    </row>
    <row r="126" spans="1:18" s="42" customFormat="1" ht="12">
      <c r="A126" s="41" t="s">
        <v>170</v>
      </c>
      <c r="B126" s="41"/>
      <c r="C126" s="41" t="s">
        <v>135</v>
      </c>
      <c r="D126" s="41"/>
      <c r="E126" s="41" t="s">
        <v>194</v>
      </c>
      <c r="F126" s="41"/>
      <c r="G126" s="41" t="s">
        <v>169</v>
      </c>
      <c r="H126" s="41" t="s">
        <v>183</v>
      </c>
      <c r="I126" s="41" t="s">
        <v>135</v>
      </c>
      <c r="J126" s="41"/>
      <c r="K126" s="41"/>
      <c r="L126" s="41"/>
      <c r="M126" s="41"/>
      <c r="N126" s="53" t="s">
        <v>144</v>
      </c>
    </row>
    <row r="127" spans="1:18" s="42" customFormat="1" ht="12">
      <c r="A127" s="41" t="s">
        <v>171</v>
      </c>
      <c r="B127" s="41"/>
      <c r="C127" s="41" t="s">
        <v>176</v>
      </c>
      <c r="D127" s="41"/>
      <c r="E127" s="41" t="s">
        <v>183</v>
      </c>
      <c r="F127" s="41"/>
      <c r="G127" s="41" t="s">
        <v>189</v>
      </c>
      <c r="H127" s="41" t="s">
        <v>184</v>
      </c>
      <c r="I127" s="41"/>
      <c r="J127" s="41"/>
      <c r="K127" s="41"/>
      <c r="L127" s="41"/>
      <c r="M127" s="41"/>
      <c r="N127" s="53" t="s">
        <v>145</v>
      </c>
    </row>
    <row r="128" spans="1:18" s="42" customFormat="1" ht="13.2">
      <c r="A128" s="41" t="s">
        <v>172</v>
      </c>
      <c r="B128" s="41"/>
      <c r="C128" s="54"/>
      <c r="D128" s="54"/>
      <c r="E128" s="41" t="s">
        <v>184</v>
      </c>
      <c r="F128" s="41"/>
      <c r="G128" s="41" t="s">
        <v>190</v>
      </c>
      <c r="H128" s="41" t="s">
        <v>185</v>
      </c>
      <c r="I128" s="41"/>
      <c r="J128" s="41"/>
      <c r="K128" s="41"/>
      <c r="L128" s="41"/>
      <c r="M128" s="41"/>
      <c r="N128" s="41"/>
    </row>
    <row r="129" spans="1:14" s="42" customFormat="1" ht="13.2">
      <c r="A129" s="41" t="s">
        <v>173</v>
      </c>
      <c r="B129" s="41"/>
      <c r="C129" s="54"/>
      <c r="D129" s="54"/>
      <c r="E129" s="41" t="s">
        <v>185</v>
      </c>
      <c r="F129" s="41"/>
      <c r="G129" s="41" t="s">
        <v>171</v>
      </c>
      <c r="H129" s="41" t="s">
        <v>141</v>
      </c>
      <c r="I129" s="41"/>
      <c r="J129" s="41"/>
      <c r="K129" s="41"/>
      <c r="L129" s="41"/>
      <c r="M129" s="41"/>
      <c r="N129" s="41"/>
    </row>
    <row r="130" spans="1:14" s="42" customFormat="1" ht="13.2">
      <c r="A130" s="41" t="s">
        <v>174</v>
      </c>
      <c r="B130" s="41"/>
      <c r="C130" s="54"/>
      <c r="D130" s="54"/>
      <c r="E130" s="41" t="s">
        <v>141</v>
      </c>
      <c r="F130" s="41"/>
      <c r="G130" s="41" t="s">
        <v>172</v>
      </c>
      <c r="H130" s="41" t="s">
        <v>195</v>
      </c>
      <c r="I130" s="41"/>
      <c r="J130" s="41"/>
      <c r="K130" s="41"/>
      <c r="L130" s="41"/>
      <c r="M130" s="41"/>
      <c r="N130" s="41"/>
    </row>
    <row r="131" spans="1:14" s="42" customFormat="1" ht="13.2">
      <c r="A131" s="41" t="s">
        <v>59</v>
      </c>
      <c r="B131" s="41"/>
      <c r="C131" s="54"/>
      <c r="D131" s="54"/>
      <c r="E131" s="41" t="s">
        <v>195</v>
      </c>
      <c r="F131" s="41"/>
      <c r="G131" s="41" t="s">
        <v>173</v>
      </c>
      <c r="H131" s="41" t="s">
        <v>193</v>
      </c>
      <c r="I131" s="41"/>
      <c r="J131" s="41"/>
      <c r="K131" s="41"/>
      <c r="L131" s="41"/>
      <c r="M131" s="41"/>
      <c r="N131" s="41"/>
    </row>
    <row r="132" spans="1:14" s="42" customFormat="1" ht="13.2">
      <c r="A132" s="41" t="s">
        <v>132</v>
      </c>
      <c r="B132" s="41"/>
      <c r="C132" s="54"/>
      <c r="D132" s="54"/>
      <c r="E132" s="41" t="s">
        <v>193</v>
      </c>
      <c r="F132" s="41"/>
      <c r="G132" s="41" t="s">
        <v>174</v>
      </c>
      <c r="H132" s="41" t="s">
        <v>137</v>
      </c>
      <c r="I132" s="41"/>
      <c r="J132" s="41"/>
      <c r="K132" s="41"/>
      <c r="L132" s="41"/>
      <c r="M132" s="41"/>
      <c r="N132" s="41"/>
    </row>
    <row r="133" spans="1:14" s="42" customFormat="1" ht="13.2">
      <c r="A133" s="41" t="s">
        <v>135</v>
      </c>
      <c r="B133" s="41"/>
      <c r="C133" s="54"/>
      <c r="D133" s="54"/>
      <c r="E133" s="41" t="s">
        <v>137</v>
      </c>
      <c r="F133" s="41"/>
      <c r="G133" s="41" t="s">
        <v>59</v>
      </c>
      <c r="H133" s="41" t="s">
        <v>186</v>
      </c>
      <c r="I133" s="41"/>
      <c r="J133" s="41"/>
      <c r="K133" s="41"/>
      <c r="L133" s="41"/>
      <c r="M133" s="41"/>
      <c r="N133" s="41"/>
    </row>
    <row r="134" spans="1:14" s="42" customFormat="1" ht="13.2">
      <c r="A134" s="41" t="s">
        <v>175</v>
      </c>
      <c r="B134" s="41"/>
      <c r="C134" s="54"/>
      <c r="D134" s="54"/>
      <c r="E134" s="41" t="s">
        <v>186</v>
      </c>
      <c r="F134" s="41"/>
      <c r="G134" s="41" t="s">
        <v>146</v>
      </c>
      <c r="H134" s="41" t="s">
        <v>187</v>
      </c>
      <c r="I134" s="41"/>
      <c r="J134" s="41"/>
      <c r="K134" s="41"/>
      <c r="L134" s="41"/>
      <c r="M134" s="41"/>
      <c r="N134" s="41"/>
    </row>
    <row r="135" spans="1:14" s="42" customFormat="1" ht="13.2">
      <c r="A135" s="41" t="s">
        <v>176</v>
      </c>
      <c r="B135" s="41"/>
      <c r="C135" s="54"/>
      <c r="D135" s="54"/>
      <c r="E135" s="41" t="s">
        <v>187</v>
      </c>
      <c r="F135" s="41"/>
      <c r="G135" s="41" t="s">
        <v>191</v>
      </c>
      <c r="H135" s="41" t="s">
        <v>192</v>
      </c>
      <c r="I135" s="41"/>
      <c r="J135" s="41"/>
      <c r="K135" s="41"/>
      <c r="L135" s="41"/>
      <c r="M135" s="41"/>
      <c r="N135" s="41"/>
    </row>
    <row r="136" spans="1:14" s="42" customFormat="1">
      <c r="A136" s="41"/>
      <c r="B136" s="41"/>
      <c r="C136" s="41"/>
      <c r="D136" s="41"/>
      <c r="E136" s="41"/>
      <c r="F136" s="41"/>
      <c r="G136" s="41" t="s">
        <v>132</v>
      </c>
      <c r="H136" s="41"/>
      <c r="I136" s="41"/>
      <c r="J136" s="41"/>
      <c r="K136" s="41"/>
      <c r="L136" s="41"/>
      <c r="M136" s="41"/>
      <c r="N136" s="41"/>
    </row>
    <row r="137" spans="1:14" s="42" customFormat="1">
      <c r="A137" s="41"/>
      <c r="B137" s="41"/>
      <c r="C137" s="41"/>
      <c r="D137" s="41"/>
      <c r="E137" s="41"/>
      <c r="F137" s="41"/>
      <c r="G137" s="41" t="s">
        <v>135</v>
      </c>
      <c r="H137" s="41"/>
      <c r="I137" s="41"/>
      <c r="J137" s="41"/>
      <c r="K137" s="41"/>
      <c r="L137" s="41"/>
      <c r="M137" s="41"/>
      <c r="N137" s="41"/>
    </row>
    <row r="138" spans="1:14" s="42" customFormat="1">
      <c r="A138" s="42" t="s">
        <v>60</v>
      </c>
    </row>
    <row r="139" spans="1:14" s="42" customFormat="1" ht="13.2">
      <c r="A139" s="86" t="s">
        <v>214</v>
      </c>
      <c r="B139" s="86"/>
      <c r="C139" s="87" t="s">
        <v>215</v>
      </c>
      <c r="D139" s="87"/>
      <c r="E139" s="87" t="s">
        <v>216</v>
      </c>
      <c r="F139" s="87" t="s">
        <v>231</v>
      </c>
      <c r="G139" s="86" t="s">
        <v>217</v>
      </c>
      <c r="H139" s="85"/>
      <c r="I139" s="63"/>
      <c r="J139" s="55"/>
      <c r="K139" s="94"/>
      <c r="L139" s="94"/>
    </row>
    <row r="140" spans="1:14" s="42" customFormat="1" ht="12">
      <c r="C140" s="85"/>
      <c r="D140" s="85"/>
      <c r="E140" s="85"/>
      <c r="F140" s="85"/>
      <c r="G140" s="63"/>
      <c r="H140" s="63"/>
      <c r="I140" s="63"/>
      <c r="J140" s="41"/>
    </row>
    <row r="141" spans="1:14" s="42" customFormat="1" ht="12">
      <c r="A141" s="87" t="s">
        <v>218</v>
      </c>
      <c r="B141" s="87"/>
      <c r="C141" s="87" t="s">
        <v>218</v>
      </c>
      <c r="D141" s="87"/>
      <c r="E141" s="91" t="s">
        <v>61</v>
      </c>
      <c r="F141" s="87" t="s">
        <v>61</v>
      </c>
      <c r="G141" s="86" t="s">
        <v>227</v>
      </c>
      <c r="I141" s="63"/>
      <c r="J141" s="41"/>
    </row>
    <row r="142" spans="1:14" s="42" customFormat="1" ht="12">
      <c r="A142" s="86" t="s">
        <v>222</v>
      </c>
      <c r="B142" s="86"/>
      <c r="C142" s="86" t="s">
        <v>222</v>
      </c>
      <c r="D142" s="86"/>
      <c r="E142" s="86" t="s">
        <v>226</v>
      </c>
      <c r="F142" s="86" t="s">
        <v>226</v>
      </c>
      <c r="G142" s="86" t="s">
        <v>228</v>
      </c>
      <c r="I142" s="63"/>
      <c r="J142" s="41"/>
    </row>
    <row r="143" spans="1:14" s="42" customFormat="1" ht="12">
      <c r="A143" s="90" t="s">
        <v>62</v>
      </c>
      <c r="B143" s="90"/>
      <c r="C143" s="86" t="s">
        <v>62</v>
      </c>
      <c r="D143" s="86"/>
      <c r="E143" s="86" t="s">
        <v>225</v>
      </c>
      <c r="F143" s="86" t="s">
        <v>225</v>
      </c>
      <c r="G143" s="86" t="s">
        <v>229</v>
      </c>
      <c r="I143" s="63"/>
      <c r="J143" s="41"/>
    </row>
    <row r="144" spans="1:14" s="42" customFormat="1" ht="12">
      <c r="A144" s="86" t="s">
        <v>219</v>
      </c>
      <c r="B144" s="86"/>
      <c r="C144" s="90" t="s">
        <v>219</v>
      </c>
      <c r="D144" s="90"/>
      <c r="E144" s="87" t="s">
        <v>151</v>
      </c>
      <c r="F144" s="91" t="s">
        <v>151</v>
      </c>
      <c r="G144" s="86"/>
      <c r="H144" s="88"/>
      <c r="I144" s="63"/>
      <c r="J144" s="41"/>
    </row>
    <row r="145" spans="1:10" s="42" customFormat="1" ht="12">
      <c r="A145" s="86" t="s">
        <v>223</v>
      </c>
      <c r="B145" s="86"/>
      <c r="C145" s="86" t="s">
        <v>223</v>
      </c>
      <c r="D145" s="86"/>
      <c r="E145" s="87" t="s">
        <v>206</v>
      </c>
      <c r="F145" s="87" t="s">
        <v>206</v>
      </c>
      <c r="G145" s="86"/>
      <c r="H145" s="89"/>
      <c r="I145" s="63"/>
      <c r="J145" s="41"/>
    </row>
    <row r="146" spans="1:10" s="42" customFormat="1" ht="12">
      <c r="A146" s="87" t="s">
        <v>220</v>
      </c>
      <c r="B146" s="87"/>
      <c r="C146" s="91" t="s">
        <v>220</v>
      </c>
      <c r="D146" s="91"/>
      <c r="E146" s="86" t="s">
        <v>162</v>
      </c>
      <c r="F146" s="90" t="s">
        <v>162</v>
      </c>
      <c r="G146" s="86"/>
      <c r="H146" s="89"/>
      <c r="I146" s="63"/>
      <c r="J146" s="41"/>
    </row>
    <row r="147" spans="1:10" s="42" customFormat="1" ht="12">
      <c r="A147" s="90" t="s">
        <v>221</v>
      </c>
      <c r="B147" s="90"/>
      <c r="C147" s="86" t="s">
        <v>221</v>
      </c>
      <c r="D147" s="86"/>
      <c r="E147" s="90" t="s">
        <v>161</v>
      </c>
      <c r="F147" s="86" t="s">
        <v>161</v>
      </c>
      <c r="G147" s="86"/>
      <c r="H147" s="89"/>
      <c r="I147" s="63"/>
      <c r="J147" s="41"/>
    </row>
    <row r="148" spans="1:10" s="42" customFormat="1" ht="12">
      <c r="A148" s="86"/>
      <c r="B148" s="86"/>
      <c r="C148" s="86"/>
      <c r="D148" s="86"/>
      <c r="E148" s="86" t="s">
        <v>164</v>
      </c>
      <c r="F148" s="90" t="s">
        <v>164</v>
      </c>
      <c r="G148" s="87"/>
      <c r="H148" s="89"/>
      <c r="I148" s="63"/>
      <c r="J148" s="41"/>
    </row>
    <row r="149" spans="1:10" s="42" customFormat="1" ht="12">
      <c r="A149" s="86"/>
      <c r="B149" s="86"/>
      <c r="C149" s="86"/>
      <c r="D149" s="86"/>
      <c r="E149" s="90" t="s">
        <v>203</v>
      </c>
      <c r="F149" s="86" t="s">
        <v>203</v>
      </c>
      <c r="G149" s="85"/>
      <c r="H149" s="63"/>
      <c r="I149" s="63"/>
      <c r="J149" s="41"/>
    </row>
    <row r="150" spans="1:10" s="42" customFormat="1" ht="12">
      <c r="A150" s="86"/>
      <c r="B150" s="86"/>
      <c r="C150" s="86"/>
      <c r="D150" s="86"/>
      <c r="E150" s="86" t="s">
        <v>209</v>
      </c>
      <c r="F150" s="90" t="s">
        <v>209</v>
      </c>
      <c r="G150" s="85"/>
      <c r="H150" s="63"/>
      <c r="I150" s="63"/>
      <c r="J150" s="41"/>
    </row>
    <row r="151" spans="1:10" s="42" customFormat="1" ht="12">
      <c r="A151" s="86"/>
      <c r="B151" s="86"/>
      <c r="C151" s="86"/>
      <c r="D151" s="86"/>
      <c r="E151" s="86" t="s">
        <v>224</v>
      </c>
      <c r="F151" s="90" t="s">
        <v>224</v>
      </c>
      <c r="G151" s="85"/>
      <c r="H151" s="63"/>
      <c r="I151" s="63"/>
      <c r="J151" s="41"/>
    </row>
    <row r="152" spans="1:10" s="42" customFormat="1" ht="12">
      <c r="A152" s="86"/>
      <c r="B152" s="86"/>
      <c r="C152" s="86"/>
      <c r="D152" s="86"/>
      <c r="E152" s="86"/>
      <c r="F152" s="86"/>
      <c r="G152" s="85"/>
      <c r="H152" s="63"/>
      <c r="I152" s="63"/>
      <c r="J152" s="41"/>
    </row>
    <row r="153" spans="1:10" s="42" customFormat="1" ht="12">
      <c r="A153" s="86"/>
      <c r="B153" s="86"/>
      <c r="C153" s="86"/>
      <c r="D153" s="86"/>
      <c r="E153" s="86"/>
      <c r="F153" s="86"/>
      <c r="G153" s="85"/>
      <c r="H153" s="63"/>
      <c r="I153" s="63"/>
      <c r="J153" s="41"/>
    </row>
    <row r="154" spans="1:10" s="42" customFormat="1"/>
    <row r="155" spans="1:10" s="42" customFormat="1"/>
    <row r="160" spans="1:10" ht="12">
      <c r="A160" s="56">
        <f ca="1">TODAY()</f>
        <v>43923</v>
      </c>
      <c r="B160" s="56"/>
      <c r="C160" s="57">
        <f ca="1">YEAR(A160)</f>
        <v>2020</v>
      </c>
      <c r="D160" s="57"/>
      <c r="E160" s="58">
        <f ca="1">MONTH(A160)</f>
        <v>4</v>
      </c>
      <c r="F160" s="59" t="str">
        <f t="shared" ref="F160:F185" ca="1" si="6">CONCATENATE(C160,"/",E160)</f>
        <v>2020/4</v>
      </c>
    </row>
    <row r="161" spans="1:6" ht="12">
      <c r="A161" s="57"/>
      <c r="B161" s="57"/>
      <c r="C161" s="57">
        <f t="shared" ref="C161:C185" ca="1" si="7">IF(E160=12,C160+1,C160)</f>
        <v>2020</v>
      </c>
      <c r="D161" s="57"/>
      <c r="E161" s="58">
        <f t="shared" ref="E161:E185" ca="1" si="8">IF(E160=12,1,E160+1)</f>
        <v>5</v>
      </c>
      <c r="F161" s="59" t="str">
        <f t="shared" ca="1" si="6"/>
        <v>2020/5</v>
      </c>
    </row>
    <row r="162" spans="1:6" ht="12">
      <c r="A162" s="57"/>
      <c r="B162" s="57"/>
      <c r="C162" s="57">
        <f t="shared" ca="1" si="7"/>
        <v>2020</v>
      </c>
      <c r="D162" s="57"/>
      <c r="E162" s="58">
        <f t="shared" ca="1" si="8"/>
        <v>6</v>
      </c>
      <c r="F162" s="59" t="str">
        <f t="shared" ca="1" si="6"/>
        <v>2020/6</v>
      </c>
    </row>
    <row r="163" spans="1:6" ht="12">
      <c r="C163" s="57">
        <f t="shared" ca="1" si="7"/>
        <v>2020</v>
      </c>
      <c r="D163" s="57"/>
      <c r="E163" s="58">
        <f t="shared" ca="1" si="8"/>
        <v>7</v>
      </c>
      <c r="F163" s="59" t="str">
        <f t="shared" ca="1" si="6"/>
        <v>2020/7</v>
      </c>
    </row>
    <row r="164" spans="1:6" ht="12">
      <c r="C164" s="57">
        <f t="shared" ca="1" si="7"/>
        <v>2020</v>
      </c>
      <c r="D164" s="57"/>
      <c r="E164" s="58">
        <f t="shared" ca="1" si="8"/>
        <v>8</v>
      </c>
      <c r="F164" s="59" t="str">
        <f t="shared" ca="1" si="6"/>
        <v>2020/8</v>
      </c>
    </row>
    <row r="165" spans="1:6" ht="12">
      <c r="C165" s="57">
        <f t="shared" ca="1" si="7"/>
        <v>2020</v>
      </c>
      <c r="D165" s="57"/>
      <c r="E165" s="58">
        <f t="shared" ca="1" si="8"/>
        <v>9</v>
      </c>
      <c r="F165" s="59" t="str">
        <f t="shared" ca="1" si="6"/>
        <v>2020/9</v>
      </c>
    </row>
    <row r="166" spans="1:6" ht="12">
      <c r="C166" s="57">
        <f t="shared" ca="1" si="7"/>
        <v>2020</v>
      </c>
      <c r="D166" s="57"/>
      <c r="E166" s="58">
        <f t="shared" ca="1" si="8"/>
        <v>10</v>
      </c>
      <c r="F166" s="59" t="str">
        <f t="shared" ca="1" si="6"/>
        <v>2020/10</v>
      </c>
    </row>
    <row r="167" spans="1:6" ht="12">
      <c r="C167" s="57">
        <f t="shared" ca="1" si="7"/>
        <v>2020</v>
      </c>
      <c r="D167" s="57"/>
      <c r="E167" s="58">
        <f t="shared" ca="1" si="8"/>
        <v>11</v>
      </c>
      <c r="F167" s="59" t="str">
        <f t="shared" ca="1" si="6"/>
        <v>2020/11</v>
      </c>
    </row>
    <row r="168" spans="1:6" ht="12">
      <c r="C168" s="57">
        <f t="shared" ca="1" si="7"/>
        <v>2020</v>
      </c>
      <c r="D168" s="57"/>
      <c r="E168" s="58">
        <f t="shared" ca="1" si="8"/>
        <v>12</v>
      </c>
      <c r="F168" s="59" t="str">
        <f t="shared" ca="1" si="6"/>
        <v>2020/12</v>
      </c>
    </row>
    <row r="169" spans="1:6" ht="12">
      <c r="C169" s="57">
        <f t="shared" ca="1" si="7"/>
        <v>2021</v>
      </c>
      <c r="D169" s="57"/>
      <c r="E169" s="58">
        <f t="shared" ca="1" si="8"/>
        <v>1</v>
      </c>
      <c r="F169" s="59" t="str">
        <f t="shared" ca="1" si="6"/>
        <v>2021/1</v>
      </c>
    </row>
    <row r="170" spans="1:6" ht="12">
      <c r="C170" s="57">
        <f t="shared" ca="1" si="7"/>
        <v>2021</v>
      </c>
      <c r="D170" s="57"/>
      <c r="E170" s="58">
        <f t="shared" ca="1" si="8"/>
        <v>2</v>
      </c>
      <c r="F170" s="59" t="str">
        <f t="shared" ca="1" si="6"/>
        <v>2021/2</v>
      </c>
    </row>
    <row r="171" spans="1:6" ht="12">
      <c r="C171" s="57">
        <f t="shared" ca="1" si="7"/>
        <v>2021</v>
      </c>
      <c r="D171" s="57"/>
      <c r="E171" s="58">
        <f t="shared" ca="1" si="8"/>
        <v>3</v>
      </c>
      <c r="F171" s="59" t="str">
        <f t="shared" ca="1" si="6"/>
        <v>2021/3</v>
      </c>
    </row>
    <row r="172" spans="1:6" ht="12">
      <c r="C172" s="57">
        <f t="shared" ca="1" si="7"/>
        <v>2021</v>
      </c>
      <c r="D172" s="57"/>
      <c r="E172" s="58">
        <f t="shared" ca="1" si="8"/>
        <v>4</v>
      </c>
      <c r="F172" s="59" t="str">
        <f t="shared" ca="1" si="6"/>
        <v>2021/4</v>
      </c>
    </row>
    <row r="173" spans="1:6" ht="12">
      <c r="C173" s="57">
        <f t="shared" ca="1" si="7"/>
        <v>2021</v>
      </c>
      <c r="D173" s="57"/>
      <c r="E173" s="58">
        <f t="shared" ca="1" si="8"/>
        <v>5</v>
      </c>
      <c r="F173" s="59" t="str">
        <f t="shared" ca="1" si="6"/>
        <v>2021/5</v>
      </c>
    </row>
    <row r="174" spans="1:6" ht="12">
      <c r="C174" s="57">
        <f t="shared" ca="1" si="7"/>
        <v>2021</v>
      </c>
      <c r="D174" s="57"/>
      <c r="E174" s="58">
        <f t="shared" ca="1" si="8"/>
        <v>6</v>
      </c>
      <c r="F174" s="59" t="str">
        <f t="shared" ca="1" si="6"/>
        <v>2021/6</v>
      </c>
    </row>
    <row r="175" spans="1:6" ht="12">
      <c r="C175" s="57">
        <f t="shared" ca="1" si="7"/>
        <v>2021</v>
      </c>
      <c r="D175" s="57"/>
      <c r="E175" s="58">
        <f t="shared" ca="1" si="8"/>
        <v>7</v>
      </c>
      <c r="F175" s="59" t="str">
        <f t="shared" ca="1" si="6"/>
        <v>2021/7</v>
      </c>
    </row>
    <row r="176" spans="1:6" ht="12">
      <c r="C176" s="57">
        <f t="shared" ca="1" si="7"/>
        <v>2021</v>
      </c>
      <c r="D176" s="57"/>
      <c r="E176" s="58">
        <f t="shared" ca="1" si="8"/>
        <v>8</v>
      </c>
      <c r="F176" s="59" t="str">
        <f t="shared" ca="1" si="6"/>
        <v>2021/8</v>
      </c>
    </row>
    <row r="177" spans="1:17" ht="12">
      <c r="C177" s="57">
        <f t="shared" ca="1" si="7"/>
        <v>2021</v>
      </c>
      <c r="D177" s="57"/>
      <c r="E177" s="58">
        <f t="shared" ca="1" si="8"/>
        <v>9</v>
      </c>
      <c r="F177" s="59" t="str">
        <f t="shared" ca="1" si="6"/>
        <v>2021/9</v>
      </c>
    </row>
    <row r="178" spans="1:17" ht="12">
      <c r="C178" s="57">
        <f t="shared" ca="1" si="7"/>
        <v>2021</v>
      </c>
      <c r="D178" s="57"/>
      <c r="E178" s="58">
        <f t="shared" ca="1" si="8"/>
        <v>10</v>
      </c>
      <c r="F178" s="59" t="str">
        <f t="shared" ca="1" si="6"/>
        <v>2021/10</v>
      </c>
    </row>
    <row r="179" spans="1:17" ht="12">
      <c r="C179" s="57">
        <f t="shared" ca="1" si="7"/>
        <v>2021</v>
      </c>
      <c r="D179" s="57"/>
      <c r="E179" s="58">
        <f t="shared" ca="1" si="8"/>
        <v>11</v>
      </c>
      <c r="F179" s="59" t="str">
        <f t="shared" ca="1" si="6"/>
        <v>2021/11</v>
      </c>
    </row>
    <row r="180" spans="1:17" ht="12">
      <c r="C180" s="57">
        <f t="shared" ca="1" si="7"/>
        <v>2021</v>
      </c>
      <c r="D180" s="57"/>
      <c r="E180" s="58">
        <f t="shared" ca="1" si="8"/>
        <v>12</v>
      </c>
      <c r="F180" s="59" t="str">
        <f t="shared" ca="1" si="6"/>
        <v>2021/12</v>
      </c>
    </row>
    <row r="181" spans="1:17" ht="12">
      <c r="C181" s="57">
        <f t="shared" ca="1" si="7"/>
        <v>2022</v>
      </c>
      <c r="D181" s="57"/>
      <c r="E181" s="58">
        <f t="shared" ca="1" si="8"/>
        <v>1</v>
      </c>
      <c r="F181" s="59" t="str">
        <f t="shared" ca="1" si="6"/>
        <v>2022/1</v>
      </c>
    </row>
    <row r="182" spans="1:17" ht="12">
      <c r="C182" s="57">
        <f t="shared" ca="1" si="7"/>
        <v>2022</v>
      </c>
      <c r="D182" s="57"/>
      <c r="E182" s="58">
        <f t="shared" ca="1" si="8"/>
        <v>2</v>
      </c>
      <c r="F182" s="59" t="str">
        <f t="shared" ca="1" si="6"/>
        <v>2022/2</v>
      </c>
    </row>
    <row r="183" spans="1:17" ht="12">
      <c r="C183" s="57">
        <f t="shared" ca="1" si="7"/>
        <v>2022</v>
      </c>
      <c r="D183" s="57"/>
      <c r="E183" s="58">
        <f t="shared" ca="1" si="8"/>
        <v>3</v>
      </c>
      <c r="F183" s="59" t="str">
        <f t="shared" ca="1" si="6"/>
        <v>2022/3</v>
      </c>
    </row>
    <row r="184" spans="1:17" ht="12">
      <c r="C184" s="57">
        <f t="shared" ca="1" si="7"/>
        <v>2022</v>
      </c>
      <c r="D184" s="57"/>
      <c r="E184" s="58">
        <f t="shared" ca="1" si="8"/>
        <v>4</v>
      </c>
      <c r="F184" s="59" t="str">
        <f t="shared" ca="1" si="6"/>
        <v>2022/4</v>
      </c>
    </row>
    <row r="185" spans="1:17" ht="12">
      <c r="C185" s="57">
        <f t="shared" ca="1" si="7"/>
        <v>2022</v>
      </c>
      <c r="D185" s="57"/>
      <c r="E185" s="58">
        <f t="shared" ca="1" si="8"/>
        <v>5</v>
      </c>
      <c r="F185" s="59" t="str">
        <f t="shared" ca="1" si="6"/>
        <v>2022/5</v>
      </c>
    </row>
    <row r="187" spans="1:17" ht="13.2">
      <c r="C187" s="65" t="str">
        <f>A139</f>
        <v>31:ライフカプセル</v>
      </c>
      <c r="D187" s="65"/>
      <c r="E187" s="62" t="str">
        <f>C139</f>
        <v>32:ライフキャンディ</v>
      </c>
      <c r="F187" s="62" t="str">
        <f>E139</f>
        <v>41:トイコレクターズ</v>
      </c>
      <c r="G187" s="64" t="str">
        <f>F139</f>
        <v>42:トイバンダイ他</v>
      </c>
      <c r="H187" s="63" t="str">
        <f>G139</f>
        <v>50:新規企画</v>
      </c>
      <c r="I187" s="62">
        <f>H139</f>
        <v>0</v>
      </c>
      <c r="J187" s="63"/>
      <c r="K187" s="63"/>
      <c r="L187" s="63"/>
      <c r="M187" s="55"/>
    </row>
    <row r="188" spans="1:17">
      <c r="A188" s="68" t="s">
        <v>152</v>
      </c>
      <c r="B188" s="68"/>
      <c r="C188" s="72">
        <v>1.37E-2</v>
      </c>
      <c r="D188" s="72"/>
      <c r="E188" s="73">
        <v>1.15E-2</v>
      </c>
      <c r="F188" s="73">
        <v>1.35E-2</v>
      </c>
      <c r="G188" s="73">
        <v>4.4699999999999997E-2</v>
      </c>
      <c r="H188" s="73">
        <v>6.8599999999999994E-2</v>
      </c>
      <c r="I188" s="73">
        <v>8.2000000000000007E-3</v>
      </c>
      <c r="J188" s="73"/>
      <c r="K188" s="73"/>
      <c r="L188" s="73"/>
      <c r="M188" s="73"/>
      <c r="O188" s="42"/>
      <c r="P188" s="42"/>
      <c r="Q188" s="42"/>
    </row>
    <row r="189" spans="1:17">
      <c r="A189" s="69" t="s">
        <v>204</v>
      </c>
      <c r="B189" s="69"/>
      <c r="C189" s="73">
        <v>2.3099999999999999E-2</v>
      </c>
      <c r="D189" s="73"/>
      <c r="E189" s="73">
        <v>3.5900000000000001E-2</v>
      </c>
      <c r="F189" s="73">
        <v>2.4199999999999999E-2</v>
      </c>
      <c r="G189" s="73">
        <v>7.6999999999999999E-2</v>
      </c>
      <c r="H189" s="73">
        <v>4.9200000000000001E-2</v>
      </c>
      <c r="I189" s="73">
        <v>3.32E-2</v>
      </c>
      <c r="J189" s="73"/>
      <c r="K189" s="73"/>
      <c r="L189" s="73"/>
      <c r="M189" s="73"/>
      <c r="O189" s="42"/>
      <c r="P189" s="42"/>
      <c r="Q189" s="42"/>
    </row>
    <row r="190" spans="1:17">
      <c r="A190" s="70" t="s">
        <v>157</v>
      </c>
      <c r="B190" s="70"/>
      <c r="C190" s="74">
        <v>1.5299999999999999E-2</v>
      </c>
      <c r="D190" s="74"/>
      <c r="E190" s="74">
        <v>1.4E-2</v>
      </c>
      <c r="F190" s="74">
        <v>1.46E-2</v>
      </c>
      <c r="G190" s="74">
        <v>1.49E-2</v>
      </c>
      <c r="H190" s="74">
        <v>1.37E-2</v>
      </c>
      <c r="I190" s="74">
        <v>1.41E-2</v>
      </c>
      <c r="J190" s="74"/>
      <c r="K190" s="74"/>
      <c r="L190" s="74"/>
      <c r="M190" s="74"/>
    </row>
    <row r="191" spans="1:17" ht="11.4" thickBot="1">
      <c r="A191" s="71" t="s">
        <v>160</v>
      </c>
      <c r="B191" s="95"/>
      <c r="C191" s="74"/>
      <c r="D191" s="74"/>
      <c r="E191" s="74"/>
      <c r="F191" s="74"/>
      <c r="G191" s="74"/>
      <c r="H191" s="74"/>
      <c r="I191" s="74"/>
      <c r="J191" s="74"/>
      <c r="K191" s="74"/>
      <c r="L191" s="74"/>
      <c r="M191" s="74"/>
    </row>
  </sheetData>
  <mergeCells count="350">
    <mergeCell ref="A95:G95"/>
    <mergeCell ref="I95:O95"/>
    <mergeCell ref="A96:O96"/>
    <mergeCell ref="A89:B89"/>
    <mergeCell ref="E89:G89"/>
    <mergeCell ref="H89:I89"/>
    <mergeCell ref="K89:L89"/>
    <mergeCell ref="M89:N89"/>
    <mergeCell ref="A94:B94"/>
    <mergeCell ref="C94:F94"/>
    <mergeCell ref="J94:K94"/>
    <mergeCell ref="L94:M94"/>
    <mergeCell ref="N94:O94"/>
    <mergeCell ref="A92:B92"/>
    <mergeCell ref="C92:F92"/>
    <mergeCell ref="J92:K92"/>
    <mergeCell ref="J91:L91"/>
    <mergeCell ref="M91:N91"/>
    <mergeCell ref="M92:N92"/>
    <mergeCell ref="A93:B93"/>
    <mergeCell ref="C93:F93"/>
    <mergeCell ref="J93:K93"/>
    <mergeCell ref="M93:N93"/>
    <mergeCell ref="J90:L90"/>
    <mergeCell ref="M90:N90"/>
    <mergeCell ref="D86:E86"/>
    <mergeCell ref="J86:K86"/>
    <mergeCell ref="M86:O86"/>
    <mergeCell ref="A83:B83"/>
    <mergeCell ref="D83:E83"/>
    <mergeCell ref="J83:K83"/>
    <mergeCell ref="M83:O83"/>
    <mergeCell ref="A84:B84"/>
    <mergeCell ref="D84:E84"/>
    <mergeCell ref="J84:K84"/>
    <mergeCell ref="A85:B85"/>
    <mergeCell ref="D85:E85"/>
    <mergeCell ref="J85:K85"/>
    <mergeCell ref="M85:O85"/>
    <mergeCell ref="A86:B86"/>
    <mergeCell ref="A88:B88"/>
    <mergeCell ref="E88:G88"/>
    <mergeCell ref="H88:I88"/>
    <mergeCell ref="K88:L88"/>
    <mergeCell ref="M88:N88"/>
    <mergeCell ref="M87:O87"/>
    <mergeCell ref="A79:B79"/>
    <mergeCell ref="D79:E79"/>
    <mergeCell ref="J79:K79"/>
    <mergeCell ref="M79:O79"/>
    <mergeCell ref="A80:B80"/>
    <mergeCell ref="D80:E80"/>
    <mergeCell ref="J80:K80"/>
    <mergeCell ref="M80:O80"/>
    <mergeCell ref="M84:O84"/>
    <mergeCell ref="A81:B81"/>
    <mergeCell ref="D81:E81"/>
    <mergeCell ref="J81:K81"/>
    <mergeCell ref="M81:O81"/>
    <mergeCell ref="A82:B82"/>
    <mergeCell ref="D82:E82"/>
    <mergeCell ref="J82:K82"/>
    <mergeCell ref="M82:O82"/>
    <mergeCell ref="A76:B76"/>
    <mergeCell ref="D76:E76"/>
    <mergeCell ref="J76:K76"/>
    <mergeCell ref="M76:O76"/>
    <mergeCell ref="A77:B77"/>
    <mergeCell ref="D77:E77"/>
    <mergeCell ref="J77:K77"/>
    <mergeCell ref="M77:O77"/>
    <mergeCell ref="A78:B78"/>
    <mergeCell ref="D78:E78"/>
    <mergeCell ref="J78:K78"/>
    <mergeCell ref="M78:O78"/>
    <mergeCell ref="A73:B73"/>
    <mergeCell ref="D73:E73"/>
    <mergeCell ref="J73:K73"/>
    <mergeCell ref="M73:O73"/>
    <mergeCell ref="A74:B74"/>
    <mergeCell ref="D74:E74"/>
    <mergeCell ref="J74:K74"/>
    <mergeCell ref="M74:O74"/>
    <mergeCell ref="A75:B75"/>
    <mergeCell ref="D75:E75"/>
    <mergeCell ref="J75:K75"/>
    <mergeCell ref="M75:O75"/>
    <mergeCell ref="A70:B70"/>
    <mergeCell ref="D70:E70"/>
    <mergeCell ref="J70:K70"/>
    <mergeCell ref="M70:O70"/>
    <mergeCell ref="A71:B71"/>
    <mergeCell ref="D71:E71"/>
    <mergeCell ref="J71:K71"/>
    <mergeCell ref="M71:O71"/>
    <mergeCell ref="A72:B72"/>
    <mergeCell ref="D72:E72"/>
    <mergeCell ref="J72:K72"/>
    <mergeCell ref="M72:O72"/>
    <mergeCell ref="A67:B67"/>
    <mergeCell ref="D67:E67"/>
    <mergeCell ref="J67:K67"/>
    <mergeCell ref="M67:O67"/>
    <mergeCell ref="A68:B68"/>
    <mergeCell ref="D68:E68"/>
    <mergeCell ref="J68:K68"/>
    <mergeCell ref="M68:O68"/>
    <mergeCell ref="A69:B69"/>
    <mergeCell ref="D69:E69"/>
    <mergeCell ref="J69:K69"/>
    <mergeCell ref="M69:O69"/>
    <mergeCell ref="A64:B64"/>
    <mergeCell ref="D64:E64"/>
    <mergeCell ref="J64:K64"/>
    <mergeCell ref="M64:O64"/>
    <mergeCell ref="A65:B65"/>
    <mergeCell ref="D65:E65"/>
    <mergeCell ref="J65:K65"/>
    <mergeCell ref="M65:O65"/>
    <mergeCell ref="A66:B66"/>
    <mergeCell ref="D66:E66"/>
    <mergeCell ref="J66:K66"/>
    <mergeCell ref="M66:O66"/>
    <mergeCell ref="A60:F60"/>
    <mergeCell ref="I60:K60"/>
    <mergeCell ref="M60:O60"/>
    <mergeCell ref="A61:O61"/>
    <mergeCell ref="A62:B62"/>
    <mergeCell ref="D62:E62"/>
    <mergeCell ref="J62:K62"/>
    <mergeCell ref="M62:N62"/>
    <mergeCell ref="A63:B63"/>
    <mergeCell ref="D63:E63"/>
    <mergeCell ref="J63:K63"/>
    <mergeCell ref="M63:O63"/>
    <mergeCell ref="A57:B57"/>
    <mergeCell ref="D57:E57"/>
    <mergeCell ref="J57:K57"/>
    <mergeCell ref="M57:O57"/>
    <mergeCell ref="A58:B58"/>
    <mergeCell ref="D58:E58"/>
    <mergeCell ref="J58:K58"/>
    <mergeCell ref="M58:O58"/>
    <mergeCell ref="A59:B59"/>
    <mergeCell ref="D59:E59"/>
    <mergeCell ref="J59:K59"/>
    <mergeCell ref="M59:O59"/>
    <mergeCell ref="A54:B54"/>
    <mergeCell ref="D54:E54"/>
    <mergeCell ref="J54:K54"/>
    <mergeCell ref="M54:O54"/>
    <mergeCell ref="A55:B55"/>
    <mergeCell ref="D55:E55"/>
    <mergeCell ref="J55:K55"/>
    <mergeCell ref="M55:O55"/>
    <mergeCell ref="A56:B56"/>
    <mergeCell ref="D56:E56"/>
    <mergeCell ref="J56:K56"/>
    <mergeCell ref="M56:O56"/>
    <mergeCell ref="A51:B51"/>
    <mergeCell ref="D51:E51"/>
    <mergeCell ref="J51:K51"/>
    <mergeCell ref="M51:O51"/>
    <mergeCell ref="A52:B52"/>
    <mergeCell ref="D52:E52"/>
    <mergeCell ref="J52:K52"/>
    <mergeCell ref="M52:O52"/>
    <mergeCell ref="A53:B53"/>
    <mergeCell ref="D53:E53"/>
    <mergeCell ref="J53:K53"/>
    <mergeCell ref="M53:O53"/>
    <mergeCell ref="A48:B48"/>
    <mergeCell ref="D48:E48"/>
    <mergeCell ref="J48:K48"/>
    <mergeCell ref="M48:O48"/>
    <mergeCell ref="A49:B49"/>
    <mergeCell ref="D49:E49"/>
    <mergeCell ref="J49:K49"/>
    <mergeCell ref="M49:O49"/>
    <mergeCell ref="A50:B50"/>
    <mergeCell ref="D50:E50"/>
    <mergeCell ref="J50:K50"/>
    <mergeCell ref="M50:O50"/>
    <mergeCell ref="A45:B45"/>
    <mergeCell ref="D45:E45"/>
    <mergeCell ref="J45:K45"/>
    <mergeCell ref="M45:O45"/>
    <mergeCell ref="A46:B46"/>
    <mergeCell ref="D46:E46"/>
    <mergeCell ref="J46:K46"/>
    <mergeCell ref="M46:O46"/>
    <mergeCell ref="A47:B47"/>
    <mergeCell ref="D47:E47"/>
    <mergeCell ref="J47:K47"/>
    <mergeCell ref="M47:O47"/>
    <mergeCell ref="A42:B42"/>
    <mergeCell ref="D42:E42"/>
    <mergeCell ref="J42:K42"/>
    <mergeCell ref="M42:O42"/>
    <mergeCell ref="A43:B43"/>
    <mergeCell ref="D43:E43"/>
    <mergeCell ref="J43:K43"/>
    <mergeCell ref="M43:O43"/>
    <mergeCell ref="A44:B44"/>
    <mergeCell ref="D44:E44"/>
    <mergeCell ref="J44:K44"/>
    <mergeCell ref="M44:O44"/>
    <mergeCell ref="A39:B39"/>
    <mergeCell ref="D39:E39"/>
    <mergeCell ref="J39:K39"/>
    <mergeCell ref="M39:O39"/>
    <mergeCell ref="A40:B40"/>
    <mergeCell ref="D40:E40"/>
    <mergeCell ref="J40:K40"/>
    <mergeCell ref="M40:O40"/>
    <mergeCell ref="A41:B41"/>
    <mergeCell ref="D41:E41"/>
    <mergeCell ref="J41:K41"/>
    <mergeCell ref="M41:O41"/>
    <mergeCell ref="A36:B36"/>
    <mergeCell ref="D36:E36"/>
    <mergeCell ref="J36:K36"/>
    <mergeCell ref="M36:O36"/>
    <mergeCell ref="A37:B37"/>
    <mergeCell ref="D37:E37"/>
    <mergeCell ref="J37:K37"/>
    <mergeCell ref="M37:O37"/>
    <mergeCell ref="A38:B38"/>
    <mergeCell ref="D38:E38"/>
    <mergeCell ref="J38:K38"/>
    <mergeCell ref="M38:O38"/>
    <mergeCell ref="A32:F32"/>
    <mergeCell ref="I32:K32"/>
    <mergeCell ref="M32:O32"/>
    <mergeCell ref="A33:O33"/>
    <mergeCell ref="A34:B34"/>
    <mergeCell ref="D34:E34"/>
    <mergeCell ref="J34:K34"/>
    <mergeCell ref="M34:N34"/>
    <mergeCell ref="A35:B35"/>
    <mergeCell ref="D35:E35"/>
    <mergeCell ref="J35:K35"/>
    <mergeCell ref="M35:O35"/>
    <mergeCell ref="A29:B29"/>
    <mergeCell ref="D29:F29"/>
    <mergeCell ref="J29:K29"/>
    <mergeCell ref="M29:O29"/>
    <mergeCell ref="A30:B30"/>
    <mergeCell ref="D30:F30"/>
    <mergeCell ref="J30:K30"/>
    <mergeCell ref="M30:O30"/>
    <mergeCell ref="A31:B31"/>
    <mergeCell ref="D31:F31"/>
    <mergeCell ref="J31:K31"/>
    <mergeCell ref="M31:O31"/>
    <mergeCell ref="A26:B26"/>
    <mergeCell ref="D26:F26"/>
    <mergeCell ref="J26:K26"/>
    <mergeCell ref="M26:O26"/>
    <mergeCell ref="A27:B27"/>
    <mergeCell ref="D27:F27"/>
    <mergeCell ref="J27:K27"/>
    <mergeCell ref="M27:O27"/>
    <mergeCell ref="A28:B28"/>
    <mergeCell ref="D28:F28"/>
    <mergeCell ref="J28:K28"/>
    <mergeCell ref="M28:O28"/>
    <mergeCell ref="A23:B23"/>
    <mergeCell ref="D23:F23"/>
    <mergeCell ref="J23:K23"/>
    <mergeCell ref="M23:O23"/>
    <mergeCell ref="A24:B24"/>
    <mergeCell ref="D24:F24"/>
    <mergeCell ref="J24:K24"/>
    <mergeCell ref="M24:O24"/>
    <mergeCell ref="A25:B25"/>
    <mergeCell ref="D25:F25"/>
    <mergeCell ref="J25:K25"/>
    <mergeCell ref="M25:O25"/>
    <mergeCell ref="A20:B20"/>
    <mergeCell ref="D20:F20"/>
    <mergeCell ref="J20:K20"/>
    <mergeCell ref="M20:O20"/>
    <mergeCell ref="A21:B21"/>
    <mergeCell ref="D21:F21"/>
    <mergeCell ref="J21:K21"/>
    <mergeCell ref="M21:O21"/>
    <mergeCell ref="A22:B22"/>
    <mergeCell ref="D22:F22"/>
    <mergeCell ref="J22:K22"/>
    <mergeCell ref="M22:O22"/>
    <mergeCell ref="A16:F16"/>
    <mergeCell ref="I16:K16"/>
    <mergeCell ref="M16:O16"/>
    <mergeCell ref="A17:O17"/>
    <mergeCell ref="A18:B18"/>
    <mergeCell ref="D18:F18"/>
    <mergeCell ref="J18:K18"/>
    <mergeCell ref="M18:N18"/>
    <mergeCell ref="A19:B19"/>
    <mergeCell ref="D19:F19"/>
    <mergeCell ref="J19:K19"/>
    <mergeCell ref="M19:O19"/>
    <mergeCell ref="A13:B13"/>
    <mergeCell ref="D13:F13"/>
    <mergeCell ref="J13:K13"/>
    <mergeCell ref="M13:O13"/>
    <mergeCell ref="A14:B14"/>
    <mergeCell ref="D14:F14"/>
    <mergeCell ref="J14:K14"/>
    <mergeCell ref="M14:O14"/>
    <mergeCell ref="A15:B15"/>
    <mergeCell ref="D15:F15"/>
    <mergeCell ref="J15:K15"/>
    <mergeCell ref="M15:O15"/>
    <mergeCell ref="A10:B10"/>
    <mergeCell ref="D10:F10"/>
    <mergeCell ref="J10:K10"/>
    <mergeCell ref="M10:O10"/>
    <mergeCell ref="A11:B11"/>
    <mergeCell ref="D11:F11"/>
    <mergeCell ref="J11:K11"/>
    <mergeCell ref="M11:O11"/>
    <mergeCell ref="A12:B12"/>
    <mergeCell ref="D12:F12"/>
    <mergeCell ref="J12:K12"/>
    <mergeCell ref="M12:O12"/>
    <mergeCell ref="A7:B7"/>
    <mergeCell ref="D7:F7"/>
    <mergeCell ref="J7:K7"/>
    <mergeCell ref="M7:O7"/>
    <mergeCell ref="A8:B8"/>
    <mergeCell ref="D8:F8"/>
    <mergeCell ref="J8:K8"/>
    <mergeCell ref="M8:O8"/>
    <mergeCell ref="A9:B9"/>
    <mergeCell ref="D9:F9"/>
    <mergeCell ref="J9:K9"/>
    <mergeCell ref="M9:O9"/>
    <mergeCell ref="E2:J2"/>
    <mergeCell ref="B4:C4"/>
    <mergeCell ref="D4:E4"/>
    <mergeCell ref="F4:H4"/>
    <mergeCell ref="K4:L4"/>
    <mergeCell ref="D3:O3"/>
    <mergeCell ref="A5:O5"/>
    <mergeCell ref="A6:B6"/>
    <mergeCell ref="D6:F6"/>
    <mergeCell ref="J6:K6"/>
    <mergeCell ref="M6:N6"/>
  </mergeCells>
  <phoneticPr fontId="3"/>
  <conditionalFormatting sqref="C63:D63 C81:D81 C35:D35 C60:D61 C78:C80 C87:D87 C82:C86 C36:C59">
    <cfRule type="cellIs" dxfId="7" priority="8" stopIfTrue="1" operator="notEqual">
      <formula>P35</formula>
    </cfRule>
  </conditionalFormatting>
  <conditionalFormatting sqref="C76">
    <cfRule type="cellIs" dxfId="6" priority="7" stopIfTrue="1" operator="notEqual">
      <formula>P76</formula>
    </cfRule>
  </conditionalFormatting>
  <conditionalFormatting sqref="D36:D45">
    <cfRule type="cellIs" dxfId="5" priority="6" stopIfTrue="1" operator="notEqual">
      <formula>Q36</formula>
    </cfRule>
  </conditionalFormatting>
  <conditionalFormatting sqref="D64:D65 D76:D80 D72">
    <cfRule type="cellIs" dxfId="4" priority="5" stopIfTrue="1" operator="notEqual">
      <formula>Q64</formula>
    </cfRule>
  </conditionalFormatting>
  <conditionalFormatting sqref="C73:C75">
    <cfRule type="cellIs" dxfId="3" priority="4" stopIfTrue="1" operator="notEqual">
      <formula>P73</formula>
    </cfRule>
  </conditionalFormatting>
  <conditionalFormatting sqref="D73:D75">
    <cfRule type="cellIs" dxfId="2" priority="3" stopIfTrue="1" operator="notEqual">
      <formula>Q73</formula>
    </cfRule>
  </conditionalFormatting>
  <conditionalFormatting sqref="D66 D70:D71">
    <cfRule type="cellIs" dxfId="1" priority="2" stopIfTrue="1" operator="notEqual">
      <formula>Q66</formula>
    </cfRule>
  </conditionalFormatting>
  <conditionalFormatting sqref="D67:D69">
    <cfRule type="cellIs" dxfId="0" priority="1" stopIfTrue="1" operator="notEqual">
      <formula>Q67</formula>
    </cfRule>
  </conditionalFormatting>
  <dataValidations disablePrompts="1" count="17">
    <dataValidation type="list" allowBlank="1" showInputMessage="1" showErrorMessage="1" sqref="A35:A59" xr:uid="{00000000-0002-0000-0200-000000000000}">
      <formula1>$A$98:$F$98</formula1>
    </dataValidation>
    <dataValidation type="list" allowBlank="1" showInputMessage="1" showErrorMessage="1" sqref="D35:E45 D46:D59 D63:D80" xr:uid="{00000000-0002-0000-0200-000001000000}">
      <formula1>IF(A35=$A$98,$A$118:$A$137,IF(A35=$C$98,$C$118:$C$137,IF(A35=$E$98,$E$118:$E$137,IF(A35=$F$98,$F$118:$F$137,IF(A35=$G$98,$G$118:$G$137,IF(A35=$H$98,$H$118:$H$137,IF(A35=$I$98,$I$118:$I$137,IF(A35=$J$98,$J$118:$J$137,$M$118:$M$137))))))))</formula1>
    </dataValidation>
    <dataValidation type="list" allowBlank="1" showInputMessage="1" showErrorMessage="1" sqref="D7:F15 D19:D30" xr:uid="{00000000-0002-0000-0200-000002000000}">
      <formula1>IF(C7&lt;&gt;0,$N$118:$N$130,)</formula1>
    </dataValidation>
    <dataValidation type="list" allowBlank="1" showInputMessage="1" showErrorMessage="1" sqref="F4:H4" xr:uid="{00000000-0002-0000-0200-000003000000}">
      <formula1>IF(#REF!=A138,$A$140:$A$155,IF(#REF!=C138,$C$140:$C$155,IF(#REF!=$E$139,$E$140:$E$155,IF(#REF!=$F$139,$F$140:$F$155,IF(#REF!=$G$139,$G$140:$G$155,IF(#REF!=$H$139,$H$140:$H$155,IF(#REF!=$I$139,$I$140:$I$155,$J$140:$J$155)))))))</formula1>
    </dataValidation>
    <dataValidation type="list" allowBlank="1" showInputMessage="1" showErrorMessage="1" sqref="D81 C35:C59 C63:C86" xr:uid="{00000000-0002-0000-0200-000004000000}">
      <formula1>IF(A35=$A$98,$A$99:$A$113,IF(A35=$C$98,$C$99:$C$113,IF(A35=$E$98,$E$99:$E$113,IF(A35=$F$98,$F$99:$F$113,IF(A35=$G$98,$G$99:$G$113,IF(A35=$H$98,$H$99:$H$116,IF(A35=$I$98,$I$99:$I$113,IF(A35=$J$98,$J$99:$J$113,$M$99:$M$113))))))))</formula1>
    </dataValidation>
    <dataValidation type="list" allowBlank="1" showInputMessage="1" showErrorMessage="1" sqref="A63:A86" xr:uid="{00000000-0002-0000-0200-000005000000}">
      <formula1>$F$98:$M$98</formula1>
    </dataValidation>
    <dataValidation type="list" allowBlank="1" showInputMessage="1" showErrorMessage="1" sqref="B4" xr:uid="{00000000-0002-0000-0200-000006000000}">
      <formula1>$A$139:$H$139</formula1>
    </dataValidation>
    <dataValidation imeMode="on" allowBlank="1" showInputMessage="1" showErrorMessage="1" sqref="D3" xr:uid="{00000000-0002-0000-0200-000007000000}"/>
    <dataValidation type="list" allowBlank="1" showInputMessage="1" showErrorMessage="1" sqref="Q35:Q59 Q63:Q85" xr:uid="{00000000-0002-0000-0200-000008000000}">
      <formula1>$O$101:$O$102</formula1>
    </dataValidation>
    <dataValidation type="list" allowBlank="1" showInputMessage="1" showErrorMessage="1" sqref="D31 C19:C31" xr:uid="{00000000-0002-0000-0200-000009000000}">
      <formula1>IF(A19&lt;&gt;0,$N$99:$N$111,)</formula1>
    </dataValidation>
    <dataValidation imeMode="hiragana" allowBlank="1" showInputMessage="1" showErrorMessage="1" sqref="N37:O41 N35:O35 N86 N57:O58 M84:M86 M7:M15 M19:M31 M35:M59 M63:O83" xr:uid="{00000000-0002-0000-0200-00000A000000}"/>
    <dataValidation type="textLength" imeMode="off" allowBlank="1" showInputMessage="1" showErrorMessage="1" errorTitle="製品コード入力ミス" error="製品コードを4桁で入力してください。_x000a_例：0000～9999" sqref="B3" xr:uid="{00000000-0002-0000-0200-00000B000000}">
      <formula1>5</formula1>
      <formula2>5</formula2>
    </dataValidation>
    <dataValidation imeMode="off" allowBlank="1" showInputMessage="1" showErrorMessage="1" sqref="I7:I15 O34 O18 J4 I19:I31 O6 G7:G15 O4 G19:G31 I35:I59 G35:G59 I63:I86 G63:G86" xr:uid="{00000000-0002-0000-0200-00000C000000}"/>
    <dataValidation type="list" allowBlank="1" showInputMessage="1" showErrorMessage="1" sqref="F35:F59 F63:F86" xr:uid="{00000000-0002-0000-0200-00000D000000}">
      <formula1>$O$99:$O$100</formula1>
    </dataValidation>
    <dataValidation type="list" allowBlank="1" showInputMessage="1" sqref="H19:H31 H35:H59 H7:H15 H63:H86" xr:uid="{00000000-0002-0000-0200-00000E000000}">
      <formula1>$P$98:$P$100</formula1>
    </dataValidation>
    <dataValidation type="list" allowBlank="1" showInputMessage="1" showErrorMessage="1" sqref="F87" xr:uid="{00000000-0002-0000-0200-00000F000000}">
      <formula1>"　○"</formula1>
    </dataValidation>
    <dataValidation type="list" allowBlank="1" showInputMessage="1" showErrorMessage="1" sqref="D82" xr:uid="{00000000-0002-0000-0200-000010000000}">
      <formula1>IF(IV82=$A$98,$A$118:$A$137,IF(IV82=$C$98,$C$118:$C$137,IF(IV82=$E$98,$E$118:$E$137,IF(IV82=$F$98,$F$118:$F$137,IF(IV82=$G$98,$G$118:$G$137,IF(IV82=$H$98,$H$118:$H$137,IF(IV82=$I$98,$I$118:$I$137,IF(IV82=$J$98,$J$118:$J$137,$M$118:$M$137))))))))</formula1>
    </dataValidation>
  </dataValidations>
  <pageMargins left="0.9055118110236221" right="0.19685039370078741" top="0.31496062992125984" bottom="0.19685039370078741" header="0.39370078740157483" footer="0.39370078740157483"/>
  <pageSetup paperSize="9" scale="61" fitToWidth="0"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144</vt:i4>
      </vt:variant>
    </vt:vector>
  </HeadingPairs>
  <TitlesOfParts>
    <vt:vector size="147" baseType="lpstr">
      <vt:lpstr>ver.43.1.3</vt:lpstr>
      <vt:lpstr>更新履歴</vt:lpstr>
      <vt:lpstr>標準原価見積書new_ver.4.0 ﾊﾟﾀｰﾝ原紙</vt:lpstr>
      <vt:lpstr>area_code</vt:lpstr>
      <vt:lpstr>ver.43.1.3!bottom_left</vt:lpstr>
      <vt:lpstr>ver.43.1.3!cartonquantity</vt:lpstr>
      <vt:lpstr>ver.43.1.3!cartonquantity_header</vt:lpstr>
      <vt:lpstr>company_max_count</vt:lpstr>
      <vt:lpstr>ver.43.1.3!cost_not_depreciation</vt:lpstr>
      <vt:lpstr>ver.43.1.3!cost_not_depreciation_header</vt:lpstr>
      <vt:lpstr>ver.43.1.3!depreciation_cost</vt:lpstr>
      <vt:lpstr>ver.43.1.3!depreciation_cost_header</vt:lpstr>
      <vt:lpstr>ver.43.1.3!depreciation_quantity</vt:lpstr>
      <vt:lpstr>ver.43.1.3!depreciation_unit_cost</vt:lpstr>
      <vt:lpstr>dept_max_count</vt:lpstr>
      <vt:lpstr>ver.43.1.3!developusercode</vt:lpstr>
      <vt:lpstr>ver.43.1.3!developusercode_header</vt:lpstr>
      <vt:lpstr>ver.43.1.3!fixedcost_profit</vt:lpstr>
      <vt:lpstr>ver.43.1.3!fixedcost_profit_header</vt:lpstr>
      <vt:lpstr>ver.43.1.3!fixedcost_profit_rate</vt:lpstr>
      <vt:lpstr>ver.43.1.3!fixedcost_totalprice</vt:lpstr>
      <vt:lpstr>ver.43.1.3!fixedcost_totalprice_header</vt:lpstr>
      <vt:lpstr>ver.43.1.3!hdn_list_payoff_blank</vt:lpstr>
      <vt:lpstr>ver.43.1.3!hdn_payoff_circle</vt:lpstr>
      <vt:lpstr>ver.43.1.3!inchargegroupcode</vt:lpstr>
      <vt:lpstr>ver.43.1.3!inchargegroupcode_header</vt:lpstr>
      <vt:lpstr>ver.43.1.3!inchargeusercode</vt:lpstr>
      <vt:lpstr>ver.43.1.3!inchargeusercode_header</vt:lpstr>
      <vt:lpstr>ver.43.1.3!indirect_cost</vt:lpstr>
      <vt:lpstr>ver.43.1.3!indirect_cost_header</vt:lpstr>
      <vt:lpstr>ver.43.1.3!insert_date</vt:lpstr>
      <vt:lpstr>ver.43.1.3!insert_date_header</vt:lpstr>
      <vt:lpstr>ver.43.1.3!JPYEN_display</vt:lpstr>
      <vt:lpstr>level2_max_count</vt:lpstr>
      <vt:lpstr>ver.43.1.3!list_end</vt:lpstr>
      <vt:lpstr>ver.43.1.3!manufacturing_quantity</vt:lpstr>
      <vt:lpstr>ver.43.1.3!manufacturing_unit_cost</vt:lpstr>
      <vt:lpstr>ver.43.1.3!manufacturingcost</vt:lpstr>
      <vt:lpstr>ver.43.1.3!manufacturingcost_header</vt:lpstr>
      <vt:lpstr>ver.43.1.3!member_quantity</vt:lpstr>
      <vt:lpstr>ver.43.1.3!member_unit_cost</vt:lpstr>
      <vt:lpstr>ver.43.1.3!membercost</vt:lpstr>
      <vt:lpstr>ver.43.1.3!membercost_header</vt:lpstr>
      <vt:lpstr>num_of_monetary</vt:lpstr>
      <vt:lpstr>ver.43.1.3!operating_profit</vt:lpstr>
      <vt:lpstr>ver.43.1.3!operating_profit_header</vt:lpstr>
      <vt:lpstr>ver.43.1.3!operating_profit_rate</vt:lpstr>
      <vt:lpstr>order_e_company_check</vt:lpstr>
      <vt:lpstr>ver.43.1.3!order_e_conversionrate</vt:lpstr>
      <vt:lpstr>ver.43.1.3!order_e_customercompanycode</vt:lpstr>
      <vt:lpstr>ver.43.1.3!order_e_deliverydate</vt:lpstr>
      <vt:lpstr>ver.43.1.3!order_e_item_check</vt:lpstr>
      <vt:lpstr>ver.43.1.3!order_e_monetaryunitcode</vt:lpstr>
      <vt:lpstr>ver.43.1.3!order_e_note</vt:lpstr>
      <vt:lpstr>ver.43.1.3!order_e_payofftargetflag</vt:lpstr>
      <vt:lpstr>ver.43.1.3!order_e_productprice</vt:lpstr>
      <vt:lpstr>ver.43.1.3!order_e_productquantity</vt:lpstr>
      <vt:lpstr>ver.43.1.3!order_e_rate_code</vt:lpstr>
      <vt:lpstr>ver.43.1.3!order_e_stockitemcode</vt:lpstr>
      <vt:lpstr>ver.43.1.3!order_e_stocksubjectcode</vt:lpstr>
      <vt:lpstr>ver.43.1.3!order_e_subtotalprice</vt:lpstr>
      <vt:lpstr>order_f_company_check</vt:lpstr>
      <vt:lpstr>ver.43.1.3!order_f_conversionrate</vt:lpstr>
      <vt:lpstr>ver.43.1.3!order_f_cost_not_depreciation</vt:lpstr>
      <vt:lpstr>ver.43.1.3!order_f_customercompanycode</vt:lpstr>
      <vt:lpstr>ver.43.1.3!order_f_deliverydate</vt:lpstr>
      <vt:lpstr>ver.43.1.3!order_f_fixedcost</vt:lpstr>
      <vt:lpstr>ver.43.1.3!order_f_fixedcost_header</vt:lpstr>
      <vt:lpstr>ver.43.1.3!order_f_item_check</vt:lpstr>
      <vt:lpstr>ver.43.1.3!order_f_monetaryunitcode</vt:lpstr>
      <vt:lpstr>ver.43.1.3!order_f_note</vt:lpstr>
      <vt:lpstr>ver.43.1.3!order_f_payofftargetflag</vt:lpstr>
      <vt:lpstr>ver.43.1.3!order_f_productprice</vt:lpstr>
      <vt:lpstr>ver.43.1.3!order_f_productquantity</vt:lpstr>
      <vt:lpstr>ver.43.1.3!order_f_rate_code</vt:lpstr>
      <vt:lpstr>ver.43.1.3!order_f_stockitemcode</vt:lpstr>
      <vt:lpstr>ver.43.1.3!order_f_stocksubjectcode</vt:lpstr>
      <vt:lpstr>ver.43.1.3!order_f_subtotalprice</vt:lpstr>
      <vt:lpstr>ver.43.1.3!Print_Area</vt:lpstr>
      <vt:lpstr>'標準原価見積書new_ver.4.0 ﾊﾟﾀｰﾝ原紙'!Print_Area</vt:lpstr>
      <vt:lpstr>ver.43.1.3!Print_Titles</vt:lpstr>
      <vt:lpstr>'標準原価見積書new_ver.4.0 ﾊﾟﾀｰﾝ原紙'!Print_Titles</vt:lpstr>
      <vt:lpstr>ver.43.1.3!product_profit</vt:lpstr>
      <vt:lpstr>ver.43.1.3!product_profit_header</vt:lpstr>
      <vt:lpstr>ver.43.1.3!product_profit_rate</vt:lpstr>
      <vt:lpstr>ver.43.1.3!product_totalprice</vt:lpstr>
      <vt:lpstr>ver.43.1.3!product_totalprice_header</vt:lpstr>
      <vt:lpstr>ver.43.1.3!productcode</vt:lpstr>
      <vt:lpstr>ver.43.1.3!productcode_header</vt:lpstr>
      <vt:lpstr>ver.43.1.3!productenglishname</vt:lpstr>
      <vt:lpstr>ver.43.1.3!productenglishname_header</vt:lpstr>
      <vt:lpstr>ver.43.1.3!productionquantity</vt:lpstr>
      <vt:lpstr>ver.43.1.3!productionquantity_header</vt:lpstr>
      <vt:lpstr>ver.43.1.3!productname</vt:lpstr>
      <vt:lpstr>ver.43.1.3!productname_header</vt:lpstr>
      <vt:lpstr>ver.43.1.3!profit</vt:lpstr>
      <vt:lpstr>ver.43.1.3!profit_header</vt:lpstr>
      <vt:lpstr>ver.43.1.3!profit_rate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ver.43.1.3!receive_f_class_check</vt:lpstr>
      <vt:lpstr>receive_f_company_check</vt:lpstr>
      <vt:lpstr>ver.43.1.3!receive_f_conversionrate</vt:lpstr>
      <vt:lpstr>ver.43.1.3!receive_f_customercompanycode</vt:lpstr>
      <vt:lpstr>ver.43.1.3!receive_f_deliverydate</vt:lpstr>
      <vt:lpstr>ver.43.1.3!receive_f_monetaryunitcode</vt:lpstr>
      <vt:lpstr>ver.43.1.3!receive_f_note</vt:lpstr>
      <vt:lpstr>ver.43.1.3!receive_f_productprice</vt:lpstr>
      <vt:lpstr>ver.43.1.3!receive_f_productquantity</vt:lpstr>
      <vt:lpstr>ver.43.1.3!receive_f_rate_code</vt:lpstr>
      <vt:lpstr>ver.43.1.3!receive_f_salesclasscode</vt:lpstr>
      <vt:lpstr>ver.43.1.3!receive_f_salesdivisioncode</vt:lpstr>
      <vt:lpstr>ver.43.1.3!receive_f_subtotalprice</vt:lpstr>
      <vt:lpstr>ver.43.1.3!receive_f_totalprice</vt:lpstr>
      <vt:lpstr>ver.43.1.3!receive_f_totalprice_header</vt:lpstr>
      <vt:lpstr>ver.43.1.3!receive_f_totalquantity</vt:lpstr>
      <vt:lpstr>ver.43.1.3!receive_p_class_check</vt:lpstr>
      <vt:lpstr>receive_p_company_check</vt:lpstr>
      <vt:lpstr>ver.43.1.3!receive_p_conversionrate</vt:lpstr>
      <vt:lpstr>ver.43.1.3!receive_p_customercompanycode</vt:lpstr>
      <vt:lpstr>ver.43.1.3!receive_p_deliverydate</vt:lpstr>
      <vt:lpstr>ver.43.1.3!receive_p_monetaryunitcode</vt:lpstr>
      <vt:lpstr>ver.43.1.3!receive_p_note</vt:lpstr>
      <vt:lpstr>ver.43.1.3!receive_p_productprice</vt:lpstr>
      <vt:lpstr>ver.43.1.3!receive_p_productquantity</vt:lpstr>
      <vt:lpstr>ver.43.1.3!receive_p_rate_code</vt:lpstr>
      <vt:lpstr>ver.43.1.3!receive_p_salesclasscode</vt:lpstr>
      <vt:lpstr>ver.43.1.3!receive_p_salesdivision_dropdown</vt:lpstr>
      <vt:lpstr>ver.43.1.3!receive_p_salesdivisioncode</vt:lpstr>
      <vt:lpstr>ver.43.1.3!receive_p_subtotalprice</vt:lpstr>
      <vt:lpstr>ver.43.1.3!receive_p_totalprice</vt:lpstr>
      <vt:lpstr>ver.43.1.3!receive_p_totalprice_header</vt:lpstr>
      <vt:lpstr>ver.43.1.3!receive_p_totalquantity</vt:lpstr>
      <vt:lpstr>ver.43.1.3!retailprice</vt:lpstr>
      <vt:lpstr>ver.43.1.3!retailprice_header</vt:lpstr>
      <vt:lpstr>ver.43.1.3!salesamount</vt:lpstr>
      <vt:lpstr>ver.43.1.3!salesamount_header</vt:lpstr>
      <vt:lpstr>ver.43.1.3!standard_rate</vt:lpstr>
      <vt:lpstr>ver.43.1.3!tariff_total</vt:lpstr>
      <vt:lpstr>ver.43.1.3!top_left</vt:lpstr>
      <vt:lpstr>ver.43.1.3!top_right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cp:lastPrinted>2020-03-12T02:58:57Z</cp:lastPrinted>
  <dcterms:created xsi:type="dcterms:W3CDTF">2009-09-08T01:57:03Z</dcterms:created>
  <dcterms:modified xsi:type="dcterms:W3CDTF">2020-04-02T00:48:56Z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