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/>
  <mc:AlternateContent xmlns:mc="http://schemas.openxmlformats.org/markup-compatibility/2006">
    <mc:Choice Requires="x15">
      <x15ac:absPath xmlns:x15ac="http://schemas.microsoft.com/office/spreadsheetml/2010/11/ac" url="\\192.168.1.204\開発\クワガタ\03_H30 KID'Sシステムリニューアル\03_基本設計\画面設計書\"/>
    </mc:Choice>
  </mc:AlternateContent>
  <xr:revisionPtr revIDLastSave="0" documentId="13_ncr:1_{E74BDD48-054C-48C9-A9BF-6100A70AA38D}" xr6:coauthVersionLast="45" xr6:coauthVersionMax="45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ver.4.0.1 ﾊﾟﾀｰﾝ1 (再販)" sheetId="8" r:id="rId2"/>
    <sheet name="更新履歴" sheetId="7" r:id="rId3"/>
    <sheet name="標準原価見積書new_ver.4.0 ﾊﾟﾀｰﾝ原紙" sheetId="4" state="hidden" r:id="rId4"/>
  </sheets>
  <definedNames>
    <definedName name="bottom_left" localSheetId="0">'ver.4.0.1 ﾊﾟﾀｰﾝ1'!$A$95</definedName>
    <definedName name="bottom_left" localSheetId="1">'ver.4.0.1 ﾊﾟﾀｰﾝ1 (再販)'!$A$95</definedName>
    <definedName name="calculation_import_cost" localSheetId="0">'ver.4.0.1 ﾊﾟﾀｰﾝ1'!$S$68</definedName>
    <definedName name="calculation_import_cost" localSheetId="1">'ver.4.0.1 ﾊﾟﾀｰﾝ1 (再販)'!$S$68</definedName>
    <definedName name="calculation_tariff" localSheetId="0">'ver.4.0.1 ﾊﾟﾀｰﾝ1'!$S$66</definedName>
    <definedName name="calculation_tariff" localSheetId="1">'ver.4.0.1 ﾊﾟﾀｰﾝ1 (再販)'!$S$66</definedName>
    <definedName name="cartonquantity" localSheetId="0">'ver.4.0.1 ﾊﾟﾀｰﾝ1'!$N$4</definedName>
    <definedName name="cartonquantity" localSheetId="1">'ver.4.0.1 ﾊﾟﾀｰﾝ1 (再販)'!$N$4</definedName>
    <definedName name="cartonquantity_header" localSheetId="0">'ver.4.0.1 ﾊﾟﾀｰﾝ1'!$L$4</definedName>
    <definedName name="cartonquantity_header" localSheetId="1">'ver.4.0.1 ﾊﾟﾀｰﾝ1 (再販)'!$L$4</definedName>
    <definedName name="client_dropdown" localSheetId="0">'ver.4.0.1 ﾊﾟﾀｰﾝ1'!$N$97</definedName>
    <definedName name="cost_not_depreciation" localSheetId="0">'ver.4.0.1 ﾊﾟﾀｰﾝ1'!$O$94</definedName>
    <definedName name="cost_not_depreciation" localSheetId="1">'ver.4.0.1 ﾊﾟﾀｰﾝ1 (再販)'!$O$94</definedName>
    <definedName name="cost_not_depreciation_header" localSheetId="0">'ver.4.0.1 ﾊﾟﾀｰﾝ1'!$M$94</definedName>
    <definedName name="cost_not_depreciation_header" localSheetId="1">'ver.4.0.1 ﾊﾟﾀｰﾝ1 (再販)'!$M$94</definedName>
    <definedName name="depreciation_cost" localSheetId="0">'ver.4.0.1 ﾊﾟﾀｰﾝ1'!$K$93</definedName>
    <definedName name="depreciation_cost" localSheetId="1">'ver.4.0.1 ﾊﾟﾀｰﾝ1 (再販)'!$K$93</definedName>
    <definedName name="depreciation_cost_header" localSheetId="0">'ver.4.0.1 ﾊﾟﾀｰﾝ1'!$A$93</definedName>
    <definedName name="depreciation_cost_header" localSheetId="1">'ver.4.0.1 ﾊﾟﾀｰﾝ1 (再販)'!$A$93</definedName>
    <definedName name="depreciation_quantity" localSheetId="0">'ver.4.0.1 ﾊﾟﾀｰﾝ1'!$G$93</definedName>
    <definedName name="depreciation_quantity" localSheetId="1">'ver.4.0.1 ﾊﾟﾀｰﾝ1 (再販)'!$G$93</definedName>
    <definedName name="depreciation_unit_cost" localSheetId="0">'ver.4.0.1 ﾊﾟﾀｰﾝ1'!$I$93</definedName>
    <definedName name="depreciation_unit_cost" localSheetId="1">'ver.4.0.1 ﾊﾟﾀｰﾝ1 (再販)'!$I$93</definedName>
    <definedName name="develop_user_dropdown" localSheetId="0">'ver.4.0.1 ﾊﾟﾀｰﾝ1'!$M$97</definedName>
    <definedName name="developusercode" localSheetId="0">'ver.4.0.1 ﾊﾟﾀｰﾝ1'!$J$4</definedName>
    <definedName name="developusercode" localSheetId="1">'ver.4.0.1 ﾊﾟﾀｰﾝ1 (再販)'!$J$4</definedName>
    <definedName name="developusercode_header" localSheetId="0">'ver.4.0.1 ﾊﾟﾀｰﾝ1'!$H$4</definedName>
    <definedName name="developusercode_header" localSheetId="1">'ver.4.0.1 ﾊﾟﾀｰﾝ1 (再販)'!$H$4</definedName>
    <definedName name="fixedcost_profit" localSheetId="0">'ver.4.0.1 ﾊﾟﾀｰﾝ1'!$H$89</definedName>
    <definedName name="fixedcost_profit" localSheetId="1">'ver.4.0.1 ﾊﾟﾀｰﾝ1 (再販)'!$H$89</definedName>
    <definedName name="fixedcost_profit_header" localSheetId="0">'ver.4.0.1 ﾊﾟﾀｰﾝ1'!$E$89</definedName>
    <definedName name="fixedcost_profit_header" localSheetId="1">'ver.4.0.1 ﾊﾟﾀｰﾝ1 (再販)'!$E$89</definedName>
    <definedName name="fixedcost_profit_rate" localSheetId="0">'ver.4.0.1 ﾊﾟﾀｰﾝ1'!$K$89</definedName>
    <definedName name="fixedcost_profit_rate" localSheetId="1">'ver.4.0.1 ﾊﾟﾀｰﾝ1 (再販)'!$K$89</definedName>
    <definedName name="fixedcost_totalprice" localSheetId="0">'ver.4.0.1 ﾊﾟﾀｰﾝ1'!$H$88</definedName>
    <definedName name="fixedcost_totalprice" localSheetId="1">'ver.4.0.1 ﾊﾟﾀｰﾝ1 (再販)'!$H$88</definedName>
    <definedName name="fixedcost_totalprice_header" localSheetId="0">'ver.4.0.1 ﾊﾟﾀｰﾝ1'!$E$88</definedName>
    <definedName name="fixedcost_totalprice_header" localSheetId="1">'ver.4.0.1 ﾊﾟﾀｰﾝ1 (再販)'!$E$88</definedName>
    <definedName name="hdn_import_cost" localSheetId="0">'ver.4.0.1 ﾊﾟﾀｰﾝ1'!$T$119</definedName>
    <definedName name="hdn_import_cost" localSheetId="1">'ver.4.0.1 ﾊﾟﾀｰﾝ1 (再販)'!$K$101</definedName>
    <definedName name="hdn_list_payoff_blank" localSheetId="0">'ver.4.0.1 ﾊﾟﾀｰﾝ1'!$P$99</definedName>
    <definedName name="hdn_list_payoff_blank" localSheetId="1">'ver.4.0.1 ﾊﾟﾀｰﾝ1 (再販)'!$P$99</definedName>
    <definedName name="hdn_main_product" localSheetId="0">'ver.4.0.1 ﾊﾟﾀｰﾝ1'!$T$110</definedName>
    <definedName name="hdn_main_product" localSheetId="1">'ver.4.0.1 ﾊﾟﾀｰﾝ1 (再販)'!$U$100</definedName>
    <definedName name="hdn_payoff_circle" localSheetId="0">'ver.4.0.1 ﾊﾟﾀｰﾝ1'!$P$100</definedName>
    <definedName name="hdn_payoff_circle" localSheetId="1">'ver.4.0.1 ﾊﾟﾀｰﾝ1 (再販)'!$P$100</definedName>
    <definedName name="hdn_product_sales" localSheetId="0">'ver.4.0.1 ﾊﾟﾀｰﾝ1'!$S$100</definedName>
    <definedName name="hdn_product_sales" localSheetId="1">'ver.4.0.1 ﾊﾟﾀｰﾝ1 (再販)'!$S$100</definedName>
    <definedName name="hdn_tariff" localSheetId="0">'ver.4.0.1 ﾊﾟﾀｰﾝ1'!$T$120</definedName>
    <definedName name="hdn_tariff" localSheetId="1">'ver.4.0.1 ﾊﾟﾀｰﾝ1 (再販)'!$K$102</definedName>
    <definedName name="incharge_group_dropdown" localSheetId="0">'ver.4.0.1 ﾊﾟﾀｰﾝ1'!$K$97</definedName>
    <definedName name="incharge_user_dropdown" localSheetId="0">'ver.4.0.1 ﾊﾟﾀｰﾝ1'!$L$97</definedName>
    <definedName name="inchargegroupcode" localSheetId="0">'ver.4.0.1 ﾊﾟﾀｰﾝ1'!$B$4</definedName>
    <definedName name="inchargegroupcode" localSheetId="1">'ver.4.0.1 ﾊﾟﾀｰﾝ1 (再販)'!$B$4</definedName>
    <definedName name="inchargegroupcode_header" localSheetId="0">'ver.4.0.1 ﾊﾟﾀｰﾝ1'!$A$4</definedName>
    <definedName name="inchargegroupcode_header" localSheetId="1">'ver.4.0.1 ﾊﾟﾀｰﾝ1 (再販)'!$A$4</definedName>
    <definedName name="inchargeusercode" localSheetId="0">'ver.4.0.1 ﾊﾟﾀｰﾝ1'!$E$4</definedName>
    <definedName name="inchargeusercode" localSheetId="1">'ver.4.0.1 ﾊﾟﾀｰﾝ1 (再販)'!$E$4</definedName>
    <definedName name="inchargeusercode_header" localSheetId="0">'ver.4.0.1 ﾊﾟﾀｰﾝ1'!$D$4</definedName>
    <definedName name="inchargeusercode_header" localSheetId="1">'ver.4.0.1 ﾊﾟﾀｰﾝ1 (再販)'!$D$4</definedName>
    <definedName name="indirect_cost" localSheetId="0">'ver.4.0.1 ﾊﾟﾀｰﾝ1'!$N$90</definedName>
    <definedName name="indirect_cost" localSheetId="1">'ver.4.0.1 ﾊﾟﾀｰﾝ1 (再販)'!$N$90</definedName>
    <definedName name="indirect_cost_header" localSheetId="0">'ver.4.0.1 ﾊﾟﾀｰﾝ1'!$K$90</definedName>
    <definedName name="indirect_cost_header" localSheetId="1">'ver.4.0.1 ﾊﾟﾀｰﾝ1 (再販)'!$K$90</definedName>
    <definedName name="list_end" localSheetId="0">'ver.4.0.1 ﾊﾟﾀｰﾝ1'!$A$87</definedName>
    <definedName name="list_end" localSheetId="1">'ver.4.0.1 ﾊﾟﾀｰﾝ1 (再販)'!$A$87</definedName>
    <definedName name="main_product" localSheetId="0">'ver.4.0.1 ﾊﾟﾀｰﾝ1'!$T$110</definedName>
    <definedName name="main_product" localSheetId="1">'ver.4.0.1 ﾊﾟﾀｰﾝ1 (再販)'!$U$100</definedName>
    <definedName name="manufacturing_quantity" localSheetId="0">'ver.4.0.1 ﾊﾟﾀｰﾝ1'!$G$94</definedName>
    <definedName name="manufacturing_quantity" localSheetId="1">'ver.4.0.1 ﾊﾟﾀｰﾝ1 (再販)'!$G$94</definedName>
    <definedName name="manufacturing_unit_cost" localSheetId="0">'ver.4.0.1 ﾊﾟﾀｰﾝ1'!$I$94</definedName>
    <definedName name="manufacturing_unit_cost" localSheetId="1">'ver.4.0.1 ﾊﾟﾀｰﾝ1 (再販)'!$I$94</definedName>
    <definedName name="manufacturingcost" localSheetId="0">'ver.4.0.1 ﾊﾟﾀｰﾝ1'!$K$94</definedName>
    <definedName name="manufacturingcost" localSheetId="1">'ver.4.0.1 ﾊﾟﾀｰﾝ1 (再販)'!$K$94</definedName>
    <definedName name="manufacturingcost_header" localSheetId="0">'ver.4.0.1 ﾊﾟﾀｰﾝ1'!$A$94</definedName>
    <definedName name="manufacturingcost_header" localSheetId="1">'ver.4.0.1 ﾊﾟﾀｰﾝ1 (再販)'!$A$94</definedName>
    <definedName name="member_quantity" localSheetId="0">'ver.4.0.1 ﾊﾟﾀｰﾝ1'!$G$92</definedName>
    <definedName name="member_quantity" localSheetId="1">'ver.4.0.1 ﾊﾟﾀｰﾝ1 (再販)'!$G$92</definedName>
    <definedName name="member_unit_cost" localSheetId="0">'ver.4.0.1 ﾊﾟﾀｰﾝ1'!$I$92</definedName>
    <definedName name="member_unit_cost" localSheetId="1">'ver.4.0.1 ﾊﾟﾀｰﾝ1 (再販)'!$I$92</definedName>
    <definedName name="membercost" localSheetId="0">'ver.4.0.1 ﾊﾟﾀｰﾝ1'!$K$92</definedName>
    <definedName name="membercost" localSheetId="1">'ver.4.0.1 ﾊﾟﾀｰﾝ1 (再販)'!$K$92</definedName>
    <definedName name="membercost_header" localSheetId="0">'ver.4.0.1 ﾊﾟﾀｰﾝ1'!$A$92</definedName>
    <definedName name="membercost_header" localSheetId="1">'ver.4.0.1 ﾊﾟﾀｰﾝ1 (再販)'!$A$92</definedName>
    <definedName name="monetary_rate_list_header" localSheetId="0">'ver.4.0.1 ﾊﾟﾀｰﾝ1'!$V$97</definedName>
    <definedName name="monetary_rate_list_header" localSheetId="1">'ver.4.0.1 ﾊﾟﾀｰﾝ1 (再販)'!$V$97</definedName>
    <definedName name="operating_profit" localSheetId="0">'ver.4.0.1 ﾊﾟﾀｰﾝ1'!$N$91</definedName>
    <definedName name="operating_profit" localSheetId="1">'ver.4.0.1 ﾊﾟﾀｰﾝ1 (再販)'!$N$91</definedName>
    <definedName name="operating_profit_header" localSheetId="0">'ver.4.0.1 ﾊﾟﾀｰﾝ1'!$K$91</definedName>
    <definedName name="operating_profit_header" localSheetId="1">'ver.4.0.1 ﾊﾟﾀｰﾝ1 (再販)'!$K$91</definedName>
    <definedName name="operating_profit_rate" localSheetId="0">'ver.4.0.1 ﾊﾟﾀｰﾝ1'!$P$91</definedName>
    <definedName name="operating_profit_rate" localSheetId="1">'ver.4.0.1 ﾊﾟﾀｰﾝ1 (再販)'!$P$91</definedName>
    <definedName name="order_e_conversionrate" localSheetId="0">'ver.4.0.1 ﾊﾟﾀｰﾝ1'!$J$60</definedName>
    <definedName name="order_e_conversionrate" localSheetId="1">'ver.4.0.1 ﾊﾟﾀｰﾝ1 (再販)'!$J$60</definedName>
    <definedName name="order_e_customercompanycode" localSheetId="0">'ver.4.0.1 ﾊﾟﾀｰﾝ1'!$D$60</definedName>
    <definedName name="order_e_customercompanycode" localSheetId="1">'ver.4.0.1 ﾊﾟﾀｰﾝ1 (再販)'!$D$60</definedName>
    <definedName name="order_e_deliverydate" localSheetId="0">'ver.4.0.1 ﾊﾟﾀｰﾝ1'!$M$60</definedName>
    <definedName name="order_e_deliverydate" localSheetId="1">'ver.4.0.1 ﾊﾟﾀｰﾝ1 (再販)'!$M$60</definedName>
    <definedName name="order_e_monetaryunitcode" localSheetId="0">'ver.4.0.1 ﾊﾟﾀｰﾝ1'!$H$60</definedName>
    <definedName name="order_e_monetaryunitcode" localSheetId="1">'ver.4.0.1 ﾊﾟﾀｰﾝ1 (再販)'!$H$60</definedName>
    <definedName name="order_e_note" localSheetId="0">'ver.4.0.1 ﾊﾟﾀｰﾝ1'!$N$60</definedName>
    <definedName name="order_e_note" localSheetId="1">'ver.4.0.1 ﾊﾟﾀｰﾝ1 (再販)'!$N$60</definedName>
    <definedName name="order_e_payofftargetflag" localSheetId="0">'ver.4.0.1 ﾊﾟﾀｰﾝ1'!$F$60</definedName>
    <definedName name="order_e_payofftargetflag" localSheetId="1">'ver.4.0.1 ﾊﾟﾀｰﾝ1 (再販)'!$F$60</definedName>
    <definedName name="order_e_productprice" localSheetId="0">'ver.4.0.1 ﾊﾟﾀｰﾝ1'!$I$60</definedName>
    <definedName name="order_e_productprice" localSheetId="1">'ver.4.0.1 ﾊﾟﾀｰﾝ1 (再販)'!$I$60</definedName>
    <definedName name="order_e_productquantity" localSheetId="0">'ver.4.0.1 ﾊﾟﾀｰﾝ1'!$G$60</definedName>
    <definedName name="order_e_productquantity" localSheetId="1">'ver.4.0.1 ﾊﾟﾀｰﾝ1 (再販)'!$G$60</definedName>
    <definedName name="order_e_rate_code" localSheetId="0">'ver.4.0.1 ﾊﾟﾀｰﾝ1'!$U$60</definedName>
    <definedName name="order_e_rate_code" localSheetId="1">'ver.4.0.1 ﾊﾟﾀｰﾝ1 (再販)'!$U$60</definedName>
    <definedName name="order_e_stockitem_dropdown" localSheetId="0">'ver.4.0.1 ﾊﾟﾀｰﾝ1'!$H$97</definedName>
    <definedName name="order_e_stockitem_dropdown" localSheetId="1">'ver.4.0.1 ﾊﾟﾀｰﾝ1 (再販)'!$H$97</definedName>
    <definedName name="order_e_stockitemcode" localSheetId="0">'ver.4.0.1 ﾊﾟﾀｰﾝ1'!$C$60</definedName>
    <definedName name="order_e_stockitemcode" localSheetId="1">'ver.4.0.1 ﾊﾟﾀｰﾝ1 (再販)'!$C$60</definedName>
    <definedName name="order_e_stocksubject_dropdown" localSheetId="0">'ver.4.0.1 ﾊﾟﾀｰﾝ1'!$G$97</definedName>
    <definedName name="order_e_stocksubject_dropdown" localSheetId="1">'ver.4.0.1 ﾊﾟﾀｰﾝ1 (再販)'!$G$97</definedName>
    <definedName name="order_e_stocksubjectcode" localSheetId="0">'ver.4.0.1 ﾊﾟﾀｰﾝ1'!$A$60</definedName>
    <definedName name="order_e_stocksubjectcode" localSheetId="1">'ver.4.0.1 ﾊﾟﾀｰﾝ1 (再販)'!$A$60</definedName>
    <definedName name="order_e_subtotalprice" localSheetId="0">'ver.4.0.1 ﾊﾟﾀｰﾝ1'!$K$60</definedName>
    <definedName name="order_e_subtotalprice" localSheetId="1">'ver.4.0.1 ﾊﾟﾀｰﾝ1 (再販)'!$K$60</definedName>
    <definedName name="order_f_conversionrate" localSheetId="0">'ver.4.0.1 ﾊﾟﾀｰﾝ1'!$J$33</definedName>
    <definedName name="order_f_conversionrate" localSheetId="1">'ver.4.0.1 ﾊﾟﾀｰﾝ1 (再販)'!$J$33</definedName>
    <definedName name="order_f_cost_not_depreciation" localSheetId="0">'ver.4.0.1 ﾊﾟﾀｰﾝ1'!$N$58</definedName>
    <definedName name="order_f_cost_not_depreciation" localSheetId="1">'ver.4.0.1 ﾊﾟﾀｰﾝ1 (再販)'!$N$58</definedName>
    <definedName name="order_f_customercompanycode" localSheetId="0">'ver.4.0.1 ﾊﾟﾀｰﾝ1'!$D$33</definedName>
    <definedName name="order_f_customercompanycode" localSheetId="1">'ver.4.0.1 ﾊﾟﾀｰﾝ1 (再販)'!$D$33</definedName>
    <definedName name="order_f_deliverydate" localSheetId="0">'ver.4.0.1 ﾊﾟﾀｰﾝ1'!$M$33</definedName>
    <definedName name="order_f_deliverydate" localSheetId="1">'ver.4.0.1 ﾊﾟﾀｰﾝ1 (再販)'!$M$33</definedName>
    <definedName name="order_f_fixedcost" localSheetId="0">'ver.4.0.1 ﾊﾟﾀｰﾝ1'!$I$58</definedName>
    <definedName name="order_f_fixedcost" localSheetId="1">'ver.4.0.1 ﾊﾟﾀｰﾝ1 (再販)'!$I$58</definedName>
    <definedName name="order_f_fixedcost_header" localSheetId="0">'ver.4.0.1 ﾊﾟﾀｰﾝ1'!$A$58</definedName>
    <definedName name="order_f_fixedcost_header" localSheetId="1">'ver.4.0.1 ﾊﾟﾀｰﾝ1 (再販)'!$A$58</definedName>
    <definedName name="order_f_monetaryunitcode" localSheetId="0">'ver.4.0.1 ﾊﾟﾀｰﾝ1'!$H$33</definedName>
    <definedName name="order_f_monetaryunitcode" localSheetId="1">'ver.4.0.1 ﾊﾟﾀｰﾝ1 (再販)'!$H$33</definedName>
    <definedName name="order_f_note" localSheetId="0">'ver.4.0.1 ﾊﾟﾀｰﾝ1'!$N$33</definedName>
    <definedName name="order_f_note" localSheetId="1">'ver.4.0.1 ﾊﾟﾀｰﾝ1 (再販)'!$N$33</definedName>
    <definedName name="order_f_payofftargetflag" localSheetId="0">'ver.4.0.1 ﾊﾟﾀｰﾝ1'!$F$33</definedName>
    <definedName name="order_f_payofftargetflag" localSheetId="1">'ver.4.0.1 ﾊﾟﾀｰﾝ1 (再販)'!$F$33</definedName>
    <definedName name="order_f_productprice" localSheetId="0">'ver.4.0.1 ﾊﾟﾀｰﾝ1'!$I$33</definedName>
    <definedName name="order_f_productprice" localSheetId="1">'ver.4.0.1 ﾊﾟﾀｰﾝ1 (再販)'!$I$33</definedName>
    <definedName name="order_f_productquantity" localSheetId="0">'ver.4.0.1 ﾊﾟﾀｰﾝ1'!$G$33</definedName>
    <definedName name="order_f_productquantity" localSheetId="1">'ver.4.0.1 ﾊﾟﾀｰﾝ1 (再販)'!$G$33</definedName>
    <definedName name="order_f_rate_code" localSheetId="0">'ver.4.0.1 ﾊﾟﾀｰﾝ1'!$U$33</definedName>
    <definedName name="order_f_rate_code" localSheetId="1">'ver.4.0.1 ﾊﾟﾀｰﾝ1 (再販)'!$U$33</definedName>
    <definedName name="order_f_stockitem_dropdown" localSheetId="0">'ver.4.0.1 ﾊﾟﾀｰﾝ1'!$F$97</definedName>
    <definedName name="order_f_stockitem_dropdown" localSheetId="1">'ver.4.0.1 ﾊﾟﾀｰﾝ1 (再販)'!$F$97</definedName>
    <definedName name="order_f_stockitemcode" localSheetId="0">'ver.4.0.1 ﾊﾟﾀｰﾝ1'!$C$33</definedName>
    <definedName name="order_f_stockitemcode" localSheetId="1">'ver.4.0.1 ﾊﾟﾀｰﾝ1 (再販)'!$C$33</definedName>
    <definedName name="order_f_stocksubject_dropdown" localSheetId="0">'ver.4.0.1 ﾊﾟﾀｰﾝ1'!$E$97</definedName>
    <definedName name="order_f_stocksubject_dropdown" localSheetId="1">'ver.4.0.1 ﾊﾟﾀｰﾝ1 (再販)'!$E$97</definedName>
    <definedName name="order_f_stocksubjectcode" localSheetId="0">'ver.4.0.1 ﾊﾟﾀｰﾝ1'!$A$33</definedName>
    <definedName name="order_f_stocksubjectcode" localSheetId="1">'ver.4.0.1 ﾊﾟﾀｰﾝ1 (再販)'!$A$33</definedName>
    <definedName name="order_f_subtotalprice" localSheetId="0">'ver.4.0.1 ﾊﾟﾀｰﾝ1'!$K$33</definedName>
    <definedName name="order_f_subtotalprice" localSheetId="1">'ver.4.0.1 ﾊﾟﾀｰﾝ1 (再販)'!$K$33</definedName>
    <definedName name="order_o_stockitem_dropdown" localSheetId="0">'ver.4.0.1 ﾊﾟﾀｰﾝ1'!$J$97</definedName>
    <definedName name="order_o_stockitem_dropdown" localSheetId="1">'ver.4.0.1 ﾊﾟﾀｰﾝ1 (再販)'!$J$97</definedName>
    <definedName name="order_o_stocksubject_dropdown" localSheetId="0">'ver.4.0.1 ﾊﾟﾀｰﾝ1'!$I$97</definedName>
    <definedName name="order_o_stocksubject_dropdown" localSheetId="1">'ver.4.0.1 ﾊﾟﾀｰﾝ1 (再販)'!$I$97</definedName>
    <definedName name="_xlnm.Print_Area" localSheetId="0">'ver.4.0.1 ﾊﾟﾀｰﾝ1'!$A$1:$P$95</definedName>
    <definedName name="_xlnm.Print_Area" localSheetId="1">'ver.4.0.1 ﾊﾟﾀｰﾝ1 (再販)'!$A$1:$P$95</definedName>
    <definedName name="_xlnm.Print_Area" localSheetId="3">'標準原価見積書new_ver.4.0 ﾊﾟﾀｰﾝ原紙'!$A$1:$O$95</definedName>
    <definedName name="_xlnm.Print_Titles" localSheetId="0">'ver.4.0.1 ﾊﾟﾀｰﾝ1'!$2:$4</definedName>
    <definedName name="_xlnm.Print_Titles" localSheetId="1">'ver.4.0.1 ﾊﾟﾀｰﾝ1 (再販)'!$2:$4</definedName>
    <definedName name="_xlnm.Print_Titles" localSheetId="3">'標準原価見積書new_ver.4.0 ﾊﾟﾀｰﾝ原紙'!$2:$4</definedName>
    <definedName name="product_profit" localSheetId="0">'ver.4.0.1 ﾊﾟﾀｰﾝ1'!$C$89</definedName>
    <definedName name="product_profit" localSheetId="1">'ver.4.0.1 ﾊﾟﾀｰﾝ1 (再販)'!$C$89</definedName>
    <definedName name="product_profit_header" localSheetId="0">'ver.4.0.1 ﾊﾟﾀｰﾝ1'!$A$89</definedName>
    <definedName name="product_profit_header" localSheetId="1">'ver.4.0.1 ﾊﾟﾀｰﾝ1 (再販)'!$A$89</definedName>
    <definedName name="product_profit_rate" localSheetId="0">'ver.4.0.1 ﾊﾟﾀｰﾝ1'!$D$89</definedName>
    <definedName name="product_profit_rate" localSheetId="1">'ver.4.0.1 ﾊﾟﾀｰﾝ1 (再販)'!$D$89</definedName>
    <definedName name="product_totalprice" localSheetId="0">'ver.4.0.1 ﾊﾟﾀｰﾝ1'!$C$88</definedName>
    <definedName name="product_totalprice" localSheetId="1">'ver.4.0.1 ﾊﾟﾀｰﾝ1 (再販)'!$C$88</definedName>
    <definedName name="product_totalprice_header" localSheetId="0">'ver.4.0.1 ﾊﾟﾀｰﾝ1'!$A$88</definedName>
    <definedName name="product_totalprice_header" localSheetId="1">'ver.4.0.1 ﾊﾟﾀｰﾝ1 (再販)'!$A$88</definedName>
    <definedName name="productcode" localSheetId="0">'ver.4.0.1 ﾊﾟﾀｰﾝ1'!$B$3</definedName>
    <definedName name="productcode" localSheetId="1">'ver.4.0.1 ﾊﾟﾀｰﾝ1 (再販)'!$B$3</definedName>
    <definedName name="productcode_header" localSheetId="0">'ver.4.0.1 ﾊﾟﾀｰﾝ1'!$A$3</definedName>
    <definedName name="productcode_header" localSheetId="1">'ver.4.0.1 ﾊﾟﾀｰﾝ1 (再販)'!$A$3</definedName>
    <definedName name="productenglishname" localSheetId="0">'ver.4.0.1 ﾊﾟﾀｰﾝ1'!$J$3</definedName>
    <definedName name="productenglishname" localSheetId="1">'ver.4.0.1 ﾊﾟﾀｰﾝ1 (再販)'!$J$3</definedName>
    <definedName name="productenglishname_header" localSheetId="0">'ver.4.0.1 ﾊﾟﾀｰﾝ1'!$I$3</definedName>
    <definedName name="productenglishname_header" localSheetId="1">'ver.4.0.1 ﾊﾟﾀｰﾝ1 (再販)'!$I$3</definedName>
    <definedName name="productionquantity" localSheetId="0">'ver.4.0.1 ﾊﾟﾀｰﾝ1'!$P$4</definedName>
    <definedName name="productionquantity" localSheetId="1">'ver.4.0.1 ﾊﾟﾀｰﾝ1 (再販)'!$P$4</definedName>
    <definedName name="productionquantity_header" localSheetId="0">'ver.4.0.1 ﾊﾟﾀｰﾝ1'!$O$4</definedName>
    <definedName name="productionquantity_header" localSheetId="1">'ver.4.0.1 ﾊﾟﾀｰﾝ1 (再販)'!$O$4</definedName>
    <definedName name="productname" localSheetId="0">'ver.4.0.1 ﾊﾟﾀｰﾝ1'!$D$3</definedName>
    <definedName name="productname" localSheetId="1">'ver.4.0.1 ﾊﾟﾀｰﾝ1 (再販)'!$D$3</definedName>
    <definedName name="productname_header" localSheetId="0">'ver.4.0.1 ﾊﾟﾀｰﾝ1'!$C$3</definedName>
    <definedName name="productname_header" localSheetId="1">'ver.4.0.1 ﾊﾟﾀｰﾝ1 (再販)'!$C$3</definedName>
    <definedName name="profit" localSheetId="0">'ver.4.0.1 ﾊﾟﾀｰﾝ1'!$N$89</definedName>
    <definedName name="profit" localSheetId="1">'ver.4.0.1 ﾊﾟﾀｰﾝ1 (再販)'!$N$89</definedName>
    <definedName name="profit_header" localSheetId="0">'ver.4.0.1 ﾊﾟﾀｰﾝ1'!$L$89</definedName>
    <definedName name="profit_header" localSheetId="1">'ver.4.0.1 ﾊﾟﾀｰﾝ1 (再販)'!$L$89</definedName>
    <definedName name="profit_rate" localSheetId="0">'ver.4.0.1 ﾊﾟﾀｰﾝ1'!$P$89</definedName>
    <definedName name="profit_rate" localSheetId="1">'ver.4.0.1 ﾊﾟﾀｰﾝ1 (再販)'!$P$89</definedName>
    <definedName name="receive_f_conversionrate" localSheetId="0">'ver.4.0.1 ﾊﾟﾀｰﾝ1'!$J$18</definedName>
    <definedName name="receive_f_conversionrate" localSheetId="1">'ver.4.0.1 ﾊﾟﾀｰﾝ1 (再販)'!$J$18</definedName>
    <definedName name="receive_f_customercompanycode" localSheetId="0">'ver.4.0.1 ﾊﾟﾀｰﾝ1'!$D$18</definedName>
    <definedName name="receive_f_customercompanycode" localSheetId="1">'ver.4.0.1 ﾊﾟﾀｰﾝ1 (再販)'!$D$18</definedName>
    <definedName name="receive_f_deliverydate" localSheetId="0">'ver.4.0.1 ﾊﾟﾀｰﾝ1'!$M$18</definedName>
    <definedName name="receive_f_deliverydate" localSheetId="1">'ver.4.0.1 ﾊﾟﾀｰﾝ1 (再販)'!$M$18</definedName>
    <definedName name="receive_f_monetaryunitcode" localSheetId="0">'ver.4.0.1 ﾊﾟﾀｰﾝ1'!$H$18</definedName>
    <definedName name="receive_f_monetaryunitcode" localSheetId="1">'ver.4.0.1 ﾊﾟﾀｰﾝ1 (再販)'!$H$18</definedName>
    <definedName name="receive_f_note" localSheetId="0">'ver.4.0.1 ﾊﾟﾀｰﾝ1'!$N$18</definedName>
    <definedName name="receive_f_note" localSheetId="1">'ver.4.0.1 ﾊﾟﾀｰﾝ1 (再販)'!$N$18</definedName>
    <definedName name="receive_f_productprice" localSheetId="0">'ver.4.0.1 ﾊﾟﾀｰﾝ1'!$I$18</definedName>
    <definedName name="receive_f_productprice" localSheetId="1">'ver.4.0.1 ﾊﾟﾀｰﾝ1 (再販)'!$I$18</definedName>
    <definedName name="receive_f_productquantity" localSheetId="0">'ver.4.0.1 ﾊﾟﾀｰﾝ1'!$G$18</definedName>
    <definedName name="receive_f_productquantity" localSheetId="1">'ver.4.0.1 ﾊﾟﾀｰﾝ1 (再販)'!$G$18</definedName>
    <definedName name="receive_f_rate_code" localSheetId="0">'ver.4.0.1 ﾊﾟﾀｰﾝ1'!$U$18</definedName>
    <definedName name="receive_f_rate_code" localSheetId="1">'ver.4.0.1 ﾊﾟﾀｰﾝ1 (再販)'!$U$18</definedName>
    <definedName name="receive_f_salesclass_dropdown" localSheetId="0">'ver.4.0.1 ﾊﾟﾀｰﾝ1'!$D$97</definedName>
    <definedName name="receive_f_salesclass_dropdown" localSheetId="1">'ver.4.0.1 ﾊﾟﾀｰﾝ1 (再販)'!$D$97</definedName>
    <definedName name="receive_f_salesclasscode" localSheetId="0">'ver.4.0.1 ﾊﾟﾀｰﾝ1'!$C$18</definedName>
    <definedName name="receive_f_salesclasscode" localSheetId="1">'ver.4.0.1 ﾊﾟﾀｰﾝ1 (再販)'!$C$18</definedName>
    <definedName name="receive_f_salesdivision_dropdown" localSheetId="0">'ver.4.0.1 ﾊﾟﾀｰﾝ1'!$C$97</definedName>
    <definedName name="receive_f_salesdivision_dropdown" localSheetId="1">'ver.4.0.1 ﾊﾟﾀｰﾝ1 (再販)'!$C$97</definedName>
    <definedName name="receive_f_salesdivisioncode" localSheetId="0">'ver.4.0.1 ﾊﾟﾀｰﾝ1'!$A$18</definedName>
    <definedName name="receive_f_salesdivisioncode" localSheetId="1">'ver.4.0.1 ﾊﾟﾀｰﾝ1 (再販)'!$A$18</definedName>
    <definedName name="receive_f_subtotalprice" localSheetId="0">'ver.4.0.1 ﾊﾟﾀｰﾝ1'!$K$18</definedName>
    <definedName name="receive_f_subtotalprice" localSheetId="1">'ver.4.0.1 ﾊﾟﾀｰﾝ1 (再販)'!$K$18</definedName>
    <definedName name="receive_f_totalprice" localSheetId="0">'ver.4.0.1 ﾊﾟﾀｰﾝ1'!$I$31</definedName>
    <definedName name="receive_f_totalprice" localSheetId="1">'ver.4.0.1 ﾊﾟﾀｰﾝ1 (再販)'!$I$31</definedName>
    <definedName name="receive_f_totalprice_header" localSheetId="0">'ver.4.0.1 ﾊﾟﾀｰﾝ1'!$A$31</definedName>
    <definedName name="receive_f_totalprice_header" localSheetId="1">'ver.4.0.1 ﾊﾟﾀｰﾝ1 (再販)'!$A$31</definedName>
    <definedName name="receive_f_totalquantity" localSheetId="0">'ver.4.0.1 ﾊﾟﾀｰﾝ1'!$G$31</definedName>
    <definedName name="receive_f_totalquantity" localSheetId="1">'ver.4.0.1 ﾊﾟﾀｰﾝ1 (再販)'!$G$31</definedName>
    <definedName name="receive_p_conversionrate" localSheetId="0">'ver.4.0.1 ﾊﾟﾀｰﾝ1'!$J$6</definedName>
    <definedName name="receive_p_conversionrate" localSheetId="1">'ver.4.0.1 ﾊﾟﾀｰﾝ1 (再販)'!$J$6</definedName>
    <definedName name="receive_p_customercompanycode" localSheetId="0">'ver.4.0.1 ﾊﾟﾀｰﾝ1'!$D$6</definedName>
    <definedName name="receive_p_customercompanycode" localSheetId="1">'ver.4.0.1 ﾊﾟﾀｰﾝ1 (再販)'!$D$6</definedName>
    <definedName name="receive_p_deliverydate" localSheetId="0">'ver.4.0.1 ﾊﾟﾀｰﾝ1'!$M$6</definedName>
    <definedName name="receive_p_deliverydate" localSheetId="1">'ver.4.0.1 ﾊﾟﾀｰﾝ1 (再販)'!$M$6</definedName>
    <definedName name="receive_p_monetaryunitcode" localSheetId="0">'ver.4.0.1 ﾊﾟﾀｰﾝ1'!$H$6</definedName>
    <definedName name="receive_p_monetaryunitcode" localSheetId="1">'ver.4.0.1 ﾊﾟﾀｰﾝ1 (再販)'!$H$6</definedName>
    <definedName name="receive_p_note" localSheetId="0">'ver.4.0.1 ﾊﾟﾀｰﾝ1'!$N$6</definedName>
    <definedName name="receive_p_note" localSheetId="1">'ver.4.0.1 ﾊﾟﾀｰﾝ1 (再販)'!$N$6</definedName>
    <definedName name="receive_p_productprice" localSheetId="0">'ver.4.0.1 ﾊﾟﾀｰﾝ1'!$I$6</definedName>
    <definedName name="receive_p_productprice" localSheetId="1">'ver.4.0.1 ﾊﾟﾀｰﾝ1 (再販)'!$I$6</definedName>
    <definedName name="receive_p_productquantity" localSheetId="0">'ver.4.0.1 ﾊﾟﾀｰﾝ1'!$G$6</definedName>
    <definedName name="receive_p_productquantity" localSheetId="1">'ver.4.0.1 ﾊﾟﾀｰﾝ1 (再販)'!$G$6</definedName>
    <definedName name="receive_p_rate_code" localSheetId="0">'ver.4.0.1 ﾊﾟﾀｰﾝ1'!$U$6</definedName>
    <definedName name="receive_p_rate_code" localSheetId="1">'ver.4.0.1 ﾊﾟﾀｰﾝ1 (再販)'!$U$6</definedName>
    <definedName name="receive_p_salesclass_dropdown" localSheetId="0">'ver.4.0.1 ﾊﾟﾀｰﾝ1'!$B$97</definedName>
    <definedName name="receive_p_salesclass_dropdown" localSheetId="1">'ver.4.0.1 ﾊﾟﾀｰﾝ1 (再販)'!$B$97</definedName>
    <definedName name="receive_p_salesclasscode" localSheetId="0">'ver.4.0.1 ﾊﾟﾀｰﾝ1'!$C$6</definedName>
    <definedName name="receive_p_salesclasscode" localSheetId="1">'ver.4.0.1 ﾊﾟﾀｰﾝ1 (再販)'!$C$6</definedName>
    <definedName name="receive_p_salesdivision_dropdown" localSheetId="0">'ver.4.0.1 ﾊﾟﾀｰﾝ1'!$A$97</definedName>
    <definedName name="receive_p_salesdivision_dropdown" localSheetId="1">'ver.4.0.1 ﾊﾟﾀｰﾝ1 (再販)'!$A$97</definedName>
    <definedName name="receive_p_salesdivisioncode" localSheetId="0">'ver.4.0.1 ﾊﾟﾀｰﾝ1'!$A$6</definedName>
    <definedName name="receive_p_salesdivisioncode" localSheetId="1">'ver.4.0.1 ﾊﾟﾀｰﾝ1 (再販)'!$A$6</definedName>
    <definedName name="receive_p_subtotalprice" localSheetId="0">'ver.4.0.1 ﾊﾟﾀｰﾝ1'!$K$6</definedName>
    <definedName name="receive_p_subtotalprice" localSheetId="1">'ver.4.0.1 ﾊﾟﾀｰﾝ1 (再販)'!$K$6</definedName>
    <definedName name="receive_p_totalprice" localSheetId="0">'ver.4.0.1 ﾊﾟﾀｰﾝ1'!$I$16</definedName>
    <definedName name="receive_p_totalprice" localSheetId="1">'ver.4.0.1 ﾊﾟﾀｰﾝ1 (再販)'!$I$16</definedName>
    <definedName name="receive_p_totalprice_header" localSheetId="0">'ver.4.0.1 ﾊﾟﾀｰﾝ1'!$A$16</definedName>
    <definedName name="receive_p_totalprice_header" localSheetId="1">'ver.4.0.1 ﾊﾟﾀｰﾝ1 (再販)'!$A$16</definedName>
    <definedName name="receive_p_totalquantity" localSheetId="0">'ver.4.0.1 ﾊﾟﾀｰﾝ1'!$G$16</definedName>
    <definedName name="receive_p_totalquantity" localSheetId="1">'ver.4.0.1 ﾊﾟﾀｰﾝ1 (再販)'!$G$16</definedName>
    <definedName name="retailprice" localSheetId="0">'ver.4.0.1 ﾊﾟﾀｰﾝ1'!$P$3</definedName>
    <definedName name="retailprice" localSheetId="1">'ver.4.0.1 ﾊﾟﾀｰﾝ1 (再販)'!$P$3</definedName>
    <definedName name="retailprice_header" localSheetId="0">'ver.4.0.1 ﾊﾟﾀｰﾝ1'!$O$3</definedName>
    <definedName name="retailprice_header" localSheetId="1">'ver.4.0.1 ﾊﾟﾀｰﾝ1 (再販)'!$O$3</definedName>
    <definedName name="salesamount" localSheetId="0">'ver.4.0.1 ﾊﾟﾀｰﾝ1'!$N$88</definedName>
    <definedName name="salesamount" localSheetId="1">'ver.4.0.1 ﾊﾟﾀｰﾝ1 (再販)'!$N$88</definedName>
    <definedName name="salesamount_header" localSheetId="0">'ver.4.0.1 ﾊﾟﾀｰﾝ1'!$L$88</definedName>
    <definedName name="salesamount_header" localSheetId="1">'ver.4.0.1 ﾊﾟﾀｰﾝ1 (再販)'!$L$88</definedName>
    <definedName name="standard_rate" localSheetId="0">'ver.4.0.1 ﾊﾟﾀｰﾝ1'!$P$90</definedName>
    <definedName name="standard_rate" localSheetId="1">'ver.4.0.1 ﾊﾟﾀｰﾝ1 (再販)'!$P$90</definedName>
    <definedName name="supplier_dropdown" localSheetId="0">'ver.4.0.1 ﾊﾟﾀｰﾝ1'!$O$97</definedName>
    <definedName name="tariff_total" localSheetId="0">'ver.4.0.1 ﾊﾟﾀｰﾝ1'!$S$69</definedName>
    <definedName name="tariff_total" localSheetId="1">'ver.4.0.1 ﾊﾟﾀｰﾝ1 (再販)'!$S$69</definedName>
    <definedName name="top_left" localSheetId="0">'ver.4.0.1 ﾊﾟﾀｰﾝ1'!$A$1</definedName>
    <definedName name="top_left" localSheetId="1">'ver.4.0.1 ﾊﾟﾀｰﾝ1 (再販)'!$A$1</definedName>
    <definedName name="top_right" localSheetId="0">'ver.4.0.1 ﾊﾟﾀｰﾝ1'!$P$1</definedName>
    <definedName name="top_right" localSheetId="1">'ver.4.0.1 ﾊﾟﾀｰﾝ1 (再販)'!$P$1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6" i="6" l="1"/>
  <c r="S64" i="6"/>
  <c r="I185" i="8" l="1"/>
  <c r="H185" i="8"/>
  <c r="G185" i="8"/>
  <c r="F185" i="8"/>
  <c r="E185" i="8"/>
  <c r="C185" i="8"/>
  <c r="A158" i="8"/>
  <c r="E158" i="8" s="1"/>
  <c r="Z86" i="8"/>
  <c r="Y86" i="8"/>
  <c r="U86" i="8"/>
  <c r="W86" i="8" s="1"/>
  <c r="Q86" i="8"/>
  <c r="J86" i="8"/>
  <c r="I86" i="8"/>
  <c r="Z85" i="8"/>
  <c r="Y85" i="8"/>
  <c r="W85" i="8"/>
  <c r="U85" i="8"/>
  <c r="Q85" i="8"/>
  <c r="J85" i="8"/>
  <c r="I85" i="8"/>
  <c r="G85" i="8"/>
  <c r="K85" i="8" s="1"/>
  <c r="Z84" i="8"/>
  <c r="Y84" i="8"/>
  <c r="U84" i="8"/>
  <c r="W84" i="8" s="1"/>
  <c r="Q84" i="8"/>
  <c r="J84" i="8"/>
  <c r="I84" i="8"/>
  <c r="K84" i="8" s="1"/>
  <c r="G84" i="8"/>
  <c r="Z83" i="8"/>
  <c r="Y83" i="8"/>
  <c r="W83" i="8"/>
  <c r="U83" i="8"/>
  <c r="Q83" i="8"/>
  <c r="J83" i="8"/>
  <c r="I83" i="8"/>
  <c r="G83" i="8"/>
  <c r="K83" i="8" s="1"/>
  <c r="Z82" i="8"/>
  <c r="Y82" i="8"/>
  <c r="U82" i="8"/>
  <c r="W82" i="8" s="1"/>
  <c r="Q82" i="8"/>
  <c r="J82" i="8"/>
  <c r="Z81" i="8"/>
  <c r="Y81" i="8"/>
  <c r="U81" i="8"/>
  <c r="W81" i="8" s="1"/>
  <c r="Q81" i="8"/>
  <c r="J81" i="8"/>
  <c r="Z80" i="8"/>
  <c r="Y80" i="8"/>
  <c r="U80" i="8"/>
  <c r="W80" i="8" s="1"/>
  <c r="Q80" i="8"/>
  <c r="K80" i="8"/>
  <c r="J80" i="8"/>
  <c r="I80" i="8"/>
  <c r="G80" i="8"/>
  <c r="Z79" i="8"/>
  <c r="Y79" i="8"/>
  <c r="U79" i="8"/>
  <c r="W79" i="8" s="1"/>
  <c r="Q79" i="8"/>
  <c r="I79" i="8"/>
  <c r="Z78" i="8"/>
  <c r="Y78" i="8"/>
  <c r="U78" i="8"/>
  <c r="W78" i="8" s="1"/>
  <c r="Q78" i="8"/>
  <c r="Z77" i="8"/>
  <c r="J77" i="8" s="1"/>
  <c r="Y77" i="8"/>
  <c r="W77" i="8"/>
  <c r="U77" i="8"/>
  <c r="Q77" i="8"/>
  <c r="Z76" i="8"/>
  <c r="Y76" i="8"/>
  <c r="U76" i="8"/>
  <c r="W76" i="8" s="1"/>
  <c r="Q76" i="8"/>
  <c r="J76" i="8"/>
  <c r="G76" i="8"/>
  <c r="K76" i="8" s="1"/>
  <c r="Z75" i="8"/>
  <c r="Y75" i="8"/>
  <c r="U75" i="8"/>
  <c r="W75" i="8" s="1"/>
  <c r="Q75" i="8"/>
  <c r="J75" i="8"/>
  <c r="G75" i="8"/>
  <c r="K75" i="8" s="1"/>
  <c r="Z74" i="8"/>
  <c r="Y74" i="8"/>
  <c r="U74" i="8"/>
  <c r="W74" i="8" s="1"/>
  <c r="Q74" i="8"/>
  <c r="J74" i="8"/>
  <c r="Z73" i="8"/>
  <c r="Y73" i="8"/>
  <c r="U73" i="8"/>
  <c r="W73" i="8" s="1"/>
  <c r="Q73" i="8"/>
  <c r="J73" i="8"/>
  <c r="G73" i="8"/>
  <c r="K73" i="8" s="1"/>
  <c r="Z72" i="8"/>
  <c r="Y72" i="8"/>
  <c r="U72" i="8"/>
  <c r="W72" i="8" s="1"/>
  <c r="Q72" i="8"/>
  <c r="J72" i="8"/>
  <c r="G72" i="8"/>
  <c r="K72" i="8" s="1"/>
  <c r="Z71" i="8"/>
  <c r="Y71" i="8"/>
  <c r="U71" i="8"/>
  <c r="W71" i="8" s="1"/>
  <c r="Q71" i="8"/>
  <c r="J71" i="8"/>
  <c r="G71" i="8"/>
  <c r="K71" i="8" s="1"/>
  <c r="Z70" i="8"/>
  <c r="Y70" i="8"/>
  <c r="U70" i="8"/>
  <c r="W70" i="8" s="1"/>
  <c r="Q70" i="8"/>
  <c r="J70" i="8"/>
  <c r="G70" i="8"/>
  <c r="K70" i="8" s="1"/>
  <c r="Z69" i="8"/>
  <c r="Y69" i="8"/>
  <c r="U69" i="8"/>
  <c r="W69" i="8" s="1"/>
  <c r="Q69" i="8"/>
  <c r="J69" i="8"/>
  <c r="G69" i="8"/>
  <c r="K69" i="8" s="1"/>
  <c r="Z68" i="8"/>
  <c r="Y68" i="8"/>
  <c r="W68" i="8"/>
  <c r="U68" i="8"/>
  <c r="Q68" i="8"/>
  <c r="K68" i="8"/>
  <c r="J68" i="8"/>
  <c r="G68" i="8"/>
  <c r="Z67" i="8"/>
  <c r="Y67" i="8"/>
  <c r="U67" i="8"/>
  <c r="W67" i="8" s="1"/>
  <c r="Q67" i="8"/>
  <c r="J67" i="8"/>
  <c r="G67" i="8"/>
  <c r="K67" i="8" s="1"/>
  <c r="Z66" i="8"/>
  <c r="Y66" i="8"/>
  <c r="W66" i="8"/>
  <c r="U66" i="8"/>
  <c r="Q66" i="8"/>
  <c r="J66" i="8"/>
  <c r="G66" i="8"/>
  <c r="K66" i="8" s="1"/>
  <c r="Z65" i="8"/>
  <c r="Y65" i="8"/>
  <c r="U65" i="8"/>
  <c r="W65" i="8" s="1"/>
  <c r="Q65" i="8"/>
  <c r="J65" i="8"/>
  <c r="G65" i="8"/>
  <c r="K65" i="8" s="1"/>
  <c r="Z64" i="8"/>
  <c r="Y64" i="8"/>
  <c r="W64" i="8"/>
  <c r="U64" i="8"/>
  <c r="Q64" i="8"/>
  <c r="K64" i="8"/>
  <c r="J64" i="8"/>
  <c r="G64" i="8"/>
  <c r="Z63" i="8"/>
  <c r="Y63" i="8"/>
  <c r="U63" i="8"/>
  <c r="W63" i="8" s="1"/>
  <c r="Q63" i="8"/>
  <c r="Z62" i="8"/>
  <c r="Y62" i="8"/>
  <c r="U62" i="8"/>
  <c r="W62" i="8" s="1"/>
  <c r="Q62" i="8"/>
  <c r="Z61" i="8"/>
  <c r="Y61" i="8"/>
  <c r="U61" i="8"/>
  <c r="W61" i="8" s="1"/>
  <c r="Q61" i="8"/>
  <c r="Z57" i="8"/>
  <c r="Y57" i="8"/>
  <c r="U57" i="8"/>
  <c r="W57" i="8" s="1"/>
  <c r="Q57" i="8"/>
  <c r="K57" i="8"/>
  <c r="J57" i="8"/>
  <c r="Z56" i="8"/>
  <c r="Y56" i="8"/>
  <c r="W56" i="8"/>
  <c r="U56" i="8"/>
  <c r="Q56" i="8"/>
  <c r="J56" i="8"/>
  <c r="K56" i="8" s="1"/>
  <c r="Z55" i="8"/>
  <c r="Y55" i="8"/>
  <c r="U55" i="8"/>
  <c r="W55" i="8" s="1"/>
  <c r="Q55" i="8"/>
  <c r="K55" i="8"/>
  <c r="J55" i="8"/>
  <c r="Z54" i="8"/>
  <c r="Y54" i="8"/>
  <c r="W54" i="8"/>
  <c r="U54" i="8"/>
  <c r="Q54" i="8"/>
  <c r="J54" i="8"/>
  <c r="K54" i="8" s="1"/>
  <c r="Z53" i="8"/>
  <c r="Y53" i="8"/>
  <c r="U53" i="8"/>
  <c r="W53" i="8" s="1"/>
  <c r="Q53" i="8"/>
  <c r="K53" i="8"/>
  <c r="J53" i="8"/>
  <c r="Z52" i="8"/>
  <c r="Y52" i="8"/>
  <c r="W52" i="8"/>
  <c r="U52" i="8"/>
  <c r="Q52" i="8"/>
  <c r="J52" i="8"/>
  <c r="K52" i="8" s="1"/>
  <c r="Z51" i="8"/>
  <c r="Y51" i="8"/>
  <c r="U51" i="8"/>
  <c r="W51" i="8" s="1"/>
  <c r="Q51" i="8"/>
  <c r="K51" i="8"/>
  <c r="J51" i="8"/>
  <c r="Z50" i="8"/>
  <c r="Y50" i="8"/>
  <c r="W50" i="8"/>
  <c r="U50" i="8"/>
  <c r="Q50" i="8"/>
  <c r="J50" i="8"/>
  <c r="K50" i="8" s="1"/>
  <c r="Z49" i="8"/>
  <c r="Y49" i="8"/>
  <c r="U49" i="8"/>
  <c r="W49" i="8" s="1"/>
  <c r="Q49" i="8"/>
  <c r="Z48" i="8"/>
  <c r="Y48" i="8"/>
  <c r="W48" i="8"/>
  <c r="U48" i="8"/>
  <c r="Q48" i="8"/>
  <c r="J48" i="8"/>
  <c r="K48" i="8" s="1"/>
  <c r="Z47" i="8"/>
  <c r="Y47" i="8"/>
  <c r="U47" i="8"/>
  <c r="W47" i="8" s="1"/>
  <c r="Q47" i="8"/>
  <c r="Z46" i="8"/>
  <c r="Y46" i="8"/>
  <c r="W46" i="8"/>
  <c r="U46" i="8"/>
  <c r="Q46" i="8"/>
  <c r="J46" i="8"/>
  <c r="K46" i="8" s="1"/>
  <c r="Z45" i="8"/>
  <c r="Y45" i="8"/>
  <c r="U45" i="8"/>
  <c r="W45" i="8" s="1"/>
  <c r="Q45" i="8"/>
  <c r="Z44" i="8"/>
  <c r="Y44" i="8"/>
  <c r="W44" i="8"/>
  <c r="U44" i="8"/>
  <c r="Q44" i="8"/>
  <c r="J44" i="8"/>
  <c r="K44" i="8" s="1"/>
  <c r="Z43" i="8"/>
  <c r="Y43" i="8"/>
  <c r="U43" i="8"/>
  <c r="W43" i="8" s="1"/>
  <c r="Q43" i="8"/>
  <c r="K43" i="8"/>
  <c r="J43" i="8"/>
  <c r="Z42" i="8"/>
  <c r="Y42" i="8"/>
  <c r="W42" i="8"/>
  <c r="U42" i="8"/>
  <c r="Q42" i="8"/>
  <c r="J42" i="8"/>
  <c r="K42" i="8" s="1"/>
  <c r="Z41" i="8"/>
  <c r="Y41" i="8"/>
  <c r="U41" i="8"/>
  <c r="W41" i="8" s="1"/>
  <c r="Q41" i="8"/>
  <c r="K41" i="8"/>
  <c r="J41" i="8"/>
  <c r="Z40" i="8"/>
  <c r="Y40" i="8"/>
  <c r="W40" i="8"/>
  <c r="U40" i="8"/>
  <c r="Q40" i="8"/>
  <c r="J40" i="8"/>
  <c r="K40" i="8" s="1"/>
  <c r="Z39" i="8"/>
  <c r="Y39" i="8"/>
  <c r="U39" i="8"/>
  <c r="W39" i="8" s="1"/>
  <c r="Q39" i="8"/>
  <c r="Z38" i="8"/>
  <c r="Y38" i="8"/>
  <c r="W38" i="8"/>
  <c r="U38" i="8"/>
  <c r="Q38" i="8"/>
  <c r="J38" i="8"/>
  <c r="K38" i="8" s="1"/>
  <c r="Z37" i="8"/>
  <c r="Y37" i="8"/>
  <c r="U37" i="8"/>
  <c r="W37" i="8" s="1"/>
  <c r="Q37" i="8"/>
  <c r="J37" i="8"/>
  <c r="K37" i="8" s="1"/>
  <c r="Z36" i="8"/>
  <c r="Y36" i="8"/>
  <c r="U36" i="8"/>
  <c r="W36" i="8" s="1"/>
  <c r="Q36" i="8"/>
  <c r="J36" i="8"/>
  <c r="K36" i="8" s="1"/>
  <c r="Z35" i="8"/>
  <c r="Y35" i="8"/>
  <c r="U35" i="8"/>
  <c r="W35" i="8" s="1"/>
  <c r="Q35" i="8"/>
  <c r="K35" i="8"/>
  <c r="J35" i="8"/>
  <c r="Z34" i="8"/>
  <c r="Y34" i="8"/>
  <c r="W34" i="8"/>
  <c r="U34" i="8"/>
  <c r="Q34" i="8"/>
  <c r="J34" i="8"/>
  <c r="K34" i="8" s="1"/>
  <c r="Q31" i="8"/>
  <c r="G31" i="8"/>
  <c r="Z30" i="8"/>
  <c r="Y30" i="8"/>
  <c r="U30" i="8"/>
  <c r="W30" i="8" s="1"/>
  <c r="Q30" i="8"/>
  <c r="J30" i="8"/>
  <c r="K30" i="8" s="1"/>
  <c r="Z29" i="8"/>
  <c r="Y29" i="8"/>
  <c r="U29" i="8"/>
  <c r="W29" i="8" s="1"/>
  <c r="J29" i="8"/>
  <c r="K29" i="8" s="1"/>
  <c r="Z28" i="8"/>
  <c r="Y28" i="8"/>
  <c r="U28" i="8"/>
  <c r="W28" i="8" s="1"/>
  <c r="J28" i="8"/>
  <c r="K28" i="8" s="1"/>
  <c r="Z27" i="8"/>
  <c r="Y27" i="8"/>
  <c r="U27" i="8"/>
  <c r="W27" i="8" s="1"/>
  <c r="J27" i="8"/>
  <c r="K27" i="8" s="1"/>
  <c r="Z26" i="8"/>
  <c r="Y26" i="8"/>
  <c r="U26" i="8"/>
  <c r="W26" i="8" s="1"/>
  <c r="J26" i="8"/>
  <c r="K26" i="8" s="1"/>
  <c r="Z25" i="8"/>
  <c r="Y25" i="8"/>
  <c r="U25" i="8"/>
  <c r="W25" i="8" s="1"/>
  <c r="J25" i="8"/>
  <c r="K25" i="8" s="1"/>
  <c r="Z24" i="8"/>
  <c r="Y24" i="8"/>
  <c r="U24" i="8"/>
  <c r="W24" i="8" s="1"/>
  <c r="J24" i="8"/>
  <c r="K24" i="8" s="1"/>
  <c r="Z23" i="8"/>
  <c r="Y23" i="8"/>
  <c r="U23" i="8"/>
  <c r="W23" i="8" s="1"/>
  <c r="J23" i="8"/>
  <c r="K23" i="8" s="1"/>
  <c r="Z22" i="8"/>
  <c r="Y22" i="8"/>
  <c r="U22" i="8"/>
  <c r="J22" i="8" s="1"/>
  <c r="K22" i="8" s="1"/>
  <c r="Z21" i="8"/>
  <c r="Y21" i="8"/>
  <c r="U21" i="8"/>
  <c r="W21" i="8" s="1"/>
  <c r="Q21" i="8"/>
  <c r="Z20" i="8"/>
  <c r="Y20" i="8"/>
  <c r="W20" i="8"/>
  <c r="U20" i="8"/>
  <c r="Q20" i="8"/>
  <c r="J20" i="8"/>
  <c r="K20" i="8" s="1"/>
  <c r="Z19" i="8"/>
  <c r="Y19" i="8"/>
  <c r="U19" i="8"/>
  <c r="W19" i="8" s="1"/>
  <c r="Q19" i="8"/>
  <c r="Q18" i="8"/>
  <c r="Q16" i="8"/>
  <c r="G16" i="8"/>
  <c r="Z15" i="8"/>
  <c r="Y15" i="8"/>
  <c r="W15" i="8"/>
  <c r="U15" i="8"/>
  <c r="S15" i="8"/>
  <c r="Q15" i="8"/>
  <c r="K15" i="8"/>
  <c r="J15" i="8"/>
  <c r="Z14" i="8"/>
  <c r="Y14" i="8"/>
  <c r="W14" i="8"/>
  <c r="U14" i="8"/>
  <c r="J14" i="8"/>
  <c r="K14" i="8" s="1"/>
  <c r="S14" i="8" s="1"/>
  <c r="Z13" i="8"/>
  <c r="Y13" i="8"/>
  <c r="U13" i="8"/>
  <c r="W13" i="8" s="1"/>
  <c r="K13" i="8"/>
  <c r="S13" i="8" s="1"/>
  <c r="J13" i="8"/>
  <c r="Z12" i="8"/>
  <c r="Y12" i="8"/>
  <c r="W12" i="8"/>
  <c r="U12" i="8"/>
  <c r="J12" i="8"/>
  <c r="Z11" i="8"/>
  <c r="Y11" i="8"/>
  <c r="U11" i="8"/>
  <c r="W11" i="8" s="1"/>
  <c r="Z10" i="8"/>
  <c r="Y10" i="8"/>
  <c r="W10" i="8"/>
  <c r="U10" i="8"/>
  <c r="J10" i="8"/>
  <c r="K10" i="8" s="1"/>
  <c r="S10" i="8" s="1"/>
  <c r="Z9" i="8"/>
  <c r="Y9" i="8"/>
  <c r="U9" i="8"/>
  <c r="W9" i="8" s="1"/>
  <c r="Q9" i="8"/>
  <c r="J9" i="8"/>
  <c r="K9" i="8" s="1"/>
  <c r="S9" i="8" s="1"/>
  <c r="Z8" i="8"/>
  <c r="Y8" i="8"/>
  <c r="J8" i="8" s="1"/>
  <c r="U8" i="8"/>
  <c r="W8" i="8" s="1"/>
  <c r="Q8" i="8"/>
  <c r="Z7" i="8"/>
  <c r="Y7" i="8"/>
  <c r="U7" i="8"/>
  <c r="W7" i="8" s="1"/>
  <c r="Q7" i="8"/>
  <c r="Q6" i="8"/>
  <c r="C158" i="8" l="1"/>
  <c r="F158" i="8" s="1"/>
  <c r="E159" i="8"/>
  <c r="K8" i="8"/>
  <c r="S8" i="8" s="1"/>
  <c r="N58" i="8"/>
  <c r="O94" i="8" s="1"/>
  <c r="J11" i="8"/>
  <c r="K12" i="8"/>
  <c r="S12" i="8" s="1"/>
  <c r="J19" i="8"/>
  <c r="K19" i="8" s="1"/>
  <c r="W22" i="8"/>
  <c r="J45" i="8"/>
  <c r="K45" i="8" s="1"/>
  <c r="J49" i="8"/>
  <c r="K49" i="8" s="1"/>
  <c r="J78" i="8"/>
  <c r="K78" i="8" s="1"/>
  <c r="J79" i="8"/>
  <c r="J7" i="8"/>
  <c r="J21" i="8"/>
  <c r="K21" i="8" s="1"/>
  <c r="J39" i="8"/>
  <c r="K39" i="8" s="1"/>
  <c r="J47" i="8"/>
  <c r="K47" i="8" s="1"/>
  <c r="J61" i="8"/>
  <c r="J62" i="8"/>
  <c r="J63" i="8"/>
  <c r="J78" i="6"/>
  <c r="J79" i="6"/>
  <c r="J80" i="6"/>
  <c r="J81" i="6"/>
  <c r="J82" i="6"/>
  <c r="J83" i="6"/>
  <c r="J84" i="6"/>
  <c r="J85" i="6"/>
  <c r="J86" i="6"/>
  <c r="C159" i="8" l="1"/>
  <c r="F159" i="8" s="1"/>
  <c r="K7" i="8"/>
  <c r="S7" i="8" s="1"/>
  <c r="P4" i="8" s="1"/>
  <c r="K11" i="8"/>
  <c r="S11" i="8" s="1"/>
  <c r="E160" i="8"/>
  <c r="I31" i="8"/>
  <c r="H88" i="8" s="1"/>
  <c r="H89" i="8" s="1"/>
  <c r="K89" i="8" s="1"/>
  <c r="I58" i="8"/>
  <c r="N58" i="6"/>
  <c r="I58" i="6"/>
  <c r="C160" i="8" l="1"/>
  <c r="F160" i="8" s="1"/>
  <c r="G94" i="8"/>
  <c r="G79" i="8"/>
  <c r="K79" i="8" s="1"/>
  <c r="G77" i="8"/>
  <c r="G74" i="8"/>
  <c r="K74" i="8" s="1"/>
  <c r="G92" i="8"/>
  <c r="G82" i="8"/>
  <c r="K82" i="8" s="1"/>
  <c r="G81" i="8"/>
  <c r="K81" i="8" s="1"/>
  <c r="G63" i="8"/>
  <c r="K63" i="8" s="1"/>
  <c r="G62" i="8"/>
  <c r="K62" i="8" s="1"/>
  <c r="K93" i="8" s="1"/>
  <c r="G61" i="8"/>
  <c r="K61" i="8" s="1"/>
  <c r="G93" i="8"/>
  <c r="I93" i="8" s="1"/>
  <c r="G86" i="8"/>
  <c r="K86" i="8" s="1"/>
  <c r="E161" i="8"/>
  <c r="I16" i="8"/>
  <c r="C88" i="8" s="1"/>
  <c r="I85" i="6"/>
  <c r="I84" i="6"/>
  <c r="I83" i="6"/>
  <c r="I80" i="6"/>
  <c r="I79" i="6"/>
  <c r="C161" i="8" l="1"/>
  <c r="F161" i="8" s="1"/>
  <c r="E162" i="8"/>
  <c r="N88" i="8"/>
  <c r="N90" i="8" s="1"/>
  <c r="S67" i="8"/>
  <c r="S66" i="8"/>
  <c r="I77" i="8" s="1"/>
  <c r="K77" i="8" s="1"/>
  <c r="S64" i="8"/>
  <c r="S65" i="8"/>
  <c r="U7" i="6"/>
  <c r="J7" i="6" s="1"/>
  <c r="J8" i="6"/>
  <c r="J9" i="6"/>
  <c r="J10" i="6"/>
  <c r="J11" i="6"/>
  <c r="J12" i="6"/>
  <c r="J13" i="6"/>
  <c r="J14" i="6"/>
  <c r="J15" i="6"/>
  <c r="C162" i="8" l="1"/>
  <c r="C163" i="8" s="1"/>
  <c r="S69" i="8"/>
  <c r="K92" i="8"/>
  <c r="S68" i="8"/>
  <c r="E163" i="8"/>
  <c r="J61" i="6"/>
  <c r="J62" i="6"/>
  <c r="J45" i="6"/>
  <c r="J46" i="6"/>
  <c r="J47" i="6"/>
  <c r="J49" i="6"/>
  <c r="F162" i="8" l="1"/>
  <c r="E164" i="8"/>
  <c r="C164" i="8"/>
  <c r="K94" i="8"/>
  <c r="I92" i="8"/>
  <c r="F163" i="8"/>
  <c r="K46" i="6"/>
  <c r="K47" i="6"/>
  <c r="K49" i="6"/>
  <c r="F164" i="8" l="1"/>
  <c r="C89" i="8"/>
  <c r="I94" i="8"/>
  <c r="E165" i="8"/>
  <c r="C165" i="8"/>
  <c r="U77" i="6"/>
  <c r="J77" i="6" s="1"/>
  <c r="U61" i="6"/>
  <c r="F165" i="8" l="1"/>
  <c r="E166" i="8"/>
  <c r="C166" i="8"/>
  <c r="D89" i="8"/>
  <c r="N89" i="8"/>
  <c r="G64" i="6"/>
  <c r="G65" i="6"/>
  <c r="G76" i="6"/>
  <c r="G75" i="6"/>
  <c r="G73" i="6"/>
  <c r="G72" i="6"/>
  <c r="G71" i="6"/>
  <c r="G70" i="6"/>
  <c r="G69" i="6"/>
  <c r="G68" i="6"/>
  <c r="G67" i="6"/>
  <c r="G66" i="6"/>
  <c r="G80" i="6"/>
  <c r="G83" i="6"/>
  <c r="G84" i="6"/>
  <c r="G85" i="6"/>
  <c r="F166" i="8" l="1"/>
  <c r="N91" i="8"/>
  <c r="P91" i="8" s="1"/>
  <c r="P89" i="8"/>
  <c r="C167" i="8"/>
  <c r="E167" i="8"/>
  <c r="K85" i="6"/>
  <c r="K84" i="6"/>
  <c r="K83" i="6"/>
  <c r="K80" i="6"/>
  <c r="Q86" i="6"/>
  <c r="Q85" i="6"/>
  <c r="Q84" i="6"/>
  <c r="Q82" i="6"/>
  <c r="Q81" i="6"/>
  <c r="E168" i="8" l="1"/>
  <c r="C168" i="8"/>
  <c r="F167" i="8"/>
  <c r="J76" i="6"/>
  <c r="K76" i="6" s="1"/>
  <c r="J75" i="6"/>
  <c r="K75" i="6" s="1"/>
  <c r="J74" i="6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8" i="6"/>
  <c r="K48" i="6" s="1"/>
  <c r="J44" i="6"/>
  <c r="K44" i="6" s="1"/>
  <c r="J43" i="6"/>
  <c r="K43" i="6" s="1"/>
  <c r="J42" i="6"/>
  <c r="K42" i="6" s="1"/>
  <c r="J41" i="6"/>
  <c r="K41" i="6" s="1"/>
  <c r="J40" i="6"/>
  <c r="K40" i="6" s="1"/>
  <c r="J38" i="6"/>
  <c r="K38" i="6" s="1"/>
  <c r="J37" i="6"/>
  <c r="K37" i="6" s="1"/>
  <c r="J36" i="6"/>
  <c r="K36" i="6" s="1"/>
  <c r="J35" i="6"/>
  <c r="K35" i="6" s="1"/>
  <c r="J34" i="6"/>
  <c r="K34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0" i="6"/>
  <c r="K20" i="6" s="1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J63" i="6" s="1"/>
  <c r="Z62" i="6"/>
  <c r="Y62" i="6"/>
  <c r="Z61" i="6"/>
  <c r="Y61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J22" i="6" s="1"/>
  <c r="K22" i="6" s="1"/>
  <c r="Z21" i="6"/>
  <c r="Y21" i="6"/>
  <c r="J21" i="6" s="1"/>
  <c r="K21" i="6" s="1"/>
  <c r="Z20" i="6"/>
  <c r="Y20" i="6"/>
  <c r="Z19" i="6"/>
  <c r="Y19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U86" i="6"/>
  <c r="W86" i="6" s="1"/>
  <c r="U85" i="6"/>
  <c r="W85" i="6" s="1"/>
  <c r="U84" i="6"/>
  <c r="W84" i="6" s="1"/>
  <c r="U83" i="6"/>
  <c r="W83" i="6" s="1"/>
  <c r="U82" i="6"/>
  <c r="W82" i="6" s="1"/>
  <c r="U81" i="6"/>
  <c r="W81" i="6" s="1"/>
  <c r="U80" i="6"/>
  <c r="W80" i="6" s="1"/>
  <c r="U79" i="6"/>
  <c r="U78" i="6"/>
  <c r="U76" i="6"/>
  <c r="W76" i="6" s="1"/>
  <c r="U75" i="6"/>
  <c r="W75" i="6" s="1"/>
  <c r="U74" i="6"/>
  <c r="W74" i="6" s="1"/>
  <c r="U73" i="6"/>
  <c r="W73" i="6" s="1"/>
  <c r="U72" i="6"/>
  <c r="W72" i="6" s="1"/>
  <c r="U71" i="6"/>
  <c r="W71" i="6" s="1"/>
  <c r="U70" i="6"/>
  <c r="W70" i="6" s="1"/>
  <c r="U69" i="6"/>
  <c r="W69" i="6" s="1"/>
  <c r="U68" i="6"/>
  <c r="W68" i="6" s="1"/>
  <c r="U67" i="6"/>
  <c r="W67" i="6" s="1"/>
  <c r="U66" i="6"/>
  <c r="W66" i="6" s="1"/>
  <c r="U65" i="6"/>
  <c r="W65" i="6" s="1"/>
  <c r="U64" i="6"/>
  <c r="W64" i="6" s="1"/>
  <c r="U63" i="6"/>
  <c r="W63" i="6" s="1"/>
  <c r="U62" i="6"/>
  <c r="W61" i="6"/>
  <c r="U57" i="6"/>
  <c r="W57" i="6" s="1"/>
  <c r="U56" i="6"/>
  <c r="W56" i="6" s="1"/>
  <c r="U55" i="6"/>
  <c r="W55" i="6" s="1"/>
  <c r="U54" i="6"/>
  <c r="W54" i="6" s="1"/>
  <c r="U53" i="6"/>
  <c r="W53" i="6" s="1"/>
  <c r="U52" i="6"/>
  <c r="W52" i="6" s="1"/>
  <c r="U51" i="6"/>
  <c r="W51" i="6" s="1"/>
  <c r="U50" i="6"/>
  <c r="W50" i="6" s="1"/>
  <c r="U49" i="6"/>
  <c r="W49" i="6" s="1"/>
  <c r="U48" i="6"/>
  <c r="W48" i="6" s="1"/>
  <c r="U47" i="6"/>
  <c r="U46" i="6"/>
  <c r="W46" i="6" s="1"/>
  <c r="U45" i="6"/>
  <c r="W45" i="6" s="1"/>
  <c r="U44" i="6"/>
  <c r="W44" i="6" s="1"/>
  <c r="U43" i="6"/>
  <c r="W43" i="6" s="1"/>
  <c r="U42" i="6"/>
  <c r="W42" i="6" s="1"/>
  <c r="U41" i="6"/>
  <c r="W41" i="6" s="1"/>
  <c r="U40" i="6"/>
  <c r="W40" i="6" s="1"/>
  <c r="U39" i="6"/>
  <c r="U38" i="6"/>
  <c r="W38" i="6" s="1"/>
  <c r="U37" i="6"/>
  <c r="W37" i="6" s="1"/>
  <c r="U36" i="6"/>
  <c r="W36" i="6" s="1"/>
  <c r="U35" i="6"/>
  <c r="W35" i="6" s="1"/>
  <c r="U30" i="6"/>
  <c r="W30" i="6" s="1"/>
  <c r="U29" i="6"/>
  <c r="W29" i="6" s="1"/>
  <c r="U28" i="6"/>
  <c r="W28" i="6" s="1"/>
  <c r="U27" i="6"/>
  <c r="W27" i="6" s="1"/>
  <c r="U26" i="6"/>
  <c r="W26" i="6" s="1"/>
  <c r="U25" i="6"/>
  <c r="W25" i="6" s="1"/>
  <c r="U24" i="6"/>
  <c r="W24" i="6" s="1"/>
  <c r="U23" i="6"/>
  <c r="W23" i="6" s="1"/>
  <c r="U22" i="6"/>
  <c r="W22" i="6" s="1"/>
  <c r="U21" i="6"/>
  <c r="W21" i="6" s="1"/>
  <c r="U20" i="6"/>
  <c r="W20" i="6" s="1"/>
  <c r="U19" i="6"/>
  <c r="W19" i="6" s="1"/>
  <c r="U15" i="6"/>
  <c r="W15" i="6" s="1"/>
  <c r="U14" i="6"/>
  <c r="W14" i="6" s="1"/>
  <c r="U13" i="6"/>
  <c r="W13" i="6" s="1"/>
  <c r="U12" i="6"/>
  <c r="W12" i="6" s="1"/>
  <c r="U11" i="6"/>
  <c r="W11" i="6" s="1"/>
  <c r="U10" i="6"/>
  <c r="W10" i="6" s="1"/>
  <c r="U9" i="6"/>
  <c r="W9" i="6" s="1"/>
  <c r="U8" i="6"/>
  <c r="W7" i="6"/>
  <c r="U34" i="6"/>
  <c r="W34" i="6" s="1"/>
  <c r="F168" i="8" l="1"/>
  <c r="E169" i="8"/>
  <c r="C169" i="8"/>
  <c r="I31" i="6"/>
  <c r="K15" i="6"/>
  <c r="S15" i="6" s="1"/>
  <c r="K10" i="6"/>
  <c r="S10" i="6" s="1"/>
  <c r="K13" i="6"/>
  <c r="S13" i="6" s="1"/>
  <c r="K9" i="6"/>
  <c r="S9" i="6" s="1"/>
  <c r="K14" i="6"/>
  <c r="S14" i="6" s="1"/>
  <c r="K7" i="6"/>
  <c r="S7" i="6" s="1"/>
  <c r="W77" i="6"/>
  <c r="W78" i="6"/>
  <c r="W79" i="6"/>
  <c r="J39" i="6"/>
  <c r="K39" i="6" s="1"/>
  <c r="W47" i="6"/>
  <c r="K45" i="6"/>
  <c r="W39" i="6"/>
  <c r="J19" i="6"/>
  <c r="K19" i="6" s="1"/>
  <c r="W62" i="6"/>
  <c r="W8" i="6"/>
  <c r="F169" i="8" l="1"/>
  <c r="E170" i="8"/>
  <c r="C170" i="8"/>
  <c r="K11" i="6"/>
  <c r="S11" i="6" s="1"/>
  <c r="K12" i="6"/>
  <c r="S12" i="6" s="1"/>
  <c r="K8" i="6"/>
  <c r="S8" i="6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F170" i="8" l="1"/>
  <c r="P4" i="6"/>
  <c r="C171" i="8"/>
  <c r="E171" i="8"/>
  <c r="G86" i="6"/>
  <c r="I185" i="6"/>
  <c r="H185" i="6"/>
  <c r="G185" i="6"/>
  <c r="F185" i="6"/>
  <c r="E185" i="6"/>
  <c r="C185" i="6"/>
  <c r="A158" i="6"/>
  <c r="C158" i="6" s="1"/>
  <c r="Q83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1" i="6"/>
  <c r="G31" i="6"/>
  <c r="Q30" i="6"/>
  <c r="Q21" i="6"/>
  <c r="Q20" i="6"/>
  <c r="Q19" i="6"/>
  <c r="Q18" i="6"/>
  <c r="Q16" i="6"/>
  <c r="G16" i="6"/>
  <c r="Q15" i="6"/>
  <c r="Q9" i="6"/>
  <c r="Q8" i="6"/>
  <c r="Q7" i="6"/>
  <c r="Q6" i="6"/>
  <c r="F171" i="8" l="1"/>
  <c r="E172" i="8"/>
  <c r="C172" i="8"/>
  <c r="G94" i="6"/>
  <c r="G62" i="6"/>
  <c r="K62" i="6" s="1"/>
  <c r="K93" i="6" s="1"/>
  <c r="G81" i="6"/>
  <c r="K81" i="6" s="1"/>
  <c r="K78" i="6"/>
  <c r="G79" i="6"/>
  <c r="K79" i="6" s="1"/>
  <c r="S65" i="6" s="1"/>
  <c r="G74" i="6"/>
  <c r="K74" i="6" s="1"/>
  <c r="G82" i="6"/>
  <c r="K82" i="6" s="1"/>
  <c r="G77" i="6"/>
  <c r="G61" i="6"/>
  <c r="K61" i="6" s="1"/>
  <c r="G63" i="6"/>
  <c r="K63" i="6" s="1"/>
  <c r="H88" i="6"/>
  <c r="H89" i="6" s="1"/>
  <c r="I16" i="6"/>
  <c r="C88" i="6" s="1"/>
  <c r="G93" i="6"/>
  <c r="G92" i="6"/>
  <c r="E158" i="6"/>
  <c r="O94" i="6"/>
  <c r="I77" i="6" l="1"/>
  <c r="F172" i="8"/>
  <c r="I93" i="6"/>
  <c r="E173" i="8"/>
  <c r="C173" i="8"/>
  <c r="N88" i="6"/>
  <c r="N90" i="6" s="1"/>
  <c r="C159" i="6"/>
  <c r="E159" i="6"/>
  <c r="F158" i="6"/>
  <c r="F173" i="8" l="1"/>
  <c r="E174" i="8"/>
  <c r="C174" i="8"/>
  <c r="K89" i="6"/>
  <c r="K77" i="6"/>
  <c r="E160" i="6"/>
  <c r="C160" i="6"/>
  <c r="F159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F174" i="8" l="1"/>
  <c r="C175" i="8"/>
  <c r="E175" i="8"/>
  <c r="S69" i="6"/>
  <c r="S68" i="6" s="1"/>
  <c r="I86" i="6" s="1"/>
  <c r="J93" i="4"/>
  <c r="I93" i="4" s="1"/>
  <c r="I32" i="4"/>
  <c r="H88" i="4" s="1"/>
  <c r="F160" i="6"/>
  <c r="E161" i="6"/>
  <c r="C161" i="6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E176" i="8" l="1"/>
  <c r="C176" i="8"/>
  <c r="F175" i="8"/>
  <c r="K86" i="6"/>
  <c r="K92" i="6" s="1"/>
  <c r="F161" i="6"/>
  <c r="C162" i="6"/>
  <c r="E162" i="6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F176" i="8" l="1"/>
  <c r="E177" i="8"/>
  <c r="C177" i="8"/>
  <c r="K94" i="6"/>
  <c r="E163" i="6"/>
  <c r="C163" i="6"/>
  <c r="F162" i="6"/>
  <c r="C162" i="4"/>
  <c r="F162" i="4" s="1"/>
  <c r="I92" i="4"/>
  <c r="J94" i="4"/>
  <c r="E164" i="4"/>
  <c r="F177" i="8" l="1"/>
  <c r="E178" i="8"/>
  <c r="C178" i="8"/>
  <c r="F163" i="6"/>
  <c r="E164" i="6"/>
  <c r="C164" i="6"/>
  <c r="C163" i="4"/>
  <c r="C164" i="4" s="1"/>
  <c r="F164" i="4" s="1"/>
  <c r="I94" i="4"/>
  <c r="C89" i="4"/>
  <c r="E165" i="4"/>
  <c r="F178" i="8" l="1"/>
  <c r="C179" i="8"/>
  <c r="E179" i="8"/>
  <c r="F164" i="6"/>
  <c r="C165" i="6"/>
  <c r="E165" i="6"/>
  <c r="C165" i="4"/>
  <c r="F165" i="4" s="1"/>
  <c r="F163" i="4"/>
  <c r="E166" i="4"/>
  <c r="M89" i="4"/>
  <c r="D89" i="4"/>
  <c r="F179" i="8" l="1"/>
  <c r="E180" i="8"/>
  <c r="C180" i="8"/>
  <c r="E166" i="6"/>
  <c r="C166" i="6"/>
  <c r="F165" i="6"/>
  <c r="C166" i="4"/>
  <c r="F166" i="4" s="1"/>
  <c r="O89" i="4"/>
  <c r="M91" i="4"/>
  <c r="O91" i="4" s="1"/>
  <c r="E167" i="4"/>
  <c r="F180" i="8" l="1"/>
  <c r="E181" i="8"/>
  <c r="C181" i="8"/>
  <c r="F166" i="6"/>
  <c r="C167" i="6"/>
  <c r="E167" i="6"/>
  <c r="C167" i="4"/>
  <c r="F167" i="4" s="1"/>
  <c r="E168" i="4"/>
  <c r="F181" i="8" l="1"/>
  <c r="E182" i="8"/>
  <c r="C182" i="8"/>
  <c r="E168" i="6"/>
  <c r="C168" i="6"/>
  <c r="F167" i="6"/>
  <c r="C168" i="4"/>
  <c r="F168" i="4" s="1"/>
  <c r="E169" i="4"/>
  <c r="F182" i="8" l="1"/>
  <c r="C183" i="8"/>
  <c r="E183" i="8"/>
  <c r="F168" i="6"/>
  <c r="E169" i="6"/>
  <c r="C169" i="6"/>
  <c r="C169" i="4"/>
  <c r="C170" i="4" s="1"/>
  <c r="E170" i="4"/>
  <c r="F183" i="8" l="1"/>
  <c r="F169" i="6"/>
  <c r="C170" i="6"/>
  <c r="E170" i="6"/>
  <c r="F169" i="4"/>
  <c r="F170" i="4"/>
  <c r="E171" i="4"/>
  <c r="C171" i="4"/>
  <c r="F170" i="6" l="1"/>
  <c r="C171" i="6"/>
  <c r="E171" i="6"/>
  <c r="F171" i="4"/>
  <c r="E172" i="4"/>
  <c r="C172" i="4"/>
  <c r="C172" i="6" l="1"/>
  <c r="E172" i="6"/>
  <c r="F171" i="6"/>
  <c r="F172" i="4"/>
  <c r="E173" i="4"/>
  <c r="C173" i="4"/>
  <c r="E173" i="6" l="1"/>
  <c r="C173" i="6"/>
  <c r="F172" i="6"/>
  <c r="F173" i="4"/>
  <c r="E174" i="4"/>
  <c r="C174" i="4"/>
  <c r="F173" i="6" l="1"/>
  <c r="E174" i="6"/>
  <c r="C174" i="6"/>
  <c r="F174" i="4"/>
  <c r="E175" i="4"/>
  <c r="C175" i="4"/>
  <c r="F174" i="6" l="1"/>
  <c r="C175" i="6"/>
  <c r="E175" i="6"/>
  <c r="F175" i="4"/>
  <c r="E176" i="4"/>
  <c r="C176" i="4"/>
  <c r="C176" i="6" l="1"/>
  <c r="E176" i="6"/>
  <c r="F175" i="6"/>
  <c r="F176" i="4"/>
  <c r="E177" i="4"/>
  <c r="C177" i="4"/>
  <c r="C177" i="6" l="1"/>
  <c r="E177" i="6"/>
  <c r="F176" i="6"/>
  <c r="C178" i="4"/>
  <c r="E178" i="4"/>
  <c r="F177" i="4"/>
  <c r="E178" i="6" l="1"/>
  <c r="C178" i="6"/>
  <c r="F177" i="6"/>
  <c r="F178" i="4"/>
  <c r="C179" i="4"/>
  <c r="E179" i="4"/>
  <c r="F178" i="6" l="1"/>
  <c r="E179" i="6"/>
  <c r="C179" i="6"/>
  <c r="F179" i="4"/>
  <c r="E180" i="4"/>
  <c r="C180" i="4"/>
  <c r="F179" i="6" l="1"/>
  <c r="C180" i="6"/>
  <c r="E180" i="6"/>
  <c r="F180" i="4"/>
  <c r="E181" i="4"/>
  <c r="C181" i="4"/>
  <c r="E181" i="6" l="1"/>
  <c r="C181" i="6"/>
  <c r="F180" i="6"/>
  <c r="F181" i="4"/>
  <c r="E182" i="4"/>
  <c r="C182" i="4"/>
  <c r="F181" i="6" l="1"/>
  <c r="E182" i="6"/>
  <c r="C182" i="6"/>
  <c r="F182" i="4"/>
  <c r="E183" i="4"/>
  <c r="C183" i="4"/>
  <c r="F182" i="6" l="1"/>
  <c r="C183" i="6"/>
  <c r="E183" i="6"/>
  <c r="F183" i="4"/>
  <c r="C184" i="4"/>
  <c r="E184" i="4"/>
  <c r="F183" i="6" l="1"/>
  <c r="F184" i="4"/>
  <c r="E185" i="4"/>
  <c r="C185" i="4"/>
  <c r="F185" i="4" l="1"/>
  <c r="S67" i="6" l="1"/>
  <c r="I94" i="6" l="1"/>
  <c r="I92" i="6"/>
  <c r="C89" i="6" l="1"/>
  <c r="D89" i="6" l="1"/>
  <c r="N89" i="6"/>
  <c r="P89" i="6" l="1"/>
  <c r="N91" i="6"/>
  <c r="P9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  <author>solcom-ad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Z98" authorId="1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  <author>solcom-ad</author>
  </authors>
  <commentList>
    <comment ref="L89" authorId="0" shapeId="0" xr:uid="{A38194D1-6776-4E26-B9EB-2960BE0D92E4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Z98" authorId="1" shapeId="0" xr:uid="{9DDC72F7-CB35-4B2C-8824-D18147BE45F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<sst xmlns="http://schemas.openxmlformats.org/spreadsheetml/2006/main" count="1504" uniqueCount="320">
  <si>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</si>
  <si>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</si>
  <si>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</si>
  <si>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</si>
  <si>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</si>
  <si>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</si>
  <si>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</si>
  <si>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</si>
  <si>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</si>
  <si>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</si>
  <si>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</si>
  <si>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</si>
  <si>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</si>
  <si>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</si>
  <si>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</si>
  <si>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</si>
  <si>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</si>
  <si>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</si>
  <si>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</si>
  <si>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</si>
  <si>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</si>
  <si>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</si>
  <si>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</si>
  <si>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</si>
  <si>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</si>
  <si>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</si>
  <si>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</si>
  <si>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</si>
  <si>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</si>
  <si>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</si>
  <si>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</si>
  <si>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</si>
  <si>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</si>
  <si>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</si>
  <si>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</si>
  <si>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</si>
  <si>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</si>
  <si>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</si>
  <si>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</si>
  <si>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</si>
  <si>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</si>
  <si>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</si>
  <si>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</si>
  <si>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</si>
  <si>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</si>
  <si>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</si>
  <si>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</si>
  <si>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</si>
  <si>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</si>
  <si>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</si>
  <si>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</si>
  <si>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</si>
  <si>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</si>
  <si>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</si>
  <si>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</si>
  <si>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</si>
  <si>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</si>
  <si>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</si>
  <si>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</si>
  <si>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</si>
  <si>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</si>
  <si>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</si>
  <si>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</si>
  <si>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</si>
  <si>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</si>
  <si>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</si>
  <si>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</si>
  <si>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</si>
  <si>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</si>
  <si>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</si>
  <si>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</si>
  <si>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</si>
  <si>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</si>
  <si>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</si>
  <si>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</si>
  <si>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</si>
  <si>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</si>
  <si>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</si>
  <si>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</si>
  <si>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</si>
  <si>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</si>
  <si>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</si>
  <si>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</si>
  <si>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</si>
  <si>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</si>
  <si>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</si>
  <si>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</si>
  <si>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</si>
  <si>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</si>
  <si>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</si>
  <si>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</si>
  <si>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</si>
  <si>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</si>
  <si>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</si>
  <si>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</si>
  <si>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</si>
  <si>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</si>
  <si>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</si>
  <si>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</si>
  <si>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</si>
  <si>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</si>
  <si>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</si>
  <si>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</si>
  <si>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</si>
  <si>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</si>
  <si>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</si>
  <si>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</si>
  <si>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</si>
  <si>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</si>
  <si>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</si>
  <si>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</si>
  <si>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</si>
  <si>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</si>
  <si>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</si>
  <si>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</si>
  <si>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</si>
  <si>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</si>
  <si>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</si>
  <si>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</si>
  <si>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</si>
  <si>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</si>
  <si>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</si>
  <si>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</si>
  <si>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</si>
  <si>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</si>
  <si>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</si>
  <si>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</si>
  <si>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</si>
  <si>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</si>
  <si>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</si>
  <si>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</si>
  <si>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</si>
  <si>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</si>
  <si>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</si>
  <si>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</si>
  <si>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</si>
  <si>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</si>
  <si>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</si>
  <si>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</si>
  <si>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</si>
  <si>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</si>
  <si>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</si>
  <si>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</si>
  <si>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</si>
  <si>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</si>
  <si>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</si>
  <si>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</si>
  <si>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</si>
  <si>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</si>
  <si>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</si>
  <si>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</si>
  <si>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</si>
  <si>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</si>
  <si>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</si>
  <si>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</si>
  <si>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</si>
  <si>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</si>
  <si>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</si>
  <si>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</si>
  <si>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</si>
  <si>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</si>
  <si>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</si>
  <si>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</si>
  <si>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</si>
  <si>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</si>
  <si>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</si>
  <si>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</si>
  <si>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</si>
  <si>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</si>
  <si>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</si>
  <si>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</si>
  <si>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</si>
  <si>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</si>
  <si>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</si>
  <si>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</si>
  <si>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</si>
  <si>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</si>
  <si>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</si>
  <si>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</si>
  <si>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</si>
  <si>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</si>
  <si>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</si>
  <si>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</si>
  <si>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</si>
  <si>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</si>
  <si>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</si>
  <si>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</si>
  <si>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</si>
  <si>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</si>
  <si>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</si>
  <si>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</si>
  <si>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</si>
  <si>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</si>
  <si>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</si>
  <si>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</si>
  <si>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</si>
  <si>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</si>
  <si>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</si>
  <si>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</si>
  <si>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</si>
  <si>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</si>
  <si>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</si>
  <si>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</si>
  <si>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</si>
  <si>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</si>
  <si>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</si>
  <si>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</si>
  <si>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</si>
  <si>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</si>
  <si>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</si>
  <si>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</si>
  <si>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</si>
  <si>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</si>
  <si>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</si>
  <si>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</si>
  <si>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</si>
  <si>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</si>
  <si>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</si>
  <si>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</si>
  <si>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</si>
  <si>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</si>
  <si>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</si>
  <si>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</si>
  <si>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</si>
  <si>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</si>
  <si>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</si>
  <si>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</si>
  <si>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</si>
  <si>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</si>
  <si>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</si>
  <si>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</si>
  <si>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</si>
  <si>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</si>
  <si>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</si>
  <si>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</si>
  <si>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</si>
  <si>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</si>
  <si>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</si>
  <si>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</si>
  <si>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</si>
  <si>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</si>
  <si>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</si>
  <si>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</si>
  <si>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</si>
  <si>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</si>
  <si>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</si>
  <si>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</si>
  <si>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</si>
  <si>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</si>
  <si>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</si>
  <si>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</si>
  <si>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</si>
  <si>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</si>
  <si>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</si>
  <si>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</si>
  <si>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</si>
  <si>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</si>
  <si>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</si>
  <si>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</si>
  <si>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</si>
  <si>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1:製造経費</t>
  </si>
  <si>
    <t>HK</t>
    <phoneticPr fontId="3"/>
  </si>
  <si>
    <t>製品利益</t>
  </si>
  <si>
    <t>固定費利益</t>
  </si>
  <si>
    <t>2:製品売上</t>
    <rPh sb="2" eb="4">
      <t>セイヒン</t>
    </rPh>
    <rPh sb="4" eb="6">
      <t>ウリアゲ</t>
    </rPh>
    <phoneticPr fontId="3"/>
  </si>
  <si>
    <t>製品
売上分類</t>
    <rPh sb="0" eb="2">
      <t>セイヒン</t>
    </rPh>
    <rPh sb="3" eb="5">
      <t>ウリアゲ</t>
    </rPh>
    <rPh sb="5" eb="7">
      <t>ブンルイ</t>
    </rPh>
    <phoneticPr fontId="3"/>
  </si>
  <si>
    <t>固定費
売上分類</t>
    <rPh sb="0" eb="3">
      <t>コテイヒ</t>
    </rPh>
    <rPh sb="4" eb="6">
      <t>ウリアゲ</t>
    </rPh>
    <rPh sb="6" eb="8">
      <t>ブンルイ</t>
    </rPh>
    <phoneticPr fontId="3"/>
  </si>
  <si>
    <t>2:製品売上</t>
    <rPh sb="2" eb="4">
      <t>セイヒン</t>
    </rPh>
    <rPh sb="4" eb="6">
      <t>ウリアゲ</t>
    </rPh>
    <phoneticPr fontId="3"/>
  </si>
  <si>
    <t>1:固定費売上</t>
    <rPh sb="2" eb="5">
      <t>コテイヒ</t>
    </rPh>
    <rPh sb="5" eb="7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</si>
  <si>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</si>
  <si>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</si>
  <si>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</si>
  <si>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</si>
  <si>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</si>
  <si>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</si>
  <si>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</si>
  <si>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</si>
  <si>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</si>
  <si>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</si>
  <si>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</si>
  <si>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</si>
  <si>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</si>
  <si>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</si>
  <si>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lngmonetaryratecode</t>
  </si>
  <si>
    <t>lngmonetaryunitcode</t>
  </si>
  <si>
    <t>curconversionrate</t>
  </si>
  <si>
    <t>dtmapplystartdate</t>
  </si>
  <si>
    <t>dtmapplyenddate</t>
  </si>
  <si>
    <t>269:苗村</t>
    <rPh sb="4" eb="6">
      <t>ナエムラ</t>
    </rPh>
    <phoneticPr fontId="3"/>
  </si>
  <si>
    <t>270:平林</t>
    <rPh sb="4" eb="6">
      <t>ヒラバヤシ</t>
    </rPh>
    <phoneticPr fontId="3"/>
  </si>
  <si>
    <t>273:草野</t>
    <rPh sb="4" eb="6">
      <t>クサノ</t>
    </rPh>
    <phoneticPr fontId="3"/>
  </si>
  <si>
    <t>開発担当</t>
    <rPh sb="0" eb="2">
      <t>カイハツ</t>
    </rPh>
    <rPh sb="2" eb="4">
      <t>タントウ</t>
    </rPh>
    <phoneticPr fontId="3"/>
  </si>
  <si>
    <t>41:トイコレクターズ</t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</si>
  <si>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</si>
  <si>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</si>
  <si>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</si>
  <si>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</si>
  <si>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
売上区分</t>
    <rPh sb="0" eb="2">
      <t>セイヒン</t>
    </rPh>
    <rPh sb="3" eb="5">
      <t>ウリアゲ</t>
    </rPh>
    <rPh sb="5" eb="7">
      <t>クブン</t>
    </rPh>
    <phoneticPr fontId="3"/>
  </si>
  <si>
    <t>2:テストロケ</t>
  </si>
  <si>
    <t>3:セットサンプル</t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</si>
  <si>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</si>
  <si>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2:輸入費用</t>
  </si>
  <si>
    <t>固定　％で可　単価も可</t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</si>
  <si>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</si>
  <si>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</si>
  <si>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・償却費の式見直し
→償却費合計対象の列を追加（製品売上明細のみ）し、その合計値を償却費に設定した
・対象エリアコード列の追加(欄外）</t>
    <rPh sb="11" eb="13">
      <t>ショウキャク</t>
    </rPh>
    <rPh sb="13" eb="14">
      <t>ヒ</t>
    </rPh>
    <rPh sb="14" eb="16">
      <t>ゴウケイ</t>
    </rPh>
    <rPh sb="16" eb="18">
      <t>タイショウ</t>
    </rPh>
    <rPh sb="64" eb="66">
      <t>ランガイ</t>
    </rPh>
    <phoneticPr fontId="3"/>
  </si>
  <si>
    <t>テスト1</t>
    <phoneticPr fontId="3"/>
  </si>
  <si>
    <t>テスト2</t>
    <phoneticPr fontId="3"/>
  </si>
  <si>
    <t>テスト3</t>
    <phoneticPr fontId="3"/>
  </si>
  <si>
    <t>test test</t>
    <phoneticPr fontId="3"/>
  </si>
  <si>
    <t>aaa</t>
    <phoneticPr fontId="3"/>
  </si>
  <si>
    <t>4:製品見直し代</t>
  </si>
  <si>
    <t>0001:ボーイズトイ事業部　経費</t>
  </si>
  <si>
    <t>0005:バンダイ　その他　経費</t>
  </si>
  <si>
    <t>0010:ガールズトイ事業部経費</t>
  </si>
  <si>
    <t>0015:ライフ事業部　経費</t>
  </si>
  <si>
    <t>0007:ベンダー事業部カプセル課　経費</t>
  </si>
  <si>
    <t>2216:旭栄</t>
  </si>
  <si>
    <t>生産数</t>
    <rPh sb="0" eb="2">
      <t>セイサン</t>
    </rPh>
    <rPh sb="2" eb="3">
      <t>スウ</t>
    </rPh>
    <phoneticPr fontId="3"/>
  </si>
  <si>
    <t>07750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</si>
</sst>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87E7AD"/>
        <bgColor indexed="64"/>
      </patternFill>
    </fill>
    <fill>
      <patternFill patternType="solid">
        <fgColor theme="5" tint="0.59996337778862885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62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49" fontId="14" fillId="41" borderId="101" xfId="0" applyNumberFormat="1" applyFont="1" applyFill="1" applyBorder="1" applyAlignment="1">
      <alignment horizontal="left" vertical="center" wrapText="1"/>
    </xf>
    <xf numFmtId="1" fontId="0" fillId="0" borderId="101" xfId="0" applyNumberFormat="1" applyBorder="1" applyAlignment="1">
      <alignment horizontal="right" vertical="center"/>
    </xf>
    <xf numFmtId="0" fontId="0" fillId="0" borderId="101" xfId="0" applyBorder="1" applyAlignment="1">
      <alignment horizontal="right" vertical="center"/>
    </xf>
    <xf numFmtId="179" fontId="0" fillId="0" borderId="101" xfId="0" applyNumberFormat="1" applyBorder="1" applyAlignment="1">
      <alignment horizontal="right" vertical="center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0" fontId="2" fillId="0" borderId="17" xfId="0" applyFont="1" applyBorder="1" applyProtection="1">
      <protection hidden="1"/>
    </xf>
    <xf numFmtId="0" fontId="2" fillId="0" borderId="17" xfId="0" applyFont="1" applyFill="1" applyBorder="1" applyAlignment="1" applyProtection="1">
      <alignment horizontal="left"/>
      <protection hidden="1"/>
    </xf>
    <xf numFmtId="0" fontId="2" fillId="14" borderId="17" xfId="0" applyFont="1" applyFill="1" applyBorder="1" applyAlignment="1" applyProtection="1">
      <alignment horizontal="left"/>
      <protection hidden="1"/>
    </xf>
    <xf numFmtId="0" fontId="2" fillId="0" borderId="17" xfId="0" applyFont="1" applyFill="1" applyBorder="1" applyProtection="1">
      <protection hidden="1"/>
    </xf>
    <xf numFmtId="0" fontId="2" fillId="14" borderId="17" xfId="0" applyFont="1" applyFill="1" applyBorder="1" applyProtection="1">
      <protection hidden="1"/>
    </xf>
    <xf numFmtId="3" fontId="4" fillId="0" borderId="0" xfId="0" applyNumberFormat="1" applyFont="1"/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7" fillId="0" borderId="0" xfId="0" applyFont="1"/>
    <xf numFmtId="176" fontId="4" fillId="0" borderId="6" xfId="0" applyNumberFormat="1" applyFont="1" applyFill="1" applyBorder="1" applyAlignment="1" applyProtection="1">
      <alignment horizontal="right"/>
      <protection locked="0"/>
    </xf>
    <xf numFmtId="176" fontId="4" fillId="0" borderId="15" xfId="0" applyNumberFormat="1" applyFont="1" applyFill="1" applyBorder="1" applyAlignment="1" applyProtection="1">
      <alignment horizontal="right"/>
      <protection locked="0"/>
    </xf>
    <xf numFmtId="176" fontId="4" fillId="0" borderId="3" xfId="0" applyNumberFormat="1" applyFont="1" applyFill="1" applyBorder="1" applyAlignment="1" applyProtection="1">
      <alignment horizontal="right"/>
      <protection locked="0"/>
    </xf>
    <xf numFmtId="0" fontId="4" fillId="25" borderId="28" xfId="0" applyFont="1" applyFill="1" applyBorder="1" applyProtection="1">
      <protection locked="0"/>
    </xf>
    <xf numFmtId="0" fontId="4" fillId="0" borderId="14" xfId="0" applyFont="1" applyBorder="1" applyAlignment="1">
      <alignment horizontal="lef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5" borderId="6" xfId="0" applyFont="1" applyFill="1" applyBorder="1" applyAlignment="1" applyProtection="1">
      <alignment horizontal="left"/>
      <protection hidden="1"/>
    </xf>
    <xf numFmtId="0" fontId="4" fillId="0" borderId="6" xfId="0" applyFont="1" applyBorder="1"/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25" borderId="34" xfId="0" applyFont="1" applyFill="1" applyBorder="1" applyAlignment="1" applyProtection="1">
      <alignment horizontal="left"/>
      <protection locked="0"/>
    </xf>
    <xf numFmtId="0" fontId="4" fillId="25" borderId="69" xfId="0" applyFont="1" applyFill="1" applyBorder="1" applyAlignment="1" applyProtection="1">
      <alignment horizontal="left"/>
      <protection locked="0"/>
    </xf>
    <xf numFmtId="0" fontId="4" fillId="2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9" fontId="4" fillId="42" borderId="16" xfId="0" applyNumberFormat="1" applyFont="1" applyFill="1" applyBorder="1" applyAlignment="1" applyProtection="1">
      <protection locked="0"/>
    </xf>
    <xf numFmtId="9" fontId="4" fillId="42" borderId="17" xfId="0" applyNumberFormat="1" applyFont="1" applyFill="1" applyBorder="1" applyAlignment="1" applyProtection="1"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42" borderId="16" xfId="0" applyFont="1" applyFill="1" applyBorder="1" applyProtection="1">
      <protection locked="0"/>
    </xf>
    <xf numFmtId="0" fontId="4" fillId="42" borderId="17" xfId="0" applyFont="1" applyFill="1" applyBorder="1" applyProtection="1">
      <protection locked="0"/>
    </xf>
    <xf numFmtId="0" fontId="4" fillId="38" borderId="58" xfId="0" applyFont="1" applyFill="1" applyBorder="1"/>
    <xf numFmtId="0" fontId="4" fillId="38" borderId="17" xfId="0" applyFont="1" applyFill="1" applyBorder="1"/>
    <xf numFmtId="10" fontId="4" fillId="42" borderId="16" xfId="0" applyNumberFormat="1" applyFont="1" applyFill="1" applyBorder="1" applyProtection="1">
      <protection locked="0"/>
    </xf>
    <xf numFmtId="10" fontId="4" fillId="42" borderId="17" xfId="0" applyNumberFormat="1" applyFont="1" applyFill="1" applyBorder="1" applyProtection="1">
      <protection locked="0"/>
    </xf>
    <xf numFmtId="0" fontId="4" fillId="0" borderId="0" xfId="0" applyFont="1" applyAlignment="1">
      <alignment horizontal="center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73" xfId="0" applyFont="1" applyFill="1" applyBorder="1"/>
    <xf numFmtId="0" fontId="4" fillId="38" borderId="18" xfId="0" applyFont="1" applyFill="1" applyBorder="1"/>
    <xf numFmtId="9" fontId="4" fillId="42" borderId="34" xfId="0" applyNumberFormat="1" applyFont="1" applyFill="1" applyBorder="1" applyProtection="1">
      <protection locked="0"/>
    </xf>
    <xf numFmtId="0" fontId="4" fillId="42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7" fontId="7" fillId="36" borderId="86" xfId="0" applyNumberFormat="1" applyFont="1" applyFill="1" applyBorder="1" applyAlignment="1">
      <alignment horizontal="center"/>
    </xf>
    <xf numFmtId="7" fontId="7" fillId="36" borderId="87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5" fontId="6" fillId="5" borderId="100" xfId="0" applyNumberFormat="1" applyFont="1" applyFill="1" applyBorder="1" applyAlignment="1">
      <alignment horizontal="right"/>
    </xf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5" fontId="10" fillId="0" borderId="86" xfId="0" applyNumberFormat="1" applyFont="1" applyBorder="1"/>
    <xf numFmtId="5" fontId="10" fillId="0" borderId="33" xfId="0" applyNumberFormat="1" applyFont="1" applyBorder="1"/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28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 patternType="none">
          <bgColor auto="1"/>
        </patternFill>
      </fill>
    </dxf>
    <dxf>
      <fill>
        <patternFill>
          <bgColor rgb="FFFFCC99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7"/>
      <tableStyleElement type="headerRow" dxfId="26"/>
    </tableStyle>
  </tableStyles>
  <colors>
    <mruColors>
      <color rgb="FFFFCC99"/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AB189"/>
  <sheetViews>
    <sheetView showZeros="0" tabSelected="1" showOutlineSymbols="0" view="pageBreakPreview" topLeftCell="A52" zoomScaleNormal="100" zoomScaleSheetLayoutView="100" workbookViewId="0">
      <selection activeCell="S69" sqref="S69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11.33203125" style="1" bestFit="1" customWidth="1"/>
    <col min="20" max="20" width="11" style="1" customWidth="1"/>
    <col min="21" max="21" width="5.6640625" style="1" customWidth="1"/>
    <col min="22" max="23" width="5.77734375" style="1" customWidth="1"/>
    <col min="24" max="24" width="6.5546875" style="1" customWidth="1"/>
    <col min="25" max="26" width="11.6640625" style="1" customWidth="1"/>
    <col min="27" max="16384" width="9" style="1"/>
  </cols>
  <sheetData>
    <row r="1" spans="1:28" ht="10.5" customHeight="1">
      <c r="P1" s="60" t="s">
        <v>213</v>
      </c>
    </row>
    <row r="2" spans="1:28" ht="19.5" customHeight="1" thickBot="1">
      <c r="A2" s="2" t="s">
        <v>1</v>
      </c>
      <c r="B2" s="2"/>
      <c r="C2" s="3"/>
      <c r="D2" s="3"/>
      <c r="E2" s="295" t="s">
        <v>63</v>
      </c>
      <c r="F2" s="295"/>
      <c r="G2" s="295"/>
      <c r="H2" s="295"/>
      <c r="I2" s="295"/>
      <c r="J2" s="295"/>
      <c r="K2" s="295"/>
      <c r="L2" s="111"/>
      <c r="M2" s="111"/>
      <c r="N2" s="111"/>
      <c r="O2" s="111"/>
      <c r="P2" s="111"/>
    </row>
    <row r="3" spans="1:28" ht="28.65" customHeight="1">
      <c r="A3" s="237" t="s">
        <v>2</v>
      </c>
      <c r="B3" s="238"/>
      <c r="C3" s="239" t="s">
        <v>3</v>
      </c>
      <c r="D3" s="296" t="s">
        <v>205</v>
      </c>
      <c r="E3" s="297"/>
      <c r="F3" s="297"/>
      <c r="G3" s="297"/>
      <c r="H3" s="298"/>
      <c r="I3" s="239" t="s">
        <v>259</v>
      </c>
      <c r="J3" s="296" t="s">
        <v>309</v>
      </c>
      <c r="K3" s="297"/>
      <c r="L3" s="297"/>
      <c r="M3" s="297"/>
      <c r="N3" s="298"/>
      <c r="O3" s="240" t="s">
        <v>64</v>
      </c>
      <c r="P3" s="283">
        <v>1250</v>
      </c>
    </row>
    <row r="4" spans="1:28" ht="14.25" customHeight="1" thickBot="1">
      <c r="A4" s="5" t="s">
        <v>201</v>
      </c>
      <c r="B4" s="299" t="s">
        <v>292</v>
      </c>
      <c r="C4" s="299"/>
      <c r="D4" s="232" t="s">
        <v>255</v>
      </c>
      <c r="E4" s="300" t="s">
        <v>225</v>
      </c>
      <c r="F4" s="301"/>
      <c r="G4" s="302"/>
      <c r="H4" s="303" t="s">
        <v>202</v>
      </c>
      <c r="I4" s="304"/>
      <c r="J4" s="305" t="s">
        <v>218</v>
      </c>
      <c r="K4" s="305"/>
      <c r="L4" s="303" t="s">
        <v>4</v>
      </c>
      <c r="M4" s="304"/>
      <c r="N4" s="218">
        <v>100</v>
      </c>
      <c r="O4" s="231" t="s">
        <v>318</v>
      </c>
      <c r="P4" s="284">
        <f>SUM($S7:$S15)</f>
        <v>10500</v>
      </c>
    </row>
    <row r="5" spans="1:28" ht="6.75" customHeight="1" thickBot="1">
      <c r="A5" s="306"/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8"/>
    </row>
    <row r="6" spans="1:28" ht="18" customHeight="1">
      <c r="A6" s="309" t="s">
        <v>5</v>
      </c>
      <c r="B6" s="310"/>
      <c r="C6" s="202" t="s">
        <v>6</v>
      </c>
      <c r="D6" s="311" t="s">
        <v>7</v>
      </c>
      <c r="E6" s="312"/>
      <c r="F6" s="310"/>
      <c r="G6" s="203" t="s">
        <v>8</v>
      </c>
      <c r="H6" s="204" t="s">
        <v>9</v>
      </c>
      <c r="I6" s="205" t="s">
        <v>10</v>
      </c>
      <c r="J6" s="220" t="s">
        <v>258</v>
      </c>
      <c r="K6" s="313" t="s">
        <v>11</v>
      </c>
      <c r="L6" s="314"/>
      <c r="M6" s="206" t="s">
        <v>238</v>
      </c>
      <c r="N6" s="315" t="s">
        <v>256</v>
      </c>
      <c r="O6" s="316"/>
      <c r="P6" s="317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  <c r="S6" s="1" t="s">
        <v>303</v>
      </c>
      <c r="V6" s="267" t="s">
        <v>283</v>
      </c>
      <c r="W6" s="267" t="s">
        <v>284</v>
      </c>
      <c r="X6" s="267" t="s">
        <v>285</v>
      </c>
      <c r="Y6" s="267" t="s">
        <v>286</v>
      </c>
      <c r="Z6" s="267" t="s">
        <v>287</v>
      </c>
      <c r="AB6" s="285" t="s">
        <v>304</v>
      </c>
    </row>
    <row r="7" spans="1:28" ht="14.1" customHeight="1">
      <c r="A7" s="318" t="s">
        <v>264</v>
      </c>
      <c r="B7" s="319"/>
      <c r="C7" s="184" t="s">
        <v>233</v>
      </c>
      <c r="D7" s="320" t="s">
        <v>312</v>
      </c>
      <c r="E7" s="321"/>
      <c r="F7" s="322"/>
      <c r="G7" s="146">
        <v>10000</v>
      </c>
      <c r="H7" s="186" t="s">
        <v>14</v>
      </c>
      <c r="I7" s="148">
        <v>888</v>
      </c>
      <c r="J7" s="221">
        <f>IF(ISBLANK(M7),0,IF(ISBLANK(H7),1,SUMIFS($X$98:$X$110,$V$98:$V$110,V7,$W$98:$W$110,U7,$Y$98:$Y$110,Y7,$Z$98:$Z$110,Z7)))</f>
        <v>1</v>
      </c>
      <c r="K7" s="323">
        <f>IFERROR(G7*I7*J7,"")</f>
        <v>8880000</v>
      </c>
      <c r="L7" s="324"/>
      <c r="M7" s="212">
        <v>43646</v>
      </c>
      <c r="N7" s="325" t="s">
        <v>306</v>
      </c>
      <c r="O7" s="326"/>
      <c r="P7" s="327"/>
      <c r="Q7" s="1" t="str">
        <f>IF(C7&lt;&gt;0,IF(A7=$G$98,VLOOKUP(C7,$G$100:$G$115,1,TRUE),IF(A7=$H$98,VLOOKUP(C7,$H$100:$H$115,1,TRUE),IF(A7=$I$98,VLOOKUP(C7,$I$100:$I$108,1,TRUE),IF(A7=$K$98,VLOOKUP(C7,$K$100:$K$108,1,TRUE),VLOOKUP(C7,$N$100:$N$108,1,TRUE))))),)</f>
        <v>1:製造経費</v>
      </c>
      <c r="S7" s="1">
        <f t="shared" ref="S7:S15" si="0">IF(AND($A7=hdn_product_sales,$C7=hdn_main_product,ISNUMBER($I7)=TRUE,$J7&gt;0,ISNUMBER($G7)=TRUE,ISNUMBER($K7)=TRUE),$G7,0)</f>
        <v>10000</v>
      </c>
      <c r="U7" s="1">
        <f>IFERROR(VLOOKUP(H7,$Q$99:$R$101,2,FALSE),1)</f>
        <v>1</v>
      </c>
      <c r="V7" s="1">
        <v>2</v>
      </c>
      <c r="W7" s="1">
        <f>U7</f>
        <v>1</v>
      </c>
      <c r="Y7" s="1" t="str">
        <f>CONCATENATE("&lt;=",M7)</f>
        <v>&lt;=43646</v>
      </c>
      <c r="Z7" s="1" t="str">
        <f>CONCATENATE("&gt;=",M7)</f>
        <v>&gt;=43646</v>
      </c>
      <c r="AB7" s="1">
        <v>1</v>
      </c>
    </row>
    <row r="8" spans="1:28" ht="14.1" customHeight="1">
      <c r="A8" s="318" t="s">
        <v>264</v>
      </c>
      <c r="B8" s="319"/>
      <c r="C8" s="184" t="s">
        <v>233</v>
      </c>
      <c r="D8" s="320" t="s">
        <v>313</v>
      </c>
      <c r="E8" s="321"/>
      <c r="F8" s="322"/>
      <c r="G8" s="149">
        <v>500</v>
      </c>
      <c r="H8" s="187" t="s">
        <v>148</v>
      </c>
      <c r="I8" s="151">
        <v>10</v>
      </c>
      <c r="J8" s="221">
        <f>IF(ISBLANK(M8),0,IF(ISBLANK(H8),1,SUMIFS($X$98:$X$110,$V$98:$V$110,V8,$W$98:$W$110,U8,$Y$98:$Y$110,Y8,$Z$98:$Z$110,Z8)))</f>
        <v>114.56</v>
      </c>
      <c r="K8" s="323">
        <f t="shared" ref="K8:K15" si="1">IFERROR(G8*I8*J8,"")</f>
        <v>572800</v>
      </c>
      <c r="L8" s="324"/>
      <c r="M8" s="212">
        <v>43639</v>
      </c>
      <c r="N8" s="325"/>
      <c r="O8" s="326"/>
      <c r="P8" s="327"/>
      <c r="Q8" s="1" t="str">
        <f>IF(C8&lt;&gt;0,IF(A8=$G$98,VLOOKUP(C8,$G$100:$G$115,1,TRUE),IF(A8=$H$98,VLOOKUP(C8,$H$100:$H$115,1,TRUE),IF(A8=$I$98,VLOOKUP(C8,$I$100:$I$108,1,TRUE),IF(A8=$K$98,VLOOKUP(C8,$K$100:$K$108,1,TRUE),VLOOKUP(C8,$N$100:$N$108,1,TRUE))))),)</f>
        <v>1:製造経費</v>
      </c>
      <c r="S8" s="1">
        <f t="shared" si="0"/>
        <v>500</v>
      </c>
      <c r="U8" s="1">
        <f t="shared" ref="U8:U15" si="2">IFERROR(VLOOKUP(H8,$Q$99:$R$101,2,FALSE),1)</f>
        <v>2</v>
      </c>
      <c r="V8" s="1">
        <v>2</v>
      </c>
      <c r="W8" s="1">
        <f t="shared" ref="W8:W15" si="3">U8</f>
        <v>2</v>
      </c>
      <c r="Y8" s="1" t="str">
        <f>CONCATENATE("&lt;=",M8)</f>
        <v>&lt;=43639</v>
      </c>
      <c r="Z8" s="1" t="str">
        <f>CONCATENATE("&gt;=",M8)</f>
        <v>&gt;=43639</v>
      </c>
      <c r="AB8" s="1">
        <v>1</v>
      </c>
    </row>
    <row r="9" spans="1:28" ht="14.1" customHeight="1">
      <c r="A9" s="318" t="s">
        <v>264</v>
      </c>
      <c r="B9" s="319"/>
      <c r="C9" s="184" t="s">
        <v>233</v>
      </c>
      <c r="D9" s="320"/>
      <c r="E9" s="321"/>
      <c r="F9" s="322"/>
      <c r="G9" s="149"/>
      <c r="H9" s="187" t="s">
        <v>14</v>
      </c>
      <c r="I9" s="151"/>
      <c r="J9" s="222">
        <f t="shared" ref="J9:J15" si="4">IF(ISBLANK(M9),0,IF(ISBLANK(H9),1,SUMIFS($X$98:$X$110,$V$98:$V$110,V9,$W$98:$W$110,U9,$Y$98:$Y$110,Y9,$Z$98:$Z$110,Z9)))</f>
        <v>0</v>
      </c>
      <c r="K9" s="323">
        <f t="shared" si="1"/>
        <v>0</v>
      </c>
      <c r="L9" s="324"/>
      <c r="M9" s="211"/>
      <c r="N9" s="328"/>
      <c r="O9" s="328"/>
      <c r="P9" s="329"/>
      <c r="Q9" s="1">
        <f>IF(C9&lt;&gt;0,IF(A9=$A$98,VLOOKUP(C9,$A$100:$A$108,1,TRUE),IF(A9=$C$98,VLOOKUP(C9,$C$100:$C$110,1,TRUE),IF(A9=$E$98,VLOOKUP(C9,$E$100:$E$108,1,TRUE),))),)</f>
        <v>0</v>
      </c>
      <c r="S9" s="1">
        <f t="shared" si="0"/>
        <v>0</v>
      </c>
      <c r="U9" s="1">
        <f t="shared" si="2"/>
        <v>1</v>
      </c>
      <c r="V9" s="1">
        <v>2</v>
      </c>
      <c r="W9" s="1">
        <f t="shared" si="3"/>
        <v>1</v>
      </c>
      <c r="X9" s="15"/>
      <c r="Y9" s="1" t="str">
        <f t="shared" ref="Y9:Y15" si="5">CONCATENATE("&lt;=",M9)</f>
        <v>&lt;=</v>
      </c>
      <c r="Z9" s="1" t="str">
        <f t="shared" ref="Z9:Z15" si="6">CONCATENATE("&gt;=",M9)</f>
        <v>&gt;=</v>
      </c>
      <c r="AB9" s="1">
        <v>1</v>
      </c>
    </row>
    <row r="10" spans="1:28" ht="14.1" customHeight="1">
      <c r="A10" s="318" t="s">
        <v>264</v>
      </c>
      <c r="B10" s="319"/>
      <c r="C10" s="184" t="s">
        <v>234</v>
      </c>
      <c r="D10" s="320" t="s">
        <v>314</v>
      </c>
      <c r="E10" s="321"/>
      <c r="F10" s="322"/>
      <c r="G10" s="149"/>
      <c r="H10" s="187" t="s">
        <v>14</v>
      </c>
      <c r="I10" s="151"/>
      <c r="J10" s="222">
        <f t="shared" si="4"/>
        <v>0</v>
      </c>
      <c r="K10" s="323">
        <f t="shared" si="1"/>
        <v>0</v>
      </c>
      <c r="L10" s="324"/>
      <c r="M10" s="211"/>
      <c r="N10" s="328"/>
      <c r="O10" s="328"/>
      <c r="P10" s="329"/>
      <c r="S10" s="1">
        <f t="shared" si="0"/>
        <v>0</v>
      </c>
      <c r="T10" s="15"/>
      <c r="U10" s="1">
        <f t="shared" si="2"/>
        <v>1</v>
      </c>
      <c r="V10" s="1">
        <v>2</v>
      </c>
      <c r="W10" s="1">
        <f t="shared" si="3"/>
        <v>1</v>
      </c>
      <c r="X10" s="15"/>
      <c r="Y10" s="1" t="str">
        <f t="shared" si="5"/>
        <v>&lt;=</v>
      </c>
      <c r="Z10" s="1" t="str">
        <f t="shared" si="6"/>
        <v>&gt;=</v>
      </c>
      <c r="AB10" s="1">
        <v>1</v>
      </c>
    </row>
    <row r="11" spans="1:28" ht="14.1" customHeight="1">
      <c r="A11" s="318" t="s">
        <v>264</v>
      </c>
      <c r="B11" s="319"/>
      <c r="C11" s="184" t="s">
        <v>235</v>
      </c>
      <c r="D11" s="320"/>
      <c r="E11" s="321"/>
      <c r="F11" s="322"/>
      <c r="G11" s="149">
        <v>24</v>
      </c>
      <c r="H11" s="187" t="s">
        <v>14</v>
      </c>
      <c r="I11" s="151">
        <v>1200</v>
      </c>
      <c r="J11" s="222">
        <f t="shared" si="4"/>
        <v>1</v>
      </c>
      <c r="K11" s="323">
        <f t="shared" si="1"/>
        <v>28800</v>
      </c>
      <c r="L11" s="324"/>
      <c r="M11" s="211">
        <v>43070</v>
      </c>
      <c r="N11" s="328"/>
      <c r="O11" s="328"/>
      <c r="P11" s="329"/>
      <c r="S11" s="1">
        <f t="shared" si="0"/>
        <v>0</v>
      </c>
      <c r="T11" s="15"/>
      <c r="U11" s="1">
        <f t="shared" si="2"/>
        <v>1</v>
      </c>
      <c r="V11" s="1">
        <v>2</v>
      </c>
      <c r="W11" s="1">
        <f t="shared" si="3"/>
        <v>1</v>
      </c>
      <c r="X11" s="15"/>
      <c r="Y11" s="1" t="str">
        <f t="shared" si="5"/>
        <v>&lt;=43070</v>
      </c>
      <c r="Z11" s="1" t="str">
        <f t="shared" si="6"/>
        <v>&gt;=43070</v>
      </c>
      <c r="AB11" s="1">
        <v>1</v>
      </c>
    </row>
    <row r="12" spans="1:28" ht="14.1" customHeight="1">
      <c r="A12" s="318" t="s">
        <v>264</v>
      </c>
      <c r="B12" s="319"/>
      <c r="C12" s="184" t="s">
        <v>236</v>
      </c>
      <c r="D12" s="320" t="s">
        <v>315</v>
      </c>
      <c r="E12" s="321"/>
      <c r="F12" s="322"/>
      <c r="G12" s="149">
        <v>96</v>
      </c>
      <c r="H12" s="187" t="s">
        <v>14</v>
      </c>
      <c r="I12" s="151">
        <v>1200</v>
      </c>
      <c r="J12" s="222">
        <f t="shared" si="4"/>
        <v>1</v>
      </c>
      <c r="K12" s="323">
        <f t="shared" si="1"/>
        <v>115200</v>
      </c>
      <c r="L12" s="324"/>
      <c r="M12" s="211">
        <v>43062</v>
      </c>
      <c r="N12" s="328"/>
      <c r="O12" s="328"/>
      <c r="P12" s="329"/>
      <c r="S12" s="1">
        <f t="shared" si="0"/>
        <v>0</v>
      </c>
      <c r="T12" s="15"/>
      <c r="U12" s="1">
        <f t="shared" si="2"/>
        <v>1</v>
      </c>
      <c r="V12" s="1">
        <v>2</v>
      </c>
      <c r="W12" s="1">
        <f t="shared" si="3"/>
        <v>1</v>
      </c>
      <c r="X12" s="15"/>
      <c r="Y12" s="1" t="str">
        <f t="shared" si="5"/>
        <v>&lt;=43062</v>
      </c>
      <c r="Z12" s="1" t="str">
        <f t="shared" si="6"/>
        <v>&gt;=43062</v>
      </c>
      <c r="AB12" s="1">
        <v>1</v>
      </c>
    </row>
    <row r="13" spans="1:28" ht="14.1" customHeight="1">
      <c r="A13" s="318" t="s">
        <v>264</v>
      </c>
      <c r="B13" s="319"/>
      <c r="C13" s="184"/>
      <c r="D13" s="320"/>
      <c r="E13" s="321"/>
      <c r="F13" s="322"/>
      <c r="G13" s="149"/>
      <c r="H13" s="187" t="s">
        <v>14</v>
      </c>
      <c r="I13" s="151"/>
      <c r="J13" s="222">
        <f t="shared" si="4"/>
        <v>0</v>
      </c>
      <c r="K13" s="323">
        <f t="shared" si="1"/>
        <v>0</v>
      </c>
      <c r="L13" s="324"/>
      <c r="M13" s="211"/>
      <c r="N13" s="328"/>
      <c r="O13" s="328"/>
      <c r="P13" s="329"/>
      <c r="S13" s="1">
        <f t="shared" si="0"/>
        <v>0</v>
      </c>
      <c r="T13" s="15"/>
      <c r="U13" s="1">
        <f t="shared" si="2"/>
        <v>1</v>
      </c>
      <c r="V13" s="1">
        <v>2</v>
      </c>
      <c r="W13" s="1">
        <f t="shared" si="3"/>
        <v>1</v>
      </c>
      <c r="X13" s="15"/>
      <c r="Y13" s="1" t="str">
        <f t="shared" si="5"/>
        <v>&lt;=</v>
      </c>
      <c r="Z13" s="1" t="str">
        <f t="shared" si="6"/>
        <v>&gt;=</v>
      </c>
      <c r="AB13" s="1">
        <v>1</v>
      </c>
    </row>
    <row r="14" spans="1:28" ht="14.1" customHeight="1">
      <c r="A14" s="318" t="s">
        <v>264</v>
      </c>
      <c r="B14" s="319"/>
      <c r="C14" s="184"/>
      <c r="D14" s="320"/>
      <c r="E14" s="321"/>
      <c r="F14" s="322"/>
      <c r="G14" s="149"/>
      <c r="H14" s="187" t="s">
        <v>14</v>
      </c>
      <c r="I14" s="151"/>
      <c r="J14" s="222">
        <f t="shared" si="4"/>
        <v>0</v>
      </c>
      <c r="K14" s="323">
        <f t="shared" si="1"/>
        <v>0</v>
      </c>
      <c r="L14" s="324"/>
      <c r="M14" s="211"/>
      <c r="N14" s="328"/>
      <c r="O14" s="328"/>
      <c r="P14" s="329"/>
      <c r="S14" s="1">
        <f t="shared" si="0"/>
        <v>0</v>
      </c>
      <c r="T14" s="15"/>
      <c r="U14" s="1">
        <f t="shared" si="2"/>
        <v>1</v>
      </c>
      <c r="V14" s="1">
        <v>2</v>
      </c>
      <c r="W14" s="1">
        <f t="shared" si="3"/>
        <v>1</v>
      </c>
      <c r="X14" s="15"/>
      <c r="Y14" s="1" t="str">
        <f t="shared" si="5"/>
        <v>&lt;=</v>
      </c>
      <c r="Z14" s="1" t="str">
        <f t="shared" si="6"/>
        <v>&gt;=</v>
      </c>
      <c r="AB14" s="1">
        <v>1</v>
      </c>
    </row>
    <row r="15" spans="1:28" ht="14.1" customHeight="1" thickBot="1">
      <c r="A15" s="318" t="s">
        <v>264</v>
      </c>
      <c r="B15" s="319"/>
      <c r="C15" s="185"/>
      <c r="D15" s="320"/>
      <c r="E15" s="321"/>
      <c r="F15" s="322"/>
      <c r="G15" s="153"/>
      <c r="H15" s="188" t="s">
        <v>14</v>
      </c>
      <c r="I15" s="155"/>
      <c r="J15" s="223">
        <f t="shared" si="4"/>
        <v>0</v>
      </c>
      <c r="K15" s="323">
        <f t="shared" si="1"/>
        <v>0</v>
      </c>
      <c r="L15" s="324"/>
      <c r="M15" s="213"/>
      <c r="N15" s="330"/>
      <c r="O15" s="330"/>
      <c r="P15" s="331"/>
      <c r="Q15" s="1">
        <f>IF(C15&lt;&gt;0,IF(A15=$A$98,VLOOKUP(C15,$A$100:$A$108,1,TRUE),IF(A15=$C$98,VLOOKUP(C15,$C$100:$C$110,1,TRUE),IF(A15=$E$98,VLOOKUP(C15,$E$100:$E$108,1,TRUE),))),)</f>
        <v>0</v>
      </c>
      <c r="S15" s="1">
        <f t="shared" si="0"/>
        <v>0</v>
      </c>
      <c r="T15" s="15"/>
      <c r="U15" s="1">
        <f t="shared" si="2"/>
        <v>1</v>
      </c>
      <c r="V15" s="1">
        <v>2</v>
      </c>
      <c r="W15" s="1">
        <f t="shared" si="3"/>
        <v>1</v>
      </c>
      <c r="X15" s="15"/>
      <c r="Y15" s="1" t="str">
        <f t="shared" si="5"/>
        <v>&lt;=</v>
      </c>
      <c r="Z15" s="1" t="str">
        <f t="shared" si="6"/>
        <v>&gt;=</v>
      </c>
      <c r="AB15" s="1">
        <v>1</v>
      </c>
    </row>
    <row r="16" spans="1:28" ht="14.1" customHeight="1" thickBot="1">
      <c r="A16" s="340" t="s">
        <v>232</v>
      </c>
      <c r="B16" s="341"/>
      <c r="C16" s="341"/>
      <c r="D16" s="341"/>
      <c r="E16" s="341"/>
      <c r="F16" s="342"/>
      <c r="G16" s="169">
        <f>SUM(G7:G15)</f>
        <v>10620</v>
      </c>
      <c r="H16" s="156"/>
      <c r="I16" s="343">
        <f>SUM(K7:K15)</f>
        <v>9596800</v>
      </c>
      <c r="J16" s="344"/>
      <c r="K16" s="344"/>
      <c r="L16" s="345"/>
      <c r="M16" s="214"/>
      <c r="N16" s="346"/>
      <c r="O16" s="346"/>
      <c r="P16" s="347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8" ht="6" customHeight="1" thickBot="1">
      <c r="A17" s="348"/>
      <c r="B17" s="349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50"/>
      <c r="S17" s="15"/>
      <c r="T17" s="15"/>
      <c r="U17" s="15"/>
      <c r="V17" s="15"/>
      <c r="W17" s="15"/>
      <c r="X17" s="15"/>
      <c r="Y17" s="15"/>
    </row>
    <row r="18" spans="1:28" ht="18" customHeight="1">
      <c r="A18" s="351" t="s">
        <v>5</v>
      </c>
      <c r="B18" s="352"/>
      <c r="C18" s="207" t="s">
        <v>6</v>
      </c>
      <c r="D18" s="353" t="s">
        <v>7</v>
      </c>
      <c r="E18" s="354"/>
      <c r="F18" s="352"/>
      <c r="G18" s="208" t="s">
        <v>8</v>
      </c>
      <c r="H18" s="209" t="s">
        <v>9</v>
      </c>
      <c r="I18" s="210" t="s">
        <v>10</v>
      </c>
      <c r="J18" s="220" t="s">
        <v>258</v>
      </c>
      <c r="K18" s="355" t="s">
        <v>11</v>
      </c>
      <c r="L18" s="356"/>
      <c r="M18" s="206" t="s">
        <v>238</v>
      </c>
      <c r="N18" s="315" t="s">
        <v>256</v>
      </c>
      <c r="O18" s="316"/>
      <c r="P18" s="317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  <c r="V18" s="267" t="s">
        <v>283</v>
      </c>
      <c r="W18" s="267" t="s">
        <v>284</v>
      </c>
      <c r="X18" s="267" t="s">
        <v>285</v>
      </c>
      <c r="Y18" s="267" t="s">
        <v>286</v>
      </c>
      <c r="Z18" s="267" t="s">
        <v>287</v>
      </c>
    </row>
    <row r="19" spans="1:28" ht="14.1" customHeight="1">
      <c r="A19" s="332" t="s">
        <v>12</v>
      </c>
      <c r="B19" s="333"/>
      <c r="C19" s="189" t="s">
        <v>13</v>
      </c>
      <c r="D19" s="334"/>
      <c r="E19" s="335"/>
      <c r="F19" s="336"/>
      <c r="G19" s="10">
        <v>1</v>
      </c>
      <c r="H19" s="190" t="s">
        <v>14</v>
      </c>
      <c r="I19" s="11">
        <v>85000</v>
      </c>
      <c r="J19" s="224">
        <f t="shared" ref="J19:J30" si="7">IF(ISBLANK(M19),0,IF(ISBLANK(H19),1,SUMIFS($X$98:$X$110,$V$98:$V$110,V19,$W$98:$W$110,U19,$Y$98:$Y$110,Y19,$Z$98:$Z$110,Z19)))</f>
        <v>1</v>
      </c>
      <c r="K19" s="323">
        <f>IFERROR(G19*I19*J19,"")</f>
        <v>85000</v>
      </c>
      <c r="L19" s="324"/>
      <c r="M19" s="212">
        <v>43089</v>
      </c>
      <c r="N19" s="337" t="s">
        <v>307</v>
      </c>
      <c r="O19" s="338"/>
      <c r="P19" s="339"/>
      <c r="Q19" s="1" t="str">
        <f>IF(C19&lt;&gt;0,IF(A19=$G$98,VLOOKUP(C19,$G$100:$G$115,1,TRUE),IF(A19=$H$98,VLOOKUP(C19,$H$100:$H$115,1,TRUE),IF(A19=$I$98,VLOOKUP(C19,$I$100:$I$108,1,TRUE),IF(A19=$K$98,VLOOKUP(C19,$K$100:$K$108,1,TRUE),VLOOKUP(C19,$N$100:$N$108,1,TRUE))))),)</f>
        <v>4:検査費</v>
      </c>
      <c r="U19" s="1">
        <f t="shared" ref="U19:U30" si="8">IFERROR(VLOOKUP(H19,$Q$99:$R$101,2,FALSE),1)</f>
        <v>1</v>
      </c>
      <c r="V19" s="1">
        <v>2</v>
      </c>
      <c r="W19" s="1">
        <f t="shared" ref="W19:W30" si="9">U19</f>
        <v>1</v>
      </c>
      <c r="Y19" s="1" t="str">
        <f t="shared" ref="Y19:Y30" si="10">CONCATENATE("&lt;=",M19)</f>
        <v>&lt;=43089</v>
      </c>
      <c r="Z19" s="1" t="str">
        <f t="shared" ref="Z19:Z30" si="11">CONCATENATE("&gt;=",M19)</f>
        <v>&gt;=43089</v>
      </c>
      <c r="AB19" s="1">
        <v>2</v>
      </c>
    </row>
    <row r="20" spans="1:28" ht="14.1" customHeight="1">
      <c r="A20" s="332" t="s">
        <v>12</v>
      </c>
      <c r="B20" s="333"/>
      <c r="C20" s="189" t="s">
        <v>15</v>
      </c>
      <c r="D20" s="334" t="s">
        <v>313</v>
      </c>
      <c r="E20" s="335"/>
      <c r="F20" s="336"/>
      <c r="G20" s="12">
        <v>1</v>
      </c>
      <c r="H20" s="191" t="s">
        <v>14</v>
      </c>
      <c r="I20" s="13">
        <v>40000</v>
      </c>
      <c r="J20" s="225">
        <f t="shared" si="7"/>
        <v>1</v>
      </c>
      <c r="K20" s="323">
        <f t="shared" ref="K20:K30" si="12">IFERROR(G20*I20*J20,"")</f>
        <v>40000</v>
      </c>
      <c r="L20" s="324"/>
      <c r="M20" s="212">
        <v>43681</v>
      </c>
      <c r="N20" s="337"/>
      <c r="O20" s="338"/>
      <c r="P20" s="339"/>
      <c r="Q20" s="1" t="str">
        <f>IF(C20&lt;&gt;0,IF(A20=$G$98,VLOOKUP(C20,$G$100:$G$115,1,TRUE),IF(A20=$H$98,VLOOKUP(C20,$H$100:$H$115,1,TRUE),IF(A20=$I$98,VLOOKUP(C20,$I$100:$I$108,1,TRUE),IF(A20=$K$98,VLOOKUP(C20,$K$100:$K$108,1,TRUE),VLOOKUP(C20,$N$100:$N$108,1,TRUE))))),)</f>
        <v>4:検査費</v>
      </c>
      <c r="U20" s="1">
        <f t="shared" si="8"/>
        <v>1</v>
      </c>
      <c r="V20" s="1">
        <v>2</v>
      </c>
      <c r="W20" s="1">
        <f t="shared" si="9"/>
        <v>1</v>
      </c>
      <c r="Y20" s="1" t="str">
        <f t="shared" si="10"/>
        <v>&lt;=43681</v>
      </c>
      <c r="Z20" s="1" t="str">
        <f t="shared" si="11"/>
        <v>&gt;=43681</v>
      </c>
      <c r="AB20" s="1">
        <v>2</v>
      </c>
    </row>
    <row r="21" spans="1:28" ht="14.1" customHeight="1">
      <c r="A21" s="332" t="s">
        <v>12</v>
      </c>
      <c r="B21" s="333"/>
      <c r="C21" s="189" t="s">
        <v>16</v>
      </c>
      <c r="D21" s="334"/>
      <c r="E21" s="335"/>
      <c r="F21" s="336"/>
      <c r="G21" s="12">
        <v>2</v>
      </c>
      <c r="H21" s="191" t="s">
        <v>14</v>
      </c>
      <c r="I21" s="13">
        <v>50000</v>
      </c>
      <c r="J21" s="225">
        <f t="shared" si="7"/>
        <v>1</v>
      </c>
      <c r="K21" s="323">
        <f t="shared" si="12"/>
        <v>100000</v>
      </c>
      <c r="L21" s="324"/>
      <c r="M21" s="212">
        <v>43681</v>
      </c>
      <c r="N21" s="357"/>
      <c r="O21" s="357"/>
      <c r="P21" s="358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 t="shared" si="8"/>
        <v>1</v>
      </c>
      <c r="V21" s="1">
        <v>2</v>
      </c>
      <c r="W21" s="1">
        <f t="shared" si="9"/>
        <v>1</v>
      </c>
      <c r="X21" s="15"/>
      <c r="Y21" s="1" t="str">
        <f t="shared" si="10"/>
        <v>&lt;=43681</v>
      </c>
      <c r="Z21" s="1" t="str">
        <f t="shared" si="11"/>
        <v>&gt;=43681</v>
      </c>
      <c r="AB21" s="1">
        <v>2</v>
      </c>
    </row>
    <row r="22" spans="1:28" ht="14.1" customHeight="1">
      <c r="A22" s="332" t="s">
        <v>12</v>
      </c>
      <c r="B22" s="333"/>
      <c r="C22" s="189" t="s">
        <v>17</v>
      </c>
      <c r="D22" s="334" t="s">
        <v>313</v>
      </c>
      <c r="E22" s="335"/>
      <c r="F22" s="336"/>
      <c r="G22" s="12">
        <v>1</v>
      </c>
      <c r="H22" s="191" t="s">
        <v>148</v>
      </c>
      <c r="I22" s="13">
        <v>100</v>
      </c>
      <c r="J22" s="225">
        <f t="shared" si="7"/>
        <v>114.56</v>
      </c>
      <c r="K22" s="323">
        <f t="shared" si="12"/>
        <v>11456</v>
      </c>
      <c r="L22" s="324"/>
      <c r="M22" s="212">
        <v>43646</v>
      </c>
      <c r="N22" s="357"/>
      <c r="O22" s="357"/>
      <c r="P22" s="358"/>
      <c r="S22" s="14"/>
      <c r="T22" s="15"/>
      <c r="U22" s="1">
        <f t="shared" si="8"/>
        <v>2</v>
      </c>
      <c r="V22" s="1">
        <v>2</v>
      </c>
      <c r="W22" s="1">
        <f t="shared" si="9"/>
        <v>2</v>
      </c>
      <c r="X22" s="15"/>
      <c r="Y22" s="1" t="str">
        <f t="shared" si="10"/>
        <v>&lt;=43646</v>
      </c>
      <c r="Z22" s="1" t="str">
        <f t="shared" si="11"/>
        <v>&gt;=43646</v>
      </c>
      <c r="AB22" s="1">
        <v>2</v>
      </c>
    </row>
    <row r="23" spans="1:28" ht="14.1" customHeight="1">
      <c r="A23" s="332" t="s">
        <v>12</v>
      </c>
      <c r="B23" s="333"/>
      <c r="C23" s="189" t="s">
        <v>18</v>
      </c>
      <c r="D23" s="334"/>
      <c r="E23" s="335"/>
      <c r="F23" s="336"/>
      <c r="G23" s="12"/>
      <c r="H23" s="191" t="s">
        <v>14</v>
      </c>
      <c r="I23" s="13"/>
      <c r="J23" s="225">
        <f t="shared" si="7"/>
        <v>0</v>
      </c>
      <c r="K23" s="323">
        <f t="shared" si="12"/>
        <v>0</v>
      </c>
      <c r="L23" s="324"/>
      <c r="M23" s="212"/>
      <c r="N23" s="357"/>
      <c r="O23" s="357"/>
      <c r="P23" s="358"/>
      <c r="S23" s="14"/>
      <c r="T23" s="15"/>
      <c r="U23" s="1">
        <f t="shared" si="8"/>
        <v>1</v>
      </c>
      <c r="V23" s="1">
        <v>2</v>
      </c>
      <c r="W23" s="1">
        <f t="shared" si="9"/>
        <v>1</v>
      </c>
      <c r="X23" s="15"/>
      <c r="Y23" s="1" t="str">
        <f t="shared" si="10"/>
        <v>&lt;=</v>
      </c>
      <c r="Z23" s="1" t="str">
        <f t="shared" si="11"/>
        <v>&gt;=</v>
      </c>
      <c r="AB23" s="1">
        <v>2</v>
      </c>
    </row>
    <row r="24" spans="1:28" ht="14.1" customHeight="1">
      <c r="A24" s="332" t="s">
        <v>12</v>
      </c>
      <c r="B24" s="333"/>
      <c r="C24" s="189" t="s">
        <v>19</v>
      </c>
      <c r="D24" s="334" t="s">
        <v>316</v>
      </c>
      <c r="E24" s="335"/>
      <c r="F24" s="336"/>
      <c r="G24" s="12"/>
      <c r="H24" s="191" t="s">
        <v>14</v>
      </c>
      <c r="I24" s="13"/>
      <c r="J24" s="225">
        <f t="shared" si="7"/>
        <v>0</v>
      </c>
      <c r="K24" s="323">
        <f t="shared" si="12"/>
        <v>0</v>
      </c>
      <c r="L24" s="324"/>
      <c r="M24" s="212"/>
      <c r="N24" s="357"/>
      <c r="O24" s="357"/>
      <c r="P24" s="358"/>
      <c r="S24" s="14"/>
      <c r="T24" s="15"/>
      <c r="U24" s="1">
        <f t="shared" si="8"/>
        <v>1</v>
      </c>
      <c r="V24" s="1">
        <v>2</v>
      </c>
      <c r="W24" s="1">
        <f t="shared" si="9"/>
        <v>1</v>
      </c>
      <c r="X24" s="15"/>
      <c r="Y24" s="1" t="str">
        <f t="shared" si="10"/>
        <v>&lt;=</v>
      </c>
      <c r="Z24" s="1" t="str">
        <f t="shared" si="11"/>
        <v>&gt;=</v>
      </c>
      <c r="AB24" s="1">
        <v>2</v>
      </c>
    </row>
    <row r="25" spans="1:28" ht="14.1" customHeight="1">
      <c r="A25" s="332" t="s">
        <v>268</v>
      </c>
      <c r="B25" s="333"/>
      <c r="C25" s="189" t="s">
        <v>20</v>
      </c>
      <c r="D25" s="334"/>
      <c r="E25" s="335"/>
      <c r="F25" s="336"/>
      <c r="G25" s="12"/>
      <c r="H25" s="191" t="s">
        <v>14</v>
      </c>
      <c r="I25" s="13"/>
      <c r="J25" s="225">
        <f t="shared" si="7"/>
        <v>0</v>
      </c>
      <c r="K25" s="323">
        <f t="shared" si="12"/>
        <v>0</v>
      </c>
      <c r="L25" s="324"/>
      <c r="M25" s="212"/>
      <c r="N25" s="357"/>
      <c r="O25" s="357"/>
      <c r="P25" s="358"/>
      <c r="S25" s="14"/>
      <c r="T25" s="15"/>
      <c r="U25" s="1">
        <f t="shared" si="8"/>
        <v>1</v>
      </c>
      <c r="V25" s="1">
        <v>2</v>
      </c>
      <c r="W25" s="1">
        <f t="shared" si="9"/>
        <v>1</v>
      </c>
      <c r="X25" s="15"/>
      <c r="Y25" s="1" t="str">
        <f t="shared" si="10"/>
        <v>&lt;=</v>
      </c>
      <c r="Z25" s="1" t="str">
        <f t="shared" si="11"/>
        <v>&gt;=</v>
      </c>
      <c r="AB25" s="1">
        <v>2</v>
      </c>
    </row>
    <row r="26" spans="1:28" ht="14.1" customHeight="1">
      <c r="A26" s="332" t="s">
        <v>12</v>
      </c>
      <c r="B26" s="333"/>
      <c r="C26" s="189"/>
      <c r="D26" s="334"/>
      <c r="E26" s="335"/>
      <c r="F26" s="336"/>
      <c r="G26" s="12"/>
      <c r="H26" s="191" t="s">
        <v>14</v>
      </c>
      <c r="I26" s="13"/>
      <c r="J26" s="225">
        <f t="shared" si="7"/>
        <v>0</v>
      </c>
      <c r="K26" s="323">
        <f t="shared" si="12"/>
        <v>0</v>
      </c>
      <c r="L26" s="324"/>
      <c r="M26" s="212"/>
      <c r="N26" s="357"/>
      <c r="O26" s="357"/>
      <c r="P26" s="358"/>
      <c r="S26" s="14"/>
      <c r="T26" s="15"/>
      <c r="U26" s="1">
        <f t="shared" si="8"/>
        <v>1</v>
      </c>
      <c r="V26" s="1">
        <v>2</v>
      </c>
      <c r="W26" s="1">
        <f t="shared" si="9"/>
        <v>1</v>
      </c>
      <c r="X26" s="15"/>
      <c r="Y26" s="1" t="str">
        <f t="shared" si="10"/>
        <v>&lt;=</v>
      </c>
      <c r="Z26" s="1" t="str">
        <f t="shared" si="11"/>
        <v>&gt;=</v>
      </c>
      <c r="AB26" s="1">
        <v>2</v>
      </c>
    </row>
    <row r="27" spans="1:28" ht="14.1" customHeight="1">
      <c r="A27" s="332" t="s">
        <v>12</v>
      </c>
      <c r="B27" s="333"/>
      <c r="C27" s="189"/>
      <c r="D27" s="334"/>
      <c r="E27" s="335"/>
      <c r="F27" s="336"/>
      <c r="G27" s="12"/>
      <c r="H27" s="191" t="s">
        <v>14</v>
      </c>
      <c r="I27" s="13"/>
      <c r="J27" s="225">
        <f t="shared" si="7"/>
        <v>0</v>
      </c>
      <c r="K27" s="323">
        <f t="shared" si="12"/>
        <v>0</v>
      </c>
      <c r="L27" s="324"/>
      <c r="M27" s="212"/>
      <c r="N27" s="357"/>
      <c r="O27" s="357"/>
      <c r="P27" s="358"/>
      <c r="S27" s="14"/>
      <c r="T27" s="15"/>
      <c r="U27" s="1">
        <f t="shared" si="8"/>
        <v>1</v>
      </c>
      <c r="V27" s="1">
        <v>2</v>
      </c>
      <c r="W27" s="1">
        <f t="shared" si="9"/>
        <v>1</v>
      </c>
      <c r="X27" s="15"/>
      <c r="Y27" s="1" t="str">
        <f t="shared" si="10"/>
        <v>&lt;=</v>
      </c>
      <c r="Z27" s="1" t="str">
        <f t="shared" si="11"/>
        <v>&gt;=</v>
      </c>
      <c r="AB27" s="1">
        <v>2</v>
      </c>
    </row>
    <row r="28" spans="1:28" ht="14.1" customHeight="1">
      <c r="A28" s="332" t="s">
        <v>12</v>
      </c>
      <c r="B28" s="333"/>
      <c r="C28" s="189"/>
      <c r="D28" s="334"/>
      <c r="E28" s="335"/>
      <c r="F28" s="336"/>
      <c r="G28" s="12"/>
      <c r="H28" s="191" t="s">
        <v>14</v>
      </c>
      <c r="I28" s="13"/>
      <c r="J28" s="225">
        <f t="shared" si="7"/>
        <v>0</v>
      </c>
      <c r="K28" s="323">
        <f t="shared" si="12"/>
        <v>0</v>
      </c>
      <c r="L28" s="324"/>
      <c r="M28" s="212"/>
      <c r="N28" s="357"/>
      <c r="O28" s="357"/>
      <c r="P28" s="358"/>
      <c r="S28" s="14"/>
      <c r="T28" s="15"/>
      <c r="U28" s="1">
        <f t="shared" si="8"/>
        <v>1</v>
      </c>
      <c r="V28" s="1">
        <v>2</v>
      </c>
      <c r="W28" s="1">
        <f t="shared" si="9"/>
        <v>1</v>
      </c>
      <c r="X28" s="15"/>
      <c r="Y28" s="1" t="str">
        <f t="shared" si="10"/>
        <v>&lt;=</v>
      </c>
      <c r="Z28" s="1" t="str">
        <f t="shared" si="11"/>
        <v>&gt;=</v>
      </c>
      <c r="AB28" s="1">
        <v>2</v>
      </c>
    </row>
    <row r="29" spans="1:28" ht="14.1" customHeight="1">
      <c r="A29" s="332" t="s">
        <v>12</v>
      </c>
      <c r="B29" s="333"/>
      <c r="C29" s="189"/>
      <c r="D29" s="334"/>
      <c r="E29" s="335"/>
      <c r="F29" s="336"/>
      <c r="G29" s="12"/>
      <c r="H29" s="191" t="s">
        <v>14</v>
      </c>
      <c r="I29" s="13"/>
      <c r="J29" s="225">
        <f t="shared" si="7"/>
        <v>0</v>
      </c>
      <c r="K29" s="323">
        <f t="shared" si="12"/>
        <v>0</v>
      </c>
      <c r="L29" s="324"/>
      <c r="M29" s="212"/>
      <c r="N29" s="357"/>
      <c r="O29" s="357"/>
      <c r="P29" s="358"/>
      <c r="S29" s="14"/>
      <c r="T29" s="15"/>
      <c r="U29" s="1">
        <f t="shared" si="8"/>
        <v>1</v>
      </c>
      <c r="V29" s="1">
        <v>2</v>
      </c>
      <c r="W29" s="1">
        <f t="shared" si="9"/>
        <v>1</v>
      </c>
      <c r="X29" s="15"/>
      <c r="Y29" s="1" t="str">
        <f t="shared" si="10"/>
        <v>&lt;=</v>
      </c>
      <c r="Z29" s="1" t="str">
        <f t="shared" si="11"/>
        <v>&gt;=</v>
      </c>
      <c r="AB29" s="1">
        <v>2</v>
      </c>
    </row>
    <row r="30" spans="1:28" ht="14.1" customHeight="1" thickBot="1">
      <c r="A30" s="372" t="s">
        <v>12</v>
      </c>
      <c r="B30" s="373"/>
      <c r="C30" s="289" t="s">
        <v>154</v>
      </c>
      <c r="D30" s="374"/>
      <c r="E30" s="375"/>
      <c r="F30" s="376"/>
      <c r="G30" s="101"/>
      <c r="H30" s="192" t="s">
        <v>14</v>
      </c>
      <c r="I30" s="97"/>
      <c r="J30" s="226">
        <f t="shared" si="7"/>
        <v>0</v>
      </c>
      <c r="K30" s="323">
        <f t="shared" si="12"/>
        <v>0</v>
      </c>
      <c r="L30" s="324"/>
      <c r="M30" s="216"/>
      <c r="N30" s="377"/>
      <c r="O30" s="377"/>
      <c r="P30" s="378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 t="shared" si="8"/>
        <v>1</v>
      </c>
      <c r="V30" s="1">
        <v>2</v>
      </c>
      <c r="W30" s="1">
        <f t="shared" si="9"/>
        <v>1</v>
      </c>
      <c r="X30" s="15"/>
      <c r="Y30" s="1" t="str">
        <f t="shared" si="10"/>
        <v>&lt;=</v>
      </c>
      <c r="Z30" s="1" t="str">
        <f t="shared" si="11"/>
        <v>&gt;=</v>
      </c>
      <c r="AB30" s="1">
        <v>2</v>
      </c>
    </row>
    <row r="31" spans="1:28" ht="14.1" customHeight="1" thickBot="1">
      <c r="A31" s="359" t="s">
        <v>21</v>
      </c>
      <c r="B31" s="360"/>
      <c r="C31" s="360"/>
      <c r="D31" s="360"/>
      <c r="E31" s="360"/>
      <c r="F31" s="361"/>
      <c r="G31" s="168">
        <f>SUM(G19:G30)</f>
        <v>5</v>
      </c>
      <c r="H31" s="102"/>
      <c r="I31" s="362">
        <f>SUM(K19:K30)</f>
        <v>236456</v>
      </c>
      <c r="J31" s="363"/>
      <c r="K31" s="363"/>
      <c r="L31" s="364"/>
      <c r="M31" s="215"/>
      <c r="N31" s="365"/>
      <c r="O31" s="365"/>
      <c r="P31" s="366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8" ht="6" customHeight="1" thickBot="1">
      <c r="A32" s="348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50"/>
      <c r="S32" s="15"/>
      <c r="T32" s="15"/>
      <c r="U32" s="15"/>
      <c r="V32" s="15"/>
      <c r="W32" s="15"/>
      <c r="X32" s="15"/>
      <c r="Y32" s="15"/>
    </row>
    <row r="33" spans="1:28" ht="20.25" customHeight="1">
      <c r="A33" s="367" t="s">
        <v>22</v>
      </c>
      <c r="B33" s="368"/>
      <c r="C33" s="199" t="s">
        <v>23</v>
      </c>
      <c r="D33" s="369" t="s">
        <v>24</v>
      </c>
      <c r="E33" s="368"/>
      <c r="F33" s="199" t="s">
        <v>25</v>
      </c>
      <c r="G33" s="199" t="s">
        <v>26</v>
      </c>
      <c r="H33" s="199" t="s">
        <v>9</v>
      </c>
      <c r="I33" s="199" t="s">
        <v>27</v>
      </c>
      <c r="J33" s="219" t="s">
        <v>258</v>
      </c>
      <c r="K33" s="369" t="s">
        <v>28</v>
      </c>
      <c r="L33" s="368"/>
      <c r="M33" s="200" t="s">
        <v>238</v>
      </c>
      <c r="N33" s="369" t="s">
        <v>257</v>
      </c>
      <c r="O33" s="370"/>
      <c r="P33" s="371"/>
      <c r="R33" s="79" t="s">
        <v>200</v>
      </c>
      <c r="V33" s="267" t="s">
        <v>283</v>
      </c>
      <c r="W33" s="267" t="s">
        <v>284</v>
      </c>
      <c r="X33" s="267" t="s">
        <v>285</v>
      </c>
      <c r="Y33" s="267" t="s">
        <v>286</v>
      </c>
      <c r="Z33" s="267" t="s">
        <v>287</v>
      </c>
    </row>
    <row r="34" spans="1:28" ht="14.1" customHeight="1">
      <c r="A34" s="379" t="s">
        <v>33</v>
      </c>
      <c r="B34" s="380"/>
      <c r="C34" s="193" t="s">
        <v>34</v>
      </c>
      <c r="D34" s="381"/>
      <c r="E34" s="380"/>
      <c r="F34" s="194"/>
      <c r="G34" s="12">
        <v>1</v>
      </c>
      <c r="H34" s="197"/>
      <c r="I34" s="13">
        <v>80000</v>
      </c>
      <c r="J34" s="225">
        <f t="shared" ref="J34:J57" si="13">IF(ISBLANK(M34),0,IF(ISBLANK(H34),1,SUMIFS($X$98:$X$110,$V$98:$V$110,V34,$W$98:$W$110,U34,$Y$98:$Y$110,Y34,$Z$98:$Z$110,Z34)))</f>
        <v>1</v>
      </c>
      <c r="K34" s="382">
        <f>IFERROR(G34*I34*J34,"")</f>
        <v>80000</v>
      </c>
      <c r="L34" s="383"/>
      <c r="M34" s="212">
        <v>43013</v>
      </c>
      <c r="N34" s="384"/>
      <c r="O34" s="384"/>
      <c r="P34" s="385"/>
      <c r="Q34" s="1" t="str">
        <f t="shared" ref="Q34:Q56" si="14">IF(C34&lt;&gt;0,IF(A34=$A$98,VLOOKUP(C34,$A$100:$A$108,1,TRUE),IF(A34=$C$98,VLOOKUP(C34,$C$100:$C$110,1,TRUE),IF(A34=$E$98,VLOOKUP(C34,$E$100:$E$108,1,TRUE),))),)</f>
        <v>1:彩色</v>
      </c>
      <c r="R34" s="76"/>
      <c r="S34" s="15"/>
      <c r="T34" s="15"/>
      <c r="U34" s="1">
        <f t="shared" ref="U34:U57" si="15">IFERROR(VLOOKUP(H34,$Q$99:$R$101,2,FALSE),1)</f>
        <v>1</v>
      </c>
      <c r="V34" s="1">
        <v>2</v>
      </c>
      <c r="W34" s="1">
        <f t="shared" ref="W34:W57" si="16">U34</f>
        <v>1</v>
      </c>
      <c r="X34" s="15"/>
      <c r="Y34" s="1" t="str">
        <f t="shared" ref="Y34:Y57" si="17">CONCATENATE("&lt;=",M34)</f>
        <v>&lt;=43013</v>
      </c>
      <c r="Z34" s="1" t="str">
        <f t="shared" ref="Z34:Z57" si="18">CONCATENATE("&gt;=",M34)</f>
        <v>&gt;=43013</v>
      </c>
      <c r="AB34" s="1">
        <v>3</v>
      </c>
    </row>
    <row r="35" spans="1:28" ht="14.1" customHeight="1">
      <c r="A35" s="379" t="s">
        <v>33</v>
      </c>
      <c r="B35" s="380"/>
      <c r="C35" s="193" t="s">
        <v>35</v>
      </c>
      <c r="D35" s="381"/>
      <c r="E35" s="380"/>
      <c r="F35" s="194"/>
      <c r="G35" s="12"/>
      <c r="H35" s="197"/>
      <c r="I35" s="13"/>
      <c r="J35" s="225">
        <f t="shared" si="13"/>
        <v>0</v>
      </c>
      <c r="K35" s="382">
        <f t="shared" ref="K35:K57" si="19">IFERROR(G35*I35*J35,"")</f>
        <v>0</v>
      </c>
      <c r="L35" s="383"/>
      <c r="M35" s="212"/>
      <c r="N35" s="384"/>
      <c r="O35" s="384"/>
      <c r="P35" s="385"/>
      <c r="Q35" s="1" t="str">
        <f t="shared" si="14"/>
        <v>4:版下・製版代</v>
      </c>
      <c r="R35" s="76"/>
      <c r="S35" s="15"/>
      <c r="T35" s="15"/>
      <c r="U35" s="1">
        <f t="shared" si="15"/>
        <v>1</v>
      </c>
      <c r="V35" s="1">
        <v>2</v>
      </c>
      <c r="W35" s="1">
        <f t="shared" si="16"/>
        <v>1</v>
      </c>
      <c r="X35" s="15"/>
      <c r="Y35" s="1" t="str">
        <f t="shared" si="17"/>
        <v>&lt;=</v>
      </c>
      <c r="Z35" s="1" t="str">
        <f t="shared" si="18"/>
        <v>&gt;=</v>
      </c>
      <c r="AB35" s="1">
        <v>3</v>
      </c>
    </row>
    <row r="36" spans="1:28" ht="14.1" customHeight="1">
      <c r="A36" s="379" t="s">
        <v>33</v>
      </c>
      <c r="B36" s="380"/>
      <c r="C36" s="193" t="s">
        <v>35</v>
      </c>
      <c r="D36" s="381" t="s">
        <v>58</v>
      </c>
      <c r="E36" s="380"/>
      <c r="F36" s="194"/>
      <c r="G36" s="12"/>
      <c r="H36" s="197"/>
      <c r="I36" s="13"/>
      <c r="J36" s="225">
        <f t="shared" si="13"/>
        <v>0</v>
      </c>
      <c r="K36" s="382">
        <f t="shared" si="19"/>
        <v>0</v>
      </c>
      <c r="L36" s="383"/>
      <c r="M36" s="212"/>
      <c r="N36" s="384"/>
      <c r="O36" s="384"/>
      <c r="P36" s="385"/>
      <c r="Q36" s="1" t="str">
        <f t="shared" si="14"/>
        <v>4:版下・製版代</v>
      </c>
      <c r="R36" s="76"/>
      <c r="S36" s="15"/>
      <c r="T36" s="15"/>
      <c r="U36" s="1">
        <f t="shared" si="15"/>
        <v>1</v>
      </c>
      <c r="V36" s="1">
        <v>2</v>
      </c>
      <c r="W36" s="1">
        <f t="shared" si="16"/>
        <v>1</v>
      </c>
      <c r="X36" s="15"/>
      <c r="Y36" s="1" t="str">
        <f t="shared" si="17"/>
        <v>&lt;=</v>
      </c>
      <c r="Z36" s="1" t="str">
        <f t="shared" si="18"/>
        <v>&gt;=</v>
      </c>
      <c r="AB36" s="1">
        <v>3</v>
      </c>
    </row>
    <row r="37" spans="1:28" ht="14.1" customHeight="1">
      <c r="A37" s="379" t="s">
        <v>33</v>
      </c>
      <c r="B37" s="380"/>
      <c r="C37" s="193" t="s">
        <v>35</v>
      </c>
      <c r="D37" s="381"/>
      <c r="E37" s="380"/>
      <c r="F37" s="194"/>
      <c r="G37" s="12"/>
      <c r="H37" s="197"/>
      <c r="I37" s="13"/>
      <c r="J37" s="225">
        <f t="shared" si="13"/>
        <v>0</v>
      </c>
      <c r="K37" s="382">
        <f t="shared" si="19"/>
        <v>0</v>
      </c>
      <c r="L37" s="383"/>
      <c r="M37" s="212"/>
      <c r="N37" s="384"/>
      <c r="O37" s="384"/>
      <c r="P37" s="385"/>
      <c r="Q37" s="1" t="str">
        <f t="shared" si="14"/>
        <v>4:版下・製版代</v>
      </c>
      <c r="R37" s="76"/>
      <c r="S37" s="15"/>
      <c r="T37" s="15"/>
      <c r="U37" s="1">
        <f t="shared" si="15"/>
        <v>1</v>
      </c>
      <c r="V37" s="1">
        <v>2</v>
      </c>
      <c r="W37" s="1">
        <f t="shared" si="16"/>
        <v>1</v>
      </c>
      <c r="X37" s="15"/>
      <c r="Y37" s="1" t="str">
        <f t="shared" si="17"/>
        <v>&lt;=</v>
      </c>
      <c r="Z37" s="1" t="str">
        <f t="shared" si="18"/>
        <v>&gt;=</v>
      </c>
      <c r="AB37" s="1">
        <v>3</v>
      </c>
    </row>
    <row r="38" spans="1:28" ht="14.1" customHeight="1">
      <c r="A38" s="379"/>
      <c r="B38" s="380"/>
      <c r="C38" s="193"/>
      <c r="D38" s="381"/>
      <c r="E38" s="380"/>
      <c r="F38" s="194"/>
      <c r="G38" s="12"/>
      <c r="H38" s="197"/>
      <c r="I38" s="13"/>
      <c r="J38" s="225">
        <f t="shared" si="13"/>
        <v>0</v>
      </c>
      <c r="K38" s="382">
        <f t="shared" si="19"/>
        <v>0</v>
      </c>
      <c r="L38" s="383"/>
      <c r="M38" s="212"/>
      <c r="N38" s="384"/>
      <c r="O38" s="384"/>
      <c r="P38" s="385"/>
      <c r="Q38" s="1">
        <f t="shared" si="14"/>
        <v>0</v>
      </c>
      <c r="R38" s="76"/>
      <c r="S38" s="15"/>
      <c r="T38" s="15"/>
      <c r="U38" s="1">
        <f t="shared" si="15"/>
        <v>1</v>
      </c>
      <c r="V38" s="1">
        <v>2</v>
      </c>
      <c r="W38" s="1">
        <f t="shared" si="16"/>
        <v>1</v>
      </c>
      <c r="X38" s="15"/>
      <c r="Y38" s="1" t="str">
        <f t="shared" si="17"/>
        <v>&lt;=</v>
      </c>
      <c r="Z38" s="1" t="str">
        <f t="shared" si="18"/>
        <v>&gt;=</v>
      </c>
      <c r="AB38" s="1">
        <v>3</v>
      </c>
    </row>
    <row r="39" spans="1:28" ht="14.1" customHeight="1">
      <c r="A39" s="379" t="s">
        <v>29</v>
      </c>
      <c r="B39" s="380"/>
      <c r="C39" s="193" t="s">
        <v>30</v>
      </c>
      <c r="D39" s="381"/>
      <c r="E39" s="380"/>
      <c r="F39" s="194" t="s">
        <v>147</v>
      </c>
      <c r="G39" s="12">
        <v>1</v>
      </c>
      <c r="H39" s="197" t="s">
        <v>14</v>
      </c>
      <c r="I39" s="13">
        <v>200000</v>
      </c>
      <c r="J39" s="225">
        <f t="shared" si="13"/>
        <v>1</v>
      </c>
      <c r="K39" s="382">
        <f t="shared" si="19"/>
        <v>200000</v>
      </c>
      <c r="L39" s="383"/>
      <c r="M39" s="212">
        <v>43013</v>
      </c>
      <c r="N39" s="384"/>
      <c r="O39" s="384"/>
      <c r="P39" s="385"/>
      <c r="Q39" s="1" t="str">
        <f t="shared" si="14"/>
        <v>1:原型</v>
      </c>
      <c r="R39" s="76"/>
      <c r="S39" s="15"/>
      <c r="T39" s="15"/>
      <c r="U39" s="1">
        <f t="shared" si="15"/>
        <v>1</v>
      </c>
      <c r="V39" s="1">
        <v>2</v>
      </c>
      <c r="W39" s="1">
        <f t="shared" si="16"/>
        <v>1</v>
      </c>
      <c r="X39" s="15"/>
      <c r="Y39" s="1" t="str">
        <f t="shared" si="17"/>
        <v>&lt;=43013</v>
      </c>
      <c r="Z39" s="1" t="str">
        <f t="shared" si="18"/>
        <v>&gt;=43013</v>
      </c>
      <c r="AB39" s="1">
        <v>3</v>
      </c>
    </row>
    <row r="40" spans="1:28" ht="14.1" customHeight="1">
      <c r="A40" s="379" t="s">
        <v>29</v>
      </c>
      <c r="B40" s="380"/>
      <c r="C40" s="193" t="s">
        <v>30</v>
      </c>
      <c r="D40" s="381"/>
      <c r="E40" s="380"/>
      <c r="F40" s="194"/>
      <c r="G40" s="12"/>
      <c r="H40" s="197"/>
      <c r="I40" s="13"/>
      <c r="J40" s="225">
        <f t="shared" si="13"/>
        <v>0</v>
      </c>
      <c r="K40" s="382">
        <f t="shared" si="19"/>
        <v>0</v>
      </c>
      <c r="L40" s="383"/>
      <c r="M40" s="212"/>
      <c r="N40" s="384"/>
      <c r="O40" s="384"/>
      <c r="P40" s="385"/>
      <c r="Q40" s="1" t="str">
        <f t="shared" si="14"/>
        <v>1:原型</v>
      </c>
      <c r="R40" s="76"/>
      <c r="S40" s="15"/>
      <c r="T40" s="15"/>
      <c r="U40" s="1">
        <f t="shared" si="15"/>
        <v>1</v>
      </c>
      <c r="V40" s="1">
        <v>2</v>
      </c>
      <c r="W40" s="1">
        <f t="shared" si="16"/>
        <v>1</v>
      </c>
      <c r="X40" s="15"/>
      <c r="Y40" s="1" t="str">
        <f t="shared" si="17"/>
        <v>&lt;=</v>
      </c>
      <c r="Z40" s="1" t="str">
        <f t="shared" si="18"/>
        <v>&gt;=</v>
      </c>
      <c r="AB40" s="1">
        <v>3</v>
      </c>
    </row>
    <row r="41" spans="1:28" ht="14.1" customHeight="1">
      <c r="A41" s="379" t="s">
        <v>29</v>
      </c>
      <c r="B41" s="380"/>
      <c r="C41" s="193" t="s">
        <v>30</v>
      </c>
      <c r="D41" s="381" t="s">
        <v>317</v>
      </c>
      <c r="E41" s="380"/>
      <c r="F41" s="194"/>
      <c r="G41" s="12"/>
      <c r="H41" s="197"/>
      <c r="I41" s="13"/>
      <c r="J41" s="225">
        <f t="shared" si="13"/>
        <v>0</v>
      </c>
      <c r="K41" s="382">
        <f t="shared" si="19"/>
        <v>0</v>
      </c>
      <c r="L41" s="383"/>
      <c r="M41" s="212"/>
      <c r="N41" s="384"/>
      <c r="O41" s="384"/>
      <c r="P41" s="385"/>
      <c r="Q41" s="1" t="str">
        <f t="shared" si="14"/>
        <v>1:原型</v>
      </c>
      <c r="R41" s="76"/>
      <c r="S41" s="15"/>
      <c r="T41" s="15"/>
      <c r="U41" s="1">
        <f t="shared" si="15"/>
        <v>1</v>
      </c>
      <c r="V41" s="1">
        <v>2</v>
      </c>
      <c r="W41" s="1">
        <f t="shared" si="16"/>
        <v>1</v>
      </c>
      <c r="X41" s="15"/>
      <c r="Y41" s="1" t="str">
        <f t="shared" si="17"/>
        <v>&lt;=</v>
      </c>
      <c r="Z41" s="1" t="str">
        <f t="shared" si="18"/>
        <v>&gt;=</v>
      </c>
      <c r="AB41" s="1">
        <v>3</v>
      </c>
    </row>
    <row r="42" spans="1:28" ht="14.1" customHeight="1">
      <c r="A42" s="379" t="s">
        <v>29</v>
      </c>
      <c r="B42" s="380"/>
      <c r="C42" s="193" t="s">
        <v>31</v>
      </c>
      <c r="D42" s="381"/>
      <c r="E42" s="380"/>
      <c r="F42" s="194"/>
      <c r="G42" s="12"/>
      <c r="H42" s="197"/>
      <c r="I42" s="13"/>
      <c r="J42" s="225">
        <f t="shared" si="13"/>
        <v>0</v>
      </c>
      <c r="K42" s="382">
        <f t="shared" si="19"/>
        <v>0</v>
      </c>
      <c r="L42" s="383"/>
      <c r="M42" s="212"/>
      <c r="N42" s="386"/>
      <c r="O42" s="387"/>
      <c r="P42" s="388"/>
      <c r="Q42" s="1" t="str">
        <f t="shared" si="14"/>
        <v>4:シリコン</v>
      </c>
      <c r="R42" s="76"/>
      <c r="S42" s="15"/>
      <c r="T42" s="15"/>
      <c r="U42" s="1">
        <f t="shared" si="15"/>
        <v>1</v>
      </c>
      <c r="V42" s="1">
        <v>2</v>
      </c>
      <c r="W42" s="1">
        <f t="shared" si="16"/>
        <v>1</v>
      </c>
      <c r="X42" s="15"/>
      <c r="Y42" s="1" t="str">
        <f t="shared" si="17"/>
        <v>&lt;=</v>
      </c>
      <c r="Z42" s="1" t="str">
        <f t="shared" si="18"/>
        <v>&gt;=</v>
      </c>
      <c r="AB42" s="1">
        <v>3</v>
      </c>
    </row>
    <row r="43" spans="1:28" ht="14.1" customHeight="1">
      <c r="A43" s="379" t="s">
        <v>29</v>
      </c>
      <c r="B43" s="380"/>
      <c r="C43" s="193" t="s">
        <v>32</v>
      </c>
      <c r="D43" s="381"/>
      <c r="E43" s="380"/>
      <c r="F43" s="194"/>
      <c r="G43" s="12"/>
      <c r="H43" s="197"/>
      <c r="I43" s="13"/>
      <c r="J43" s="225">
        <f t="shared" si="13"/>
        <v>0</v>
      </c>
      <c r="K43" s="382">
        <f t="shared" si="19"/>
        <v>0</v>
      </c>
      <c r="L43" s="383"/>
      <c r="M43" s="212"/>
      <c r="N43" s="384"/>
      <c r="O43" s="384"/>
      <c r="P43" s="385"/>
      <c r="Q43" s="1" t="str">
        <f t="shared" si="14"/>
        <v>3:キャスト</v>
      </c>
      <c r="R43" s="76"/>
      <c r="S43" s="15"/>
      <c r="T43" s="15"/>
      <c r="U43" s="1">
        <f t="shared" si="15"/>
        <v>1</v>
      </c>
      <c r="V43" s="1">
        <v>2</v>
      </c>
      <c r="W43" s="1">
        <f t="shared" si="16"/>
        <v>1</v>
      </c>
      <c r="X43" s="15"/>
      <c r="Y43" s="1" t="str">
        <f t="shared" si="17"/>
        <v>&lt;=</v>
      </c>
      <c r="Z43" s="1" t="str">
        <f t="shared" si="18"/>
        <v>&gt;=</v>
      </c>
      <c r="AB43" s="1">
        <v>3</v>
      </c>
    </row>
    <row r="44" spans="1:28" ht="14.1" customHeight="1">
      <c r="A44" s="379"/>
      <c r="B44" s="380"/>
      <c r="C44" s="193"/>
      <c r="D44" s="381"/>
      <c r="E44" s="380"/>
      <c r="F44" s="194"/>
      <c r="G44" s="12"/>
      <c r="H44" s="197"/>
      <c r="I44" s="13"/>
      <c r="J44" s="225">
        <f t="shared" si="13"/>
        <v>0</v>
      </c>
      <c r="K44" s="382">
        <f t="shared" si="19"/>
        <v>0</v>
      </c>
      <c r="L44" s="383"/>
      <c r="M44" s="212"/>
      <c r="N44" s="384"/>
      <c r="O44" s="384"/>
      <c r="P44" s="385"/>
      <c r="Q44" s="1">
        <f t="shared" si="14"/>
        <v>0</v>
      </c>
      <c r="R44" s="76"/>
      <c r="S44" s="15"/>
      <c r="T44" s="15"/>
      <c r="U44" s="1">
        <f t="shared" si="15"/>
        <v>1</v>
      </c>
      <c r="V44" s="1">
        <v>2</v>
      </c>
      <c r="W44" s="1">
        <f t="shared" si="16"/>
        <v>1</v>
      </c>
      <c r="X44" s="15"/>
      <c r="Y44" s="1" t="str">
        <f t="shared" si="17"/>
        <v>&lt;=</v>
      </c>
      <c r="Z44" s="1" t="str">
        <f t="shared" si="18"/>
        <v>&gt;=</v>
      </c>
      <c r="AB44" s="1">
        <v>3</v>
      </c>
    </row>
    <row r="45" spans="1:28" ht="14.1" customHeight="1">
      <c r="A45" s="379" t="s">
        <v>36</v>
      </c>
      <c r="B45" s="380"/>
      <c r="C45" s="193" t="s">
        <v>37</v>
      </c>
      <c r="D45" s="381" t="s">
        <v>57</v>
      </c>
      <c r="E45" s="380"/>
      <c r="F45" s="194" t="s">
        <v>147</v>
      </c>
      <c r="G45" s="12">
        <v>1</v>
      </c>
      <c r="H45" s="197" t="s">
        <v>148</v>
      </c>
      <c r="I45" s="13">
        <v>10000</v>
      </c>
      <c r="J45" s="225">
        <f t="shared" si="13"/>
        <v>114.56</v>
      </c>
      <c r="K45" s="382">
        <f t="shared" si="19"/>
        <v>1145600</v>
      </c>
      <c r="L45" s="383"/>
      <c r="M45" s="212">
        <v>43646</v>
      </c>
      <c r="N45" s="386" t="s">
        <v>308</v>
      </c>
      <c r="O45" s="387"/>
      <c r="P45" s="388"/>
      <c r="Q45" s="1" t="str">
        <f t="shared" si="14"/>
        <v>1:Injection Mold</v>
      </c>
      <c r="R45" s="76"/>
      <c r="S45" s="15"/>
      <c r="T45" s="15"/>
      <c r="U45" s="1">
        <f t="shared" si="15"/>
        <v>2</v>
      </c>
      <c r="V45" s="1">
        <v>2</v>
      </c>
      <c r="W45" s="1">
        <f t="shared" si="16"/>
        <v>2</v>
      </c>
      <c r="X45" s="15"/>
      <c r="Y45" s="1" t="str">
        <f t="shared" si="17"/>
        <v>&lt;=43646</v>
      </c>
      <c r="Z45" s="1" t="str">
        <f t="shared" si="18"/>
        <v>&gt;=43646</v>
      </c>
      <c r="AB45" s="1">
        <v>3</v>
      </c>
    </row>
    <row r="46" spans="1:28" ht="14.1" customHeight="1">
      <c r="A46" s="379" t="s">
        <v>36</v>
      </c>
      <c r="B46" s="380"/>
      <c r="C46" s="193" t="s">
        <v>37</v>
      </c>
      <c r="D46" s="381" t="s">
        <v>57</v>
      </c>
      <c r="E46" s="380"/>
      <c r="F46" s="194" t="s">
        <v>147</v>
      </c>
      <c r="G46" s="12">
        <v>1</v>
      </c>
      <c r="H46" s="197" t="s">
        <v>148</v>
      </c>
      <c r="I46" s="13">
        <v>8700</v>
      </c>
      <c r="J46" s="225">
        <f t="shared" si="13"/>
        <v>114.56</v>
      </c>
      <c r="K46" s="382">
        <f t="shared" si="19"/>
        <v>996672</v>
      </c>
      <c r="L46" s="383"/>
      <c r="M46" s="212">
        <v>43646</v>
      </c>
      <c r="N46" s="386"/>
      <c r="O46" s="387"/>
      <c r="P46" s="388"/>
      <c r="Q46" s="1" t="str">
        <f t="shared" si="14"/>
        <v>1:Injection Mold</v>
      </c>
      <c r="R46" s="76"/>
      <c r="S46" s="15"/>
      <c r="T46" s="15"/>
      <c r="U46" s="1">
        <f t="shared" si="15"/>
        <v>2</v>
      </c>
      <c r="V46" s="1">
        <v>2</v>
      </c>
      <c r="W46" s="1">
        <f t="shared" si="16"/>
        <v>2</v>
      </c>
      <c r="X46" s="15"/>
      <c r="Y46" s="1" t="str">
        <f t="shared" si="17"/>
        <v>&lt;=43646</v>
      </c>
      <c r="Z46" s="1" t="str">
        <f t="shared" si="18"/>
        <v>&gt;=43646</v>
      </c>
      <c r="AB46" s="1">
        <v>3</v>
      </c>
    </row>
    <row r="47" spans="1:28" ht="14.1" customHeight="1">
      <c r="A47" s="379" t="s">
        <v>36</v>
      </c>
      <c r="B47" s="380"/>
      <c r="C47" s="193" t="s">
        <v>37</v>
      </c>
      <c r="D47" s="381" t="s">
        <v>57</v>
      </c>
      <c r="E47" s="380"/>
      <c r="F47" s="194" t="s">
        <v>147</v>
      </c>
      <c r="G47" s="12">
        <v>1</v>
      </c>
      <c r="H47" s="197" t="s">
        <v>148</v>
      </c>
      <c r="I47" s="13">
        <v>8700</v>
      </c>
      <c r="J47" s="225">
        <f t="shared" si="13"/>
        <v>114.56</v>
      </c>
      <c r="K47" s="382">
        <f t="shared" si="19"/>
        <v>996672</v>
      </c>
      <c r="L47" s="383"/>
      <c r="M47" s="212">
        <v>43646</v>
      </c>
      <c r="N47" s="386"/>
      <c r="O47" s="387"/>
      <c r="P47" s="388"/>
      <c r="Q47" s="1" t="str">
        <f t="shared" si="14"/>
        <v>1:Injection Mold</v>
      </c>
      <c r="R47" s="76"/>
      <c r="S47" s="15"/>
      <c r="T47" s="15"/>
      <c r="U47" s="1">
        <f t="shared" si="15"/>
        <v>2</v>
      </c>
      <c r="V47" s="1">
        <v>2</v>
      </c>
      <c r="W47" s="1">
        <f t="shared" si="16"/>
        <v>2</v>
      </c>
      <c r="X47" s="15"/>
      <c r="Y47" s="1" t="str">
        <f t="shared" si="17"/>
        <v>&lt;=43646</v>
      </c>
      <c r="Z47" s="1" t="str">
        <f t="shared" si="18"/>
        <v>&gt;=43646</v>
      </c>
      <c r="AB47" s="1">
        <v>3</v>
      </c>
    </row>
    <row r="48" spans="1:28" ht="14.1" customHeight="1">
      <c r="A48" s="379" t="s">
        <v>36</v>
      </c>
      <c r="B48" s="380"/>
      <c r="C48" s="193" t="s">
        <v>37</v>
      </c>
      <c r="D48" s="381"/>
      <c r="E48" s="380"/>
      <c r="F48" s="194"/>
      <c r="G48" s="12"/>
      <c r="H48" s="197"/>
      <c r="I48" s="13"/>
      <c r="J48" s="225">
        <f t="shared" si="13"/>
        <v>0</v>
      </c>
      <c r="K48" s="382">
        <f t="shared" si="19"/>
        <v>0</v>
      </c>
      <c r="L48" s="383"/>
      <c r="M48" s="212"/>
      <c r="N48" s="386"/>
      <c r="O48" s="387"/>
      <c r="P48" s="388"/>
      <c r="Q48" s="1" t="str">
        <f t="shared" si="14"/>
        <v>1:Injection Mold</v>
      </c>
      <c r="R48" s="76"/>
      <c r="S48" s="15"/>
      <c r="T48" s="15"/>
      <c r="U48" s="1">
        <f t="shared" si="15"/>
        <v>1</v>
      </c>
      <c r="V48" s="1">
        <v>2</v>
      </c>
      <c r="W48" s="1">
        <f t="shared" si="16"/>
        <v>1</v>
      </c>
      <c r="X48" s="15"/>
      <c r="Y48" s="1" t="str">
        <f t="shared" si="17"/>
        <v>&lt;=</v>
      </c>
      <c r="Z48" s="1" t="str">
        <f t="shared" si="18"/>
        <v>&gt;=</v>
      </c>
      <c r="AB48" s="1">
        <v>3</v>
      </c>
    </row>
    <row r="49" spans="1:28" ht="14.1" customHeight="1">
      <c r="A49" s="379" t="s">
        <v>36</v>
      </c>
      <c r="B49" s="380"/>
      <c r="C49" s="193" t="s">
        <v>38</v>
      </c>
      <c r="D49" s="381" t="s">
        <v>57</v>
      </c>
      <c r="E49" s="380"/>
      <c r="F49" s="194" t="s">
        <v>147</v>
      </c>
      <c r="G49" s="12">
        <v>1</v>
      </c>
      <c r="H49" s="197" t="s">
        <v>148</v>
      </c>
      <c r="I49" s="13">
        <v>350</v>
      </c>
      <c r="J49" s="225">
        <f t="shared" si="13"/>
        <v>114.56</v>
      </c>
      <c r="K49" s="382">
        <f t="shared" si="19"/>
        <v>40096</v>
      </c>
      <c r="L49" s="383"/>
      <c r="M49" s="212">
        <v>43646</v>
      </c>
      <c r="N49" s="386"/>
      <c r="O49" s="387"/>
      <c r="P49" s="388"/>
      <c r="Q49" s="1" t="str">
        <f t="shared" si="14"/>
        <v>2:Spray Mask Mold</v>
      </c>
      <c r="R49" s="76"/>
      <c r="S49" s="15"/>
      <c r="T49" s="15"/>
      <c r="U49" s="1">
        <f t="shared" si="15"/>
        <v>2</v>
      </c>
      <c r="V49" s="1">
        <v>2</v>
      </c>
      <c r="W49" s="1">
        <f t="shared" si="16"/>
        <v>2</v>
      </c>
      <c r="X49" s="15"/>
      <c r="Y49" s="1" t="str">
        <f t="shared" si="17"/>
        <v>&lt;=43646</v>
      </c>
      <c r="Z49" s="1" t="str">
        <f t="shared" si="18"/>
        <v>&gt;=43646</v>
      </c>
      <c r="AB49" s="1">
        <v>3</v>
      </c>
    </row>
    <row r="50" spans="1:28" ht="14.1" customHeight="1">
      <c r="A50" s="379" t="s">
        <v>36</v>
      </c>
      <c r="B50" s="380"/>
      <c r="C50" s="193" t="s">
        <v>38</v>
      </c>
      <c r="D50" s="381"/>
      <c r="E50" s="380"/>
      <c r="F50" s="194"/>
      <c r="G50" s="12"/>
      <c r="H50" s="197"/>
      <c r="I50" s="13"/>
      <c r="J50" s="225">
        <f t="shared" si="13"/>
        <v>0</v>
      </c>
      <c r="K50" s="382">
        <f t="shared" si="19"/>
        <v>0</v>
      </c>
      <c r="L50" s="383"/>
      <c r="M50" s="212"/>
      <c r="N50" s="386"/>
      <c r="O50" s="387"/>
      <c r="P50" s="388"/>
      <c r="Q50" s="1" t="str">
        <f t="shared" si="14"/>
        <v>2:Spray Mask Mold</v>
      </c>
      <c r="R50" s="76"/>
      <c r="S50" s="15"/>
      <c r="T50" s="15"/>
      <c r="U50" s="1">
        <f t="shared" si="15"/>
        <v>1</v>
      </c>
      <c r="V50" s="1">
        <v>2</v>
      </c>
      <c r="W50" s="1">
        <f t="shared" si="16"/>
        <v>1</v>
      </c>
      <c r="X50" s="15"/>
      <c r="Y50" s="1" t="str">
        <f t="shared" si="17"/>
        <v>&lt;=</v>
      </c>
      <c r="Z50" s="1" t="str">
        <f t="shared" si="18"/>
        <v>&gt;=</v>
      </c>
      <c r="AB50" s="1">
        <v>3</v>
      </c>
    </row>
    <row r="51" spans="1:28" ht="14.1" customHeight="1">
      <c r="A51" s="379" t="s">
        <v>36</v>
      </c>
      <c r="B51" s="380"/>
      <c r="C51" s="193" t="s">
        <v>39</v>
      </c>
      <c r="D51" s="381"/>
      <c r="E51" s="380"/>
      <c r="F51" s="194"/>
      <c r="G51" s="12"/>
      <c r="H51" s="197"/>
      <c r="I51" s="13"/>
      <c r="J51" s="225">
        <f t="shared" si="13"/>
        <v>0</v>
      </c>
      <c r="K51" s="382">
        <f t="shared" si="19"/>
        <v>0</v>
      </c>
      <c r="L51" s="383"/>
      <c r="M51" s="212"/>
      <c r="N51" s="384"/>
      <c r="O51" s="384"/>
      <c r="P51" s="385"/>
      <c r="Q51" s="1" t="str">
        <f t="shared" si="14"/>
        <v>99:－</v>
      </c>
      <c r="R51" s="76"/>
      <c r="S51" s="15"/>
      <c r="T51" s="15"/>
      <c r="U51" s="1">
        <f t="shared" si="15"/>
        <v>1</v>
      </c>
      <c r="V51" s="1">
        <v>2</v>
      </c>
      <c r="W51" s="1">
        <f t="shared" si="16"/>
        <v>1</v>
      </c>
      <c r="X51" s="15"/>
      <c r="Y51" s="1" t="str">
        <f t="shared" si="17"/>
        <v>&lt;=</v>
      </c>
      <c r="Z51" s="1" t="str">
        <f t="shared" si="18"/>
        <v>&gt;=</v>
      </c>
      <c r="AB51" s="1">
        <v>3</v>
      </c>
    </row>
    <row r="52" spans="1:28" ht="14.1" customHeight="1">
      <c r="A52" s="379" t="s">
        <v>36</v>
      </c>
      <c r="B52" s="380"/>
      <c r="C52" s="193" t="s">
        <v>39</v>
      </c>
      <c r="D52" s="381"/>
      <c r="E52" s="380"/>
      <c r="F52" s="194"/>
      <c r="G52" s="12"/>
      <c r="H52" s="197"/>
      <c r="I52" s="13"/>
      <c r="J52" s="225">
        <f t="shared" si="13"/>
        <v>0</v>
      </c>
      <c r="K52" s="382">
        <f t="shared" si="19"/>
        <v>0</v>
      </c>
      <c r="L52" s="383"/>
      <c r="M52" s="212"/>
      <c r="N52" s="384"/>
      <c r="O52" s="384"/>
      <c r="P52" s="385"/>
      <c r="Q52" s="1" t="str">
        <f t="shared" si="14"/>
        <v>99:－</v>
      </c>
      <c r="R52" s="76"/>
      <c r="S52" s="15"/>
      <c r="T52" s="15"/>
      <c r="U52" s="1">
        <f t="shared" si="15"/>
        <v>1</v>
      </c>
      <c r="V52" s="1">
        <v>2</v>
      </c>
      <c r="W52" s="1">
        <f t="shared" si="16"/>
        <v>1</v>
      </c>
      <c r="X52" s="15"/>
      <c r="Y52" s="1" t="str">
        <f t="shared" si="17"/>
        <v>&lt;=</v>
      </c>
      <c r="Z52" s="1" t="str">
        <f t="shared" si="18"/>
        <v>&gt;=</v>
      </c>
      <c r="AB52" s="1">
        <v>3</v>
      </c>
    </row>
    <row r="53" spans="1:28" ht="14.1" customHeight="1">
      <c r="A53" s="379" t="s">
        <v>36</v>
      </c>
      <c r="B53" s="380"/>
      <c r="C53" s="193" t="s">
        <v>39</v>
      </c>
      <c r="D53" s="381"/>
      <c r="E53" s="380"/>
      <c r="F53" s="194"/>
      <c r="G53" s="12"/>
      <c r="H53" s="197"/>
      <c r="I53" s="13"/>
      <c r="J53" s="225">
        <f t="shared" si="13"/>
        <v>0</v>
      </c>
      <c r="K53" s="382">
        <f t="shared" si="19"/>
        <v>0</v>
      </c>
      <c r="L53" s="383"/>
      <c r="M53" s="212"/>
      <c r="N53" s="384"/>
      <c r="O53" s="384"/>
      <c r="P53" s="385"/>
      <c r="Q53" s="1" t="str">
        <f t="shared" si="14"/>
        <v>99:－</v>
      </c>
      <c r="R53" s="76"/>
      <c r="S53" s="15"/>
      <c r="T53" s="15"/>
      <c r="U53" s="1">
        <f t="shared" si="15"/>
        <v>1</v>
      </c>
      <c r="V53" s="1">
        <v>2</v>
      </c>
      <c r="W53" s="1">
        <f t="shared" si="16"/>
        <v>1</v>
      </c>
      <c r="X53" s="15"/>
      <c r="Y53" s="1" t="str">
        <f t="shared" si="17"/>
        <v>&lt;=</v>
      </c>
      <c r="Z53" s="1" t="str">
        <f t="shared" si="18"/>
        <v>&gt;=</v>
      </c>
      <c r="AB53" s="1">
        <v>3</v>
      </c>
    </row>
    <row r="54" spans="1:28" ht="14.1" customHeight="1">
      <c r="A54" s="379"/>
      <c r="B54" s="380"/>
      <c r="C54" s="193"/>
      <c r="D54" s="381"/>
      <c r="E54" s="380"/>
      <c r="F54" s="194"/>
      <c r="G54" s="12"/>
      <c r="H54" s="197"/>
      <c r="I54" s="13"/>
      <c r="J54" s="225">
        <f t="shared" si="13"/>
        <v>0</v>
      </c>
      <c r="K54" s="382">
        <f t="shared" si="19"/>
        <v>0</v>
      </c>
      <c r="L54" s="383"/>
      <c r="M54" s="212"/>
      <c r="N54" s="384"/>
      <c r="O54" s="384"/>
      <c r="P54" s="385"/>
      <c r="Q54" s="1">
        <f t="shared" si="14"/>
        <v>0</v>
      </c>
      <c r="R54" s="76"/>
      <c r="S54" s="15"/>
      <c r="T54" s="15"/>
      <c r="U54" s="1">
        <f t="shared" si="15"/>
        <v>1</v>
      </c>
      <c r="V54" s="1">
        <v>2</v>
      </c>
      <c r="W54" s="1">
        <f t="shared" si="16"/>
        <v>1</v>
      </c>
      <c r="X54" s="15"/>
      <c r="Y54" s="1" t="str">
        <f t="shared" si="17"/>
        <v>&lt;=</v>
      </c>
      <c r="Z54" s="1" t="str">
        <f t="shared" si="18"/>
        <v>&gt;=</v>
      </c>
      <c r="AB54" s="1">
        <v>3</v>
      </c>
    </row>
    <row r="55" spans="1:28" ht="14.1" customHeight="1">
      <c r="A55" s="379"/>
      <c r="B55" s="380"/>
      <c r="C55" s="193"/>
      <c r="D55" s="381"/>
      <c r="E55" s="380"/>
      <c r="F55" s="194"/>
      <c r="G55" s="12"/>
      <c r="H55" s="197"/>
      <c r="I55" s="13"/>
      <c r="J55" s="225">
        <f t="shared" si="13"/>
        <v>0</v>
      </c>
      <c r="K55" s="382">
        <f t="shared" si="19"/>
        <v>0</v>
      </c>
      <c r="L55" s="383"/>
      <c r="M55" s="212"/>
      <c r="N55" s="384"/>
      <c r="O55" s="384"/>
      <c r="P55" s="385"/>
      <c r="Q55" s="1">
        <f t="shared" si="14"/>
        <v>0</v>
      </c>
      <c r="R55" s="76"/>
      <c r="S55" s="15"/>
      <c r="T55" s="15"/>
      <c r="U55" s="1">
        <f t="shared" si="15"/>
        <v>1</v>
      </c>
      <c r="V55" s="1">
        <v>2</v>
      </c>
      <c r="W55" s="1">
        <f t="shared" si="16"/>
        <v>1</v>
      </c>
      <c r="X55" s="15"/>
      <c r="Y55" s="1" t="str">
        <f t="shared" si="17"/>
        <v>&lt;=</v>
      </c>
      <c r="Z55" s="1" t="str">
        <f t="shared" si="18"/>
        <v>&gt;=</v>
      </c>
      <c r="AB55" s="1">
        <v>3</v>
      </c>
    </row>
    <row r="56" spans="1:28" ht="14.1" customHeight="1">
      <c r="A56" s="379"/>
      <c r="B56" s="380"/>
      <c r="C56" s="193"/>
      <c r="D56" s="381"/>
      <c r="E56" s="380"/>
      <c r="F56" s="194"/>
      <c r="G56" s="12"/>
      <c r="H56" s="197"/>
      <c r="I56" s="13"/>
      <c r="J56" s="225">
        <f t="shared" si="13"/>
        <v>0</v>
      </c>
      <c r="K56" s="382">
        <f t="shared" si="19"/>
        <v>0</v>
      </c>
      <c r="L56" s="383"/>
      <c r="M56" s="212"/>
      <c r="N56" s="384"/>
      <c r="O56" s="384"/>
      <c r="P56" s="385"/>
      <c r="Q56" s="1">
        <f t="shared" si="14"/>
        <v>0</v>
      </c>
      <c r="R56" s="76"/>
      <c r="S56" s="14"/>
      <c r="T56" s="15"/>
      <c r="U56" s="1">
        <f t="shared" si="15"/>
        <v>1</v>
      </c>
      <c r="V56" s="1">
        <v>2</v>
      </c>
      <c r="W56" s="1">
        <f t="shared" si="16"/>
        <v>1</v>
      </c>
      <c r="X56" s="15"/>
      <c r="Y56" s="1" t="str">
        <f t="shared" si="17"/>
        <v>&lt;=</v>
      </c>
      <c r="Z56" s="1" t="str">
        <f t="shared" si="18"/>
        <v>&gt;=</v>
      </c>
      <c r="AB56" s="1">
        <v>3</v>
      </c>
    </row>
    <row r="57" spans="1:28" ht="15" customHeight="1" thickBot="1">
      <c r="A57" s="379"/>
      <c r="B57" s="380"/>
      <c r="C57" s="195"/>
      <c r="D57" s="381"/>
      <c r="E57" s="380"/>
      <c r="F57" s="196"/>
      <c r="G57" s="20"/>
      <c r="H57" s="198"/>
      <c r="I57" s="97"/>
      <c r="J57" s="226">
        <f t="shared" si="13"/>
        <v>0</v>
      </c>
      <c r="K57" s="382">
        <f t="shared" si="19"/>
        <v>0</v>
      </c>
      <c r="L57" s="383"/>
      <c r="M57" s="216"/>
      <c r="N57" s="389"/>
      <c r="O57" s="389"/>
      <c r="P57" s="390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 t="shared" si="15"/>
        <v>1</v>
      </c>
      <c r="V57" s="1">
        <v>2</v>
      </c>
      <c r="W57" s="1">
        <f t="shared" si="16"/>
        <v>1</v>
      </c>
      <c r="X57" s="15"/>
      <c r="Y57" s="1" t="str">
        <f t="shared" si="17"/>
        <v>&lt;=</v>
      </c>
      <c r="Z57" s="1" t="str">
        <f t="shared" si="18"/>
        <v>&gt;=</v>
      </c>
      <c r="AB57" s="1">
        <v>3</v>
      </c>
    </row>
    <row r="58" spans="1:28" ht="15" customHeight="1" thickBot="1">
      <c r="A58" s="391" t="s">
        <v>40</v>
      </c>
      <c r="B58" s="392"/>
      <c r="C58" s="392"/>
      <c r="D58" s="392"/>
      <c r="E58" s="392"/>
      <c r="F58" s="393"/>
      <c r="G58" s="22"/>
      <c r="H58" s="23"/>
      <c r="I58" s="362">
        <f>SUM(K34:K57)</f>
        <v>3459040</v>
      </c>
      <c r="J58" s="363"/>
      <c r="K58" s="363"/>
      <c r="L58" s="364"/>
      <c r="M58" s="217"/>
      <c r="N58" s="394">
        <f>SUMIF(F34:F57,"&lt;&gt;"&amp;hdn_payoff_circle,K34:K57)</f>
        <v>80000</v>
      </c>
      <c r="O58" s="395"/>
      <c r="P58" s="396"/>
      <c r="R58" s="77"/>
      <c r="S58" s="21"/>
      <c r="T58" s="15"/>
      <c r="U58" s="15"/>
      <c r="V58" s="15"/>
      <c r="W58" s="15"/>
      <c r="X58" s="15"/>
      <c r="Y58" s="15"/>
    </row>
    <row r="59" spans="1:28" ht="8.25" customHeight="1" thickBot="1">
      <c r="A59" s="397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9"/>
      <c r="R59" s="77"/>
      <c r="S59" s="21"/>
      <c r="T59" s="15"/>
      <c r="U59" s="15"/>
      <c r="V59" s="15"/>
      <c r="W59" s="15"/>
      <c r="X59" s="15"/>
      <c r="Y59" s="15"/>
    </row>
    <row r="60" spans="1:28" ht="19.5" customHeight="1">
      <c r="A60" s="367" t="s">
        <v>22</v>
      </c>
      <c r="B60" s="368"/>
      <c r="C60" s="199" t="s">
        <v>23</v>
      </c>
      <c r="D60" s="369" t="s">
        <v>24</v>
      </c>
      <c r="E60" s="368"/>
      <c r="F60" s="201" t="s">
        <v>25</v>
      </c>
      <c r="G60" s="201" t="s">
        <v>26</v>
      </c>
      <c r="H60" s="201" t="s">
        <v>9</v>
      </c>
      <c r="I60" s="201" t="s">
        <v>27</v>
      </c>
      <c r="J60" s="219" t="s">
        <v>258</v>
      </c>
      <c r="K60" s="369" t="s">
        <v>28</v>
      </c>
      <c r="L60" s="368"/>
      <c r="M60" s="200" t="s">
        <v>238</v>
      </c>
      <c r="N60" s="369" t="s">
        <v>257</v>
      </c>
      <c r="O60" s="370"/>
      <c r="P60" s="371"/>
      <c r="R60" s="79" t="s">
        <v>200</v>
      </c>
      <c r="U60" s="15"/>
      <c r="V60" s="267" t="s">
        <v>283</v>
      </c>
      <c r="W60" s="267" t="s">
        <v>284</v>
      </c>
      <c r="X60" s="267" t="s">
        <v>285</v>
      </c>
      <c r="Y60" s="267" t="s">
        <v>286</v>
      </c>
      <c r="Z60" s="267" t="s">
        <v>287</v>
      </c>
    </row>
    <row r="61" spans="1:28" ht="14.1" customHeight="1">
      <c r="A61" s="379" t="s">
        <v>41</v>
      </c>
      <c r="B61" s="380"/>
      <c r="C61" s="193" t="s">
        <v>42</v>
      </c>
      <c r="D61" s="381"/>
      <c r="E61" s="380"/>
      <c r="F61" s="194"/>
      <c r="G61" s="286">
        <f>IF(A61&lt;&gt;"",$P$4,0)</f>
        <v>10500</v>
      </c>
      <c r="H61" s="197" t="s">
        <v>148</v>
      </c>
      <c r="I61" s="13">
        <v>5.8376999999999999</v>
      </c>
      <c r="J61" s="225">
        <f t="shared" ref="J61:J86" si="20">IF(ISBLANK(M61),0,IF(ISBLANK(H61),1,SUMIFS($X$98:$X$110,$V$98:$V$110,V61,$W$98:$W$110,U61,$Y$98:$Y$110,Y61,$Z$98:$Z$110,Z61)))</f>
        <v>114.56</v>
      </c>
      <c r="K61" s="382">
        <f>IFERROR(G61*I61*J61,"")</f>
        <v>7022052.5760000004</v>
      </c>
      <c r="L61" s="383"/>
      <c r="M61" s="212">
        <v>43646</v>
      </c>
      <c r="N61" s="357"/>
      <c r="O61" s="357"/>
      <c r="P61" s="358"/>
      <c r="Q61" s="1" t="str">
        <f t="shared" ref="Q61:Q86" si="21">IF(C61&lt;&gt;0,IF(A61=$G$98,VLOOKUP(C61,$G$100:$G$115,1,TRUE),IF(A61=$H$98,VLOOKUP(C61,$H$100:$H$115,1,TRUE),IF(A61=$I$98,VLOOKUP(C61,$I$100:$I$108,1,TRUE),IF(A61=$K$98,VLOOKUP(C61,$K$100:$K$108,1,TRUE),VLOOKUP(C61,$N$100:$N$108,1,TRUE))))),)</f>
        <v>1:Mass Product</v>
      </c>
      <c r="R61" s="76"/>
      <c r="U61" s="1">
        <f t="shared" ref="U61:U86" si="22">IFERROR(VLOOKUP(H61,$Q$99:$R$101,2,FALSE),1)</f>
        <v>2</v>
      </c>
      <c r="V61" s="1">
        <v>2</v>
      </c>
      <c r="W61" s="1">
        <f t="shared" ref="W61:W86" si="23">U61</f>
        <v>2</v>
      </c>
      <c r="Y61" s="1" t="str">
        <f t="shared" ref="Y61:Y86" si="24">CONCATENATE("&lt;=",M61)</f>
        <v>&lt;=43646</v>
      </c>
      <c r="Z61" s="1" t="str">
        <f t="shared" ref="Z61:Z86" si="25">CONCATENATE("&gt;=",M61)</f>
        <v>&gt;=43646</v>
      </c>
      <c r="AB61" s="1">
        <v>4</v>
      </c>
    </row>
    <row r="62" spans="1:28" ht="14.1" customHeight="1">
      <c r="A62" s="379" t="s">
        <v>41</v>
      </c>
      <c r="B62" s="380"/>
      <c r="C62" s="193" t="s">
        <v>243</v>
      </c>
      <c r="D62" s="381"/>
      <c r="E62" s="380"/>
      <c r="F62" s="194" t="s">
        <v>147</v>
      </c>
      <c r="G62" s="286">
        <f t="shared" ref="G62:G65" si="26">IF(A62&lt;&gt;"",$P$4,0)</f>
        <v>10500</v>
      </c>
      <c r="H62" s="197" t="s">
        <v>148</v>
      </c>
      <c r="I62" s="13">
        <v>5.83</v>
      </c>
      <c r="J62" s="225">
        <f t="shared" si="20"/>
        <v>114.56</v>
      </c>
      <c r="K62" s="382">
        <f t="shared" ref="K62:K86" si="27">IFERROR(G62*I62*J62,"")</f>
        <v>7012790.4000000004</v>
      </c>
      <c r="L62" s="383"/>
      <c r="M62" s="212">
        <v>43646</v>
      </c>
      <c r="N62" s="357"/>
      <c r="O62" s="357"/>
      <c r="P62" s="358"/>
      <c r="Q62" s="1" t="str">
        <f t="shared" si="21"/>
        <v>2:Set Sample</v>
      </c>
      <c r="R62" s="76"/>
      <c r="U62" s="1">
        <f t="shared" si="22"/>
        <v>2</v>
      </c>
      <c r="V62" s="1">
        <v>2</v>
      </c>
      <c r="W62" s="1">
        <f t="shared" si="23"/>
        <v>2</v>
      </c>
      <c r="Y62" s="1" t="str">
        <f t="shared" si="24"/>
        <v>&lt;=43646</v>
      </c>
      <c r="Z62" s="1" t="str">
        <f t="shared" si="25"/>
        <v>&gt;=43646</v>
      </c>
      <c r="AB62" s="1">
        <v>4</v>
      </c>
    </row>
    <row r="63" spans="1:28" ht="14.1" customHeight="1">
      <c r="A63" s="379" t="s">
        <v>49</v>
      </c>
      <c r="B63" s="380"/>
      <c r="C63" s="193" t="s">
        <v>311</v>
      </c>
      <c r="D63" s="381"/>
      <c r="E63" s="380"/>
      <c r="F63" s="194"/>
      <c r="G63" s="286">
        <f t="shared" si="26"/>
        <v>10500</v>
      </c>
      <c r="H63" s="197" t="s">
        <v>148</v>
      </c>
      <c r="I63" s="13">
        <v>5.83</v>
      </c>
      <c r="J63" s="225">
        <f t="shared" si="20"/>
        <v>114.56</v>
      </c>
      <c r="K63" s="382">
        <f t="shared" si="27"/>
        <v>7012790.4000000004</v>
      </c>
      <c r="L63" s="383"/>
      <c r="M63" s="212">
        <v>43646</v>
      </c>
      <c r="N63" s="400"/>
      <c r="O63" s="401"/>
      <c r="P63" s="402"/>
      <c r="Q63" s="1" t="str">
        <f t="shared" si="21"/>
        <v>4:製品見直し代</v>
      </c>
      <c r="R63" s="76"/>
      <c r="U63" s="1">
        <f t="shared" si="22"/>
        <v>2</v>
      </c>
      <c r="V63" s="1">
        <v>2</v>
      </c>
      <c r="W63" s="1">
        <f t="shared" si="23"/>
        <v>2</v>
      </c>
      <c r="Y63" s="1" t="str">
        <f t="shared" si="24"/>
        <v>&lt;=43646</v>
      </c>
      <c r="Z63" s="1" t="str">
        <f t="shared" si="25"/>
        <v>&gt;=43646</v>
      </c>
      <c r="AB63" s="1">
        <v>4</v>
      </c>
    </row>
    <row r="64" spans="1:28" ht="14.1" customHeight="1">
      <c r="A64" s="379"/>
      <c r="B64" s="380"/>
      <c r="C64" s="193"/>
      <c r="D64" s="381"/>
      <c r="E64" s="380"/>
      <c r="F64" s="194"/>
      <c r="G64" s="286">
        <f t="shared" si="26"/>
        <v>0</v>
      </c>
      <c r="H64" s="197"/>
      <c r="I64" s="13"/>
      <c r="J64" s="225">
        <f t="shared" si="20"/>
        <v>0</v>
      </c>
      <c r="K64" s="382">
        <f t="shared" si="27"/>
        <v>0</v>
      </c>
      <c r="L64" s="383"/>
      <c r="M64" s="212"/>
      <c r="N64" s="357"/>
      <c r="O64" s="357"/>
      <c r="P64" s="358"/>
      <c r="Q64" s="1">
        <f t="shared" si="21"/>
        <v>0</v>
      </c>
      <c r="R64" s="76"/>
      <c r="S64" s="67">
        <f>SUMIF(A34:A57,$E$98,K34:K57)+SUMIF(A61:A83,$H$98,K61:K83)</f>
        <v>17213882.976</v>
      </c>
      <c r="T64" s="15" t="s">
        <v>163</v>
      </c>
      <c r="U64" s="1">
        <f t="shared" si="22"/>
        <v>1</v>
      </c>
      <c r="V64" s="1">
        <v>2</v>
      </c>
      <c r="W64" s="1">
        <f t="shared" si="23"/>
        <v>1</v>
      </c>
      <c r="Y64" s="1" t="str">
        <f t="shared" si="24"/>
        <v>&lt;=</v>
      </c>
      <c r="Z64" s="1" t="str">
        <f t="shared" si="25"/>
        <v>&gt;=</v>
      </c>
      <c r="AB64" s="1">
        <v>4</v>
      </c>
    </row>
    <row r="65" spans="1:28" ht="14.1" customHeight="1">
      <c r="A65" s="379"/>
      <c r="B65" s="380"/>
      <c r="C65" s="193"/>
      <c r="D65" s="381"/>
      <c r="E65" s="380"/>
      <c r="F65" s="194"/>
      <c r="G65" s="286">
        <f t="shared" si="26"/>
        <v>0</v>
      </c>
      <c r="H65" s="197"/>
      <c r="I65" s="13"/>
      <c r="J65" s="225">
        <f t="shared" si="20"/>
        <v>0</v>
      </c>
      <c r="K65" s="382">
        <f t="shared" si="27"/>
        <v>0</v>
      </c>
      <c r="L65" s="383"/>
      <c r="M65" s="212"/>
      <c r="N65" s="357"/>
      <c r="O65" s="357"/>
      <c r="P65" s="358"/>
      <c r="Q65" s="1">
        <f t="shared" si="21"/>
        <v>0</v>
      </c>
      <c r="R65" s="76"/>
      <c r="S65" s="67">
        <f>SUMIF(A61:A79,G98,K61:K79)+SUMIF(A61:A79,H98,K61:K79)+SUMIF(A34:A56,A98,K34:K56)</f>
        <v>14114842.976</v>
      </c>
      <c r="T65" s="15" t="s">
        <v>156</v>
      </c>
      <c r="U65" s="1">
        <f t="shared" si="22"/>
        <v>1</v>
      </c>
      <c r="V65" s="1">
        <v>2</v>
      </c>
      <c r="W65" s="1">
        <f t="shared" si="23"/>
        <v>1</v>
      </c>
      <c r="Y65" s="1" t="str">
        <f t="shared" si="24"/>
        <v>&lt;=</v>
      </c>
      <c r="Z65" s="1" t="str">
        <f t="shared" si="25"/>
        <v>&gt;=</v>
      </c>
      <c r="AB65" s="1">
        <v>4</v>
      </c>
    </row>
    <row r="66" spans="1:28" ht="14.1" customHeight="1">
      <c r="A66" s="379"/>
      <c r="B66" s="380"/>
      <c r="C66" s="193"/>
      <c r="D66" s="381"/>
      <c r="E66" s="380"/>
      <c r="F66" s="194"/>
      <c r="G66" s="286">
        <f t="shared" ref="G66:G77" si="28">IF(A66&lt;&gt;"",$P$4,0)</f>
        <v>0</v>
      </c>
      <c r="H66" s="197"/>
      <c r="I66" s="13"/>
      <c r="J66" s="225">
        <f t="shared" si="20"/>
        <v>0</v>
      </c>
      <c r="K66" s="382">
        <f t="shared" si="27"/>
        <v>0</v>
      </c>
      <c r="L66" s="383"/>
      <c r="M66" s="212"/>
      <c r="N66" s="357"/>
      <c r="O66" s="357"/>
      <c r="P66" s="358"/>
      <c r="Q66" s="1">
        <f t="shared" si="21"/>
        <v>0</v>
      </c>
      <c r="R66" s="76"/>
      <c r="S66" s="61">
        <f>SUMIF(A34:A57,E98,K34:K57)+SUMIF(A61:A76,H98,K61:K76)</f>
        <v>17213882.976</v>
      </c>
      <c r="T66" s="1" t="s">
        <v>199</v>
      </c>
      <c r="U66" s="1">
        <f t="shared" si="22"/>
        <v>1</v>
      </c>
      <c r="V66" s="1">
        <v>2</v>
      </c>
      <c r="W66" s="1">
        <f t="shared" si="23"/>
        <v>1</v>
      </c>
      <c r="Y66" s="1" t="str">
        <f t="shared" si="24"/>
        <v>&lt;=</v>
      </c>
      <c r="Z66" s="1" t="str">
        <f t="shared" si="25"/>
        <v>&gt;=</v>
      </c>
      <c r="AB66" s="1">
        <v>4</v>
      </c>
    </row>
    <row r="67" spans="1:28" ht="14.1" customHeight="1">
      <c r="A67" s="379"/>
      <c r="B67" s="380"/>
      <c r="C67" s="193"/>
      <c r="D67" s="381"/>
      <c r="E67" s="380"/>
      <c r="F67" s="194"/>
      <c r="G67" s="286">
        <f t="shared" si="28"/>
        <v>0</v>
      </c>
      <c r="H67" s="197"/>
      <c r="I67" s="13"/>
      <c r="J67" s="225">
        <f t="shared" si="20"/>
        <v>0</v>
      </c>
      <c r="K67" s="382">
        <f t="shared" si="27"/>
        <v>0</v>
      </c>
      <c r="L67" s="383"/>
      <c r="M67" s="212"/>
      <c r="N67" s="357"/>
      <c r="O67" s="357"/>
      <c r="P67" s="358"/>
      <c r="Q67" s="1">
        <f t="shared" si="21"/>
        <v>0</v>
      </c>
      <c r="R67" s="76"/>
      <c r="S67" s="66">
        <f>SUMIF(C61:C83,H100,K61:K83)</f>
        <v>7022052.5760000004</v>
      </c>
      <c r="T67" s="1" t="s">
        <v>293</v>
      </c>
      <c r="U67" s="1">
        <f t="shared" si="22"/>
        <v>1</v>
      </c>
      <c r="V67" s="1">
        <v>2</v>
      </c>
      <c r="W67" s="1">
        <f t="shared" si="23"/>
        <v>1</v>
      </c>
      <c r="Y67" s="1" t="str">
        <f t="shared" si="24"/>
        <v>&lt;=</v>
      </c>
      <c r="Z67" s="1" t="str">
        <f t="shared" si="25"/>
        <v>&gt;=</v>
      </c>
      <c r="AB67" s="1">
        <v>4</v>
      </c>
    </row>
    <row r="68" spans="1:28" ht="14.1" customHeight="1">
      <c r="A68" s="379"/>
      <c r="B68" s="380"/>
      <c r="C68" s="193"/>
      <c r="D68" s="381"/>
      <c r="E68" s="380"/>
      <c r="F68" s="194"/>
      <c r="G68" s="286">
        <f t="shared" si="28"/>
        <v>0</v>
      </c>
      <c r="H68" s="197"/>
      <c r="I68" s="13"/>
      <c r="J68" s="225">
        <f t="shared" si="20"/>
        <v>0</v>
      </c>
      <c r="K68" s="382">
        <f t="shared" si="27"/>
        <v>0</v>
      </c>
      <c r="L68" s="383"/>
      <c r="M68" s="212"/>
      <c r="N68" s="357"/>
      <c r="O68" s="357"/>
      <c r="P68" s="358"/>
      <c r="Q68" s="1">
        <f t="shared" si="21"/>
        <v>0</v>
      </c>
      <c r="R68" s="76"/>
      <c r="S68" s="278">
        <f>S66+S69</f>
        <v>17730299.226</v>
      </c>
      <c r="T68" s="1" t="s">
        <v>294</v>
      </c>
      <c r="U68" s="1">
        <f t="shared" si="22"/>
        <v>1</v>
      </c>
      <c r="V68" s="1">
        <v>2</v>
      </c>
      <c r="W68" s="1">
        <f t="shared" si="23"/>
        <v>1</v>
      </c>
      <c r="Y68" s="1" t="str">
        <f t="shared" si="24"/>
        <v>&lt;=</v>
      </c>
      <c r="Z68" s="1" t="str">
        <f t="shared" si="25"/>
        <v>&gt;=</v>
      </c>
      <c r="AB68" s="1">
        <v>4</v>
      </c>
    </row>
    <row r="69" spans="1:28" ht="14.1" customHeight="1">
      <c r="A69" s="379"/>
      <c r="B69" s="380"/>
      <c r="C69" s="193"/>
      <c r="D69" s="381"/>
      <c r="E69" s="380"/>
      <c r="F69" s="194"/>
      <c r="G69" s="286">
        <f t="shared" si="28"/>
        <v>0</v>
      </c>
      <c r="H69" s="197"/>
      <c r="I69" s="13"/>
      <c r="J69" s="225">
        <f t="shared" si="20"/>
        <v>0</v>
      </c>
      <c r="K69" s="382">
        <f t="shared" si="27"/>
        <v>0</v>
      </c>
      <c r="L69" s="383"/>
      <c r="M69" s="212"/>
      <c r="N69" s="357"/>
      <c r="O69" s="357"/>
      <c r="P69" s="358"/>
      <c r="Q69" s="1">
        <f t="shared" si="21"/>
        <v>0</v>
      </c>
      <c r="R69" s="76"/>
      <c r="S69" s="1">
        <f>SUMIF(C77:C85,$T$120,K77:L85)</f>
        <v>516416.25</v>
      </c>
      <c r="U69" s="1">
        <f t="shared" si="22"/>
        <v>1</v>
      </c>
      <c r="V69" s="1">
        <v>2</v>
      </c>
      <c r="W69" s="1">
        <f t="shared" si="23"/>
        <v>1</v>
      </c>
      <c r="Y69" s="1" t="str">
        <f t="shared" si="24"/>
        <v>&lt;=</v>
      </c>
      <c r="Z69" s="1" t="str">
        <f t="shared" si="25"/>
        <v>&gt;=</v>
      </c>
      <c r="AB69" s="1">
        <v>4</v>
      </c>
    </row>
    <row r="70" spans="1:28" ht="14.1" customHeight="1">
      <c r="A70" s="379"/>
      <c r="B70" s="380"/>
      <c r="C70" s="193"/>
      <c r="D70" s="381"/>
      <c r="E70" s="380"/>
      <c r="F70" s="194"/>
      <c r="G70" s="286">
        <f t="shared" si="28"/>
        <v>0</v>
      </c>
      <c r="H70" s="197"/>
      <c r="I70" s="13"/>
      <c r="J70" s="225">
        <f t="shared" si="20"/>
        <v>0</v>
      </c>
      <c r="K70" s="382">
        <f t="shared" si="27"/>
        <v>0</v>
      </c>
      <c r="L70" s="383"/>
      <c r="M70" s="212"/>
      <c r="N70" s="357"/>
      <c r="O70" s="357"/>
      <c r="P70" s="358"/>
      <c r="Q70" s="1">
        <f t="shared" si="21"/>
        <v>0</v>
      </c>
      <c r="R70" s="76"/>
      <c r="U70" s="1">
        <f t="shared" si="22"/>
        <v>1</v>
      </c>
      <c r="V70" s="1">
        <v>2</v>
      </c>
      <c r="W70" s="1">
        <f t="shared" si="23"/>
        <v>1</v>
      </c>
      <c r="Y70" s="1" t="str">
        <f t="shared" si="24"/>
        <v>&lt;=</v>
      </c>
      <c r="Z70" s="1" t="str">
        <f t="shared" si="25"/>
        <v>&gt;=</v>
      </c>
      <c r="AB70" s="1">
        <v>4</v>
      </c>
    </row>
    <row r="71" spans="1:28" ht="14.1" customHeight="1">
      <c r="A71" s="379"/>
      <c r="B71" s="380"/>
      <c r="C71" s="193"/>
      <c r="D71" s="381"/>
      <c r="E71" s="380"/>
      <c r="F71" s="194"/>
      <c r="G71" s="286">
        <f t="shared" si="28"/>
        <v>0</v>
      </c>
      <c r="H71" s="197"/>
      <c r="I71" s="13"/>
      <c r="J71" s="225">
        <f t="shared" si="20"/>
        <v>0</v>
      </c>
      <c r="K71" s="382">
        <f t="shared" si="27"/>
        <v>0</v>
      </c>
      <c r="L71" s="383"/>
      <c r="M71" s="212"/>
      <c r="N71" s="357"/>
      <c r="O71" s="357"/>
      <c r="P71" s="358"/>
      <c r="Q71" s="1">
        <f t="shared" si="21"/>
        <v>0</v>
      </c>
      <c r="R71" s="76"/>
      <c r="U71" s="1">
        <f t="shared" si="22"/>
        <v>1</v>
      </c>
      <c r="V71" s="1">
        <v>2</v>
      </c>
      <c r="W71" s="1">
        <f t="shared" si="23"/>
        <v>1</v>
      </c>
      <c r="Y71" s="1" t="str">
        <f t="shared" si="24"/>
        <v>&lt;=</v>
      </c>
      <c r="Z71" s="1" t="str">
        <f t="shared" si="25"/>
        <v>&gt;=</v>
      </c>
      <c r="AB71" s="1">
        <v>4</v>
      </c>
    </row>
    <row r="72" spans="1:28" ht="14.1" customHeight="1">
      <c r="A72" s="379"/>
      <c r="B72" s="380"/>
      <c r="C72" s="193"/>
      <c r="D72" s="381"/>
      <c r="E72" s="380"/>
      <c r="F72" s="194"/>
      <c r="G72" s="286">
        <f t="shared" si="28"/>
        <v>0</v>
      </c>
      <c r="H72" s="197"/>
      <c r="I72" s="13"/>
      <c r="J72" s="225">
        <f t="shared" si="20"/>
        <v>0</v>
      </c>
      <c r="K72" s="382">
        <f t="shared" si="27"/>
        <v>0</v>
      </c>
      <c r="L72" s="383"/>
      <c r="M72" s="212"/>
      <c r="N72" s="357"/>
      <c r="O72" s="357"/>
      <c r="P72" s="358"/>
      <c r="Q72" s="1">
        <f t="shared" si="21"/>
        <v>0</v>
      </c>
      <c r="R72" s="76"/>
      <c r="U72" s="1">
        <f t="shared" si="22"/>
        <v>1</v>
      </c>
      <c r="V72" s="1">
        <v>2</v>
      </c>
      <c r="W72" s="1">
        <f t="shared" si="23"/>
        <v>1</v>
      </c>
      <c r="Y72" s="1" t="str">
        <f t="shared" si="24"/>
        <v>&lt;=</v>
      </c>
      <c r="Z72" s="1" t="str">
        <f t="shared" si="25"/>
        <v>&gt;=</v>
      </c>
      <c r="AB72" s="1">
        <v>4</v>
      </c>
    </row>
    <row r="73" spans="1:28" ht="14.1" customHeight="1">
      <c r="A73" s="379"/>
      <c r="B73" s="380"/>
      <c r="C73" s="193"/>
      <c r="D73" s="381"/>
      <c r="E73" s="380"/>
      <c r="F73" s="194"/>
      <c r="G73" s="286">
        <f t="shared" si="28"/>
        <v>0</v>
      </c>
      <c r="H73" s="197"/>
      <c r="I73" s="13"/>
      <c r="J73" s="225">
        <f t="shared" si="20"/>
        <v>0</v>
      </c>
      <c r="K73" s="382">
        <f t="shared" si="27"/>
        <v>0</v>
      </c>
      <c r="L73" s="383"/>
      <c r="M73" s="212"/>
      <c r="N73" s="357"/>
      <c r="O73" s="357"/>
      <c r="P73" s="358"/>
      <c r="Q73" s="1">
        <f t="shared" si="21"/>
        <v>0</v>
      </c>
      <c r="R73" s="76"/>
      <c r="U73" s="1">
        <f t="shared" si="22"/>
        <v>1</v>
      </c>
      <c r="V73" s="1">
        <v>2</v>
      </c>
      <c r="W73" s="1">
        <f t="shared" si="23"/>
        <v>1</v>
      </c>
      <c r="Y73" s="1" t="str">
        <f t="shared" si="24"/>
        <v>&lt;=</v>
      </c>
      <c r="Z73" s="1" t="str">
        <f t="shared" si="25"/>
        <v>&gt;=</v>
      </c>
      <c r="AB73" s="1">
        <v>4</v>
      </c>
    </row>
    <row r="74" spans="1:28" ht="14.1" customHeight="1">
      <c r="A74" s="379" t="s">
        <v>50</v>
      </c>
      <c r="B74" s="380"/>
      <c r="C74" s="193" t="s">
        <v>260</v>
      </c>
      <c r="D74" s="381"/>
      <c r="E74" s="380"/>
      <c r="F74" s="194"/>
      <c r="G74" s="286">
        <f t="shared" si="28"/>
        <v>10500</v>
      </c>
      <c r="H74" s="197"/>
      <c r="I74" s="13"/>
      <c r="J74" s="225">
        <f t="shared" si="20"/>
        <v>0</v>
      </c>
      <c r="K74" s="382">
        <f t="shared" si="27"/>
        <v>0</v>
      </c>
      <c r="L74" s="383"/>
      <c r="M74" s="212"/>
      <c r="N74" s="357"/>
      <c r="O74" s="357"/>
      <c r="P74" s="358"/>
      <c r="Q74" s="1" t="str">
        <f t="shared" si="21"/>
        <v>1:製造経費</v>
      </c>
      <c r="R74" s="76"/>
      <c r="U74" s="1">
        <f t="shared" si="22"/>
        <v>1</v>
      </c>
      <c r="V74" s="1">
        <v>2</v>
      </c>
      <c r="W74" s="1">
        <f t="shared" si="23"/>
        <v>1</v>
      </c>
      <c r="Y74" s="1" t="str">
        <f t="shared" si="24"/>
        <v>&lt;=</v>
      </c>
      <c r="Z74" s="1" t="str">
        <f t="shared" si="25"/>
        <v>&gt;=</v>
      </c>
      <c r="AB74" s="1">
        <v>4</v>
      </c>
    </row>
    <row r="75" spans="1:28" ht="14.1" customHeight="1">
      <c r="A75" s="379"/>
      <c r="B75" s="380"/>
      <c r="C75" s="193"/>
      <c r="D75" s="381"/>
      <c r="E75" s="380"/>
      <c r="F75" s="194"/>
      <c r="G75" s="286">
        <f t="shared" si="28"/>
        <v>0</v>
      </c>
      <c r="H75" s="197"/>
      <c r="I75" s="13"/>
      <c r="J75" s="225">
        <f t="shared" si="20"/>
        <v>0</v>
      </c>
      <c r="K75" s="382">
        <f t="shared" si="27"/>
        <v>0</v>
      </c>
      <c r="L75" s="383"/>
      <c r="M75" s="212"/>
      <c r="N75" s="400"/>
      <c r="O75" s="401"/>
      <c r="P75" s="402"/>
      <c r="Q75" s="1">
        <f t="shared" si="21"/>
        <v>0</v>
      </c>
      <c r="R75" s="76"/>
      <c r="U75" s="1">
        <f t="shared" si="22"/>
        <v>1</v>
      </c>
      <c r="V75" s="1">
        <v>2</v>
      </c>
      <c r="W75" s="1">
        <f t="shared" si="23"/>
        <v>1</v>
      </c>
      <c r="Y75" s="1" t="str">
        <f t="shared" si="24"/>
        <v>&lt;=</v>
      </c>
      <c r="Z75" s="1" t="str">
        <f t="shared" si="25"/>
        <v>&gt;=</v>
      </c>
      <c r="AB75" s="1">
        <v>4</v>
      </c>
    </row>
    <row r="76" spans="1:28" ht="14.1" customHeight="1">
      <c r="A76" s="379"/>
      <c r="B76" s="380"/>
      <c r="C76" s="193"/>
      <c r="D76" s="381"/>
      <c r="E76" s="380"/>
      <c r="F76" s="194"/>
      <c r="G76" s="286">
        <f t="shared" si="28"/>
        <v>0</v>
      </c>
      <c r="H76" s="197"/>
      <c r="I76" s="13"/>
      <c r="J76" s="225">
        <f t="shared" si="20"/>
        <v>0</v>
      </c>
      <c r="K76" s="382">
        <f t="shared" si="27"/>
        <v>0</v>
      </c>
      <c r="L76" s="383"/>
      <c r="M76" s="212"/>
      <c r="N76" s="357"/>
      <c r="O76" s="357"/>
      <c r="P76" s="358"/>
      <c r="Q76" s="1">
        <f t="shared" si="21"/>
        <v>0</v>
      </c>
      <c r="R76" s="76"/>
      <c r="U76" s="1">
        <f t="shared" si="22"/>
        <v>1</v>
      </c>
      <c r="V76" s="1">
        <v>2</v>
      </c>
      <c r="W76" s="1">
        <f t="shared" si="23"/>
        <v>1</v>
      </c>
      <c r="Y76" s="1" t="str">
        <f t="shared" si="24"/>
        <v>&lt;=</v>
      </c>
      <c r="Z76" s="1" t="str">
        <f t="shared" si="25"/>
        <v>&gt;=</v>
      </c>
      <c r="AB76" s="1">
        <v>4</v>
      </c>
    </row>
    <row r="77" spans="1:28" ht="14.1" customHeight="1">
      <c r="A77" s="403" t="s">
        <v>45</v>
      </c>
      <c r="B77" s="404"/>
      <c r="C77" s="241" t="s">
        <v>152</v>
      </c>
      <c r="D77" s="405">
        <v>0.03</v>
      </c>
      <c r="E77" s="406"/>
      <c r="F77" s="249"/>
      <c r="G77" s="286">
        <f t="shared" si="28"/>
        <v>10500</v>
      </c>
      <c r="H77" s="250" t="s">
        <v>69</v>
      </c>
      <c r="I77" s="255">
        <f>IF(D77&lt;&gt;"",IF(G77&lt;&gt;"",ROUNDDOWN(IF(C77=hdn_tariff,$S$66,0)*D77/G77,4),""),"")</f>
        <v>49.182499999999997</v>
      </c>
      <c r="J77" s="256">
        <f t="shared" si="20"/>
        <v>1</v>
      </c>
      <c r="K77" s="407">
        <f t="shared" si="27"/>
        <v>516416.25</v>
      </c>
      <c r="L77" s="408"/>
      <c r="M77" s="212">
        <v>43646</v>
      </c>
      <c r="N77" s="357" t="s">
        <v>210</v>
      </c>
      <c r="O77" s="357"/>
      <c r="P77" s="358"/>
      <c r="Q77" s="1" t="str">
        <f t="shared" si="21"/>
        <v>3:関税</v>
      </c>
      <c r="R77" s="76"/>
      <c r="U77" s="1">
        <f t="shared" si="22"/>
        <v>1</v>
      </c>
      <c r="V77" s="1">
        <v>2</v>
      </c>
      <c r="W77" s="1">
        <f t="shared" si="23"/>
        <v>1</v>
      </c>
      <c r="Y77" s="1" t="str">
        <f t="shared" si="24"/>
        <v>&lt;=43646</v>
      </c>
      <c r="Z77" s="1" t="str">
        <f t="shared" si="25"/>
        <v>&gt;=43646</v>
      </c>
      <c r="AB77" s="1">
        <v>5</v>
      </c>
    </row>
    <row r="78" spans="1:28" ht="14.1" customHeight="1">
      <c r="A78" s="403" t="s">
        <v>50</v>
      </c>
      <c r="B78" s="404"/>
      <c r="C78" s="241" t="s">
        <v>159</v>
      </c>
      <c r="D78" s="409" t="s">
        <v>310</v>
      </c>
      <c r="E78" s="410"/>
      <c r="F78" s="249"/>
      <c r="G78" s="286">
        <v>400</v>
      </c>
      <c r="H78" s="250" t="s">
        <v>14</v>
      </c>
      <c r="I78" s="255">
        <v>20</v>
      </c>
      <c r="J78" s="256">
        <f t="shared" si="20"/>
        <v>1</v>
      </c>
      <c r="K78" s="407">
        <f t="shared" si="27"/>
        <v>8000</v>
      </c>
      <c r="L78" s="408"/>
      <c r="M78" s="212">
        <v>43646</v>
      </c>
      <c r="N78" s="357" t="s">
        <v>211</v>
      </c>
      <c r="O78" s="357"/>
      <c r="P78" s="358"/>
      <c r="Q78" s="1" t="str">
        <f t="shared" si="21"/>
        <v>4:検査費</v>
      </c>
      <c r="R78" s="76"/>
      <c r="U78" s="1">
        <f t="shared" si="22"/>
        <v>1</v>
      </c>
      <c r="V78" s="1">
        <v>2</v>
      </c>
      <c r="W78" s="1">
        <f t="shared" si="23"/>
        <v>1</v>
      </c>
      <c r="Y78" s="1" t="str">
        <f t="shared" si="24"/>
        <v>&lt;=43646</v>
      </c>
      <c r="Z78" s="1" t="str">
        <f t="shared" si="25"/>
        <v>&gt;=43646</v>
      </c>
      <c r="AB78" s="1">
        <v>5</v>
      </c>
    </row>
    <row r="79" spans="1:28" ht="14.1" customHeight="1">
      <c r="A79" s="403" t="s">
        <v>43</v>
      </c>
      <c r="B79" s="404"/>
      <c r="C79" s="241" t="s">
        <v>44</v>
      </c>
      <c r="D79" s="409"/>
      <c r="E79" s="410"/>
      <c r="F79" s="249"/>
      <c r="G79" s="286">
        <f t="shared" ref="G79:G85" si="29">IF(A79&lt;&gt;"",$P$4,0)</f>
        <v>10500</v>
      </c>
      <c r="H79" s="250" t="s">
        <v>14</v>
      </c>
      <c r="I79" s="255" t="str">
        <f>IF(D79&lt;&gt;"",IF(G79&lt;&gt;"",ROUNDDOWN(IF(C79=hdn_tariff,$S$66,0)*D79/G79,4),""),"")</f>
        <v/>
      </c>
      <c r="J79" s="256">
        <f t="shared" si="20"/>
        <v>1</v>
      </c>
      <c r="K79" s="407" t="str">
        <f t="shared" si="27"/>
        <v/>
      </c>
      <c r="L79" s="408"/>
      <c r="M79" s="212">
        <v>43646</v>
      </c>
      <c r="N79" s="357" t="s">
        <v>212</v>
      </c>
      <c r="O79" s="357"/>
      <c r="P79" s="358"/>
      <c r="Q79" s="1" t="str">
        <f t="shared" si="21"/>
        <v>1:証紙</v>
      </c>
      <c r="R79" s="76"/>
      <c r="U79" s="1">
        <f t="shared" si="22"/>
        <v>1</v>
      </c>
      <c r="V79" s="1">
        <v>2</v>
      </c>
      <c r="W79" s="1">
        <f t="shared" si="23"/>
        <v>1</v>
      </c>
      <c r="Y79" s="1" t="str">
        <f t="shared" si="24"/>
        <v>&lt;=43646</v>
      </c>
      <c r="Z79" s="1" t="str">
        <f t="shared" si="25"/>
        <v>&gt;=43646</v>
      </c>
      <c r="AB79" s="1">
        <v>5</v>
      </c>
    </row>
    <row r="80" spans="1:28" ht="14.1" customHeight="1">
      <c r="A80" s="411"/>
      <c r="B80" s="412"/>
      <c r="C80" s="242"/>
      <c r="D80" s="413"/>
      <c r="E80" s="414"/>
      <c r="F80" s="249"/>
      <c r="G80" s="286">
        <f t="shared" si="29"/>
        <v>0</v>
      </c>
      <c r="H80" s="250" t="s">
        <v>14</v>
      </c>
      <c r="I80" s="255" t="str">
        <f>IF(D80&lt;&gt;"",IF(G80&lt;&gt;"",ROUNDDOWN(IF(C80=hdn_tariff,$S$66,0)*D80/G80,4),""),"")</f>
        <v/>
      </c>
      <c r="J80" s="256">
        <f t="shared" si="20"/>
        <v>0</v>
      </c>
      <c r="K80" s="407" t="str">
        <f t="shared" si="27"/>
        <v/>
      </c>
      <c r="L80" s="408"/>
      <c r="M80" s="212"/>
      <c r="N80" s="400" t="s">
        <v>207</v>
      </c>
      <c r="O80" s="401"/>
      <c r="P80" s="402"/>
      <c r="Q80" s="1">
        <f t="shared" si="21"/>
        <v>0</v>
      </c>
      <c r="R80" s="76"/>
      <c r="U80" s="1">
        <f t="shared" si="22"/>
        <v>1</v>
      </c>
      <c r="V80" s="1">
        <v>2</v>
      </c>
      <c r="W80" s="1">
        <f t="shared" si="23"/>
        <v>1</v>
      </c>
      <c r="Y80" s="1" t="str">
        <f t="shared" si="24"/>
        <v>&lt;=</v>
      </c>
      <c r="Z80" s="1" t="str">
        <f t="shared" si="25"/>
        <v>&gt;=</v>
      </c>
      <c r="AB80" s="1">
        <v>5</v>
      </c>
    </row>
    <row r="81" spans="1:28" ht="14.1" customHeight="1">
      <c r="A81" s="411" t="s">
        <v>50</v>
      </c>
      <c r="B81" s="412"/>
      <c r="C81" s="242" t="s">
        <v>158</v>
      </c>
      <c r="D81" s="409"/>
      <c r="E81" s="410"/>
      <c r="F81" s="249"/>
      <c r="G81" s="286">
        <f t="shared" si="29"/>
        <v>10500</v>
      </c>
      <c r="H81" s="250" t="s">
        <v>14</v>
      </c>
      <c r="I81" s="255"/>
      <c r="J81" s="256">
        <f t="shared" si="20"/>
        <v>0</v>
      </c>
      <c r="K81" s="407">
        <f t="shared" si="27"/>
        <v>0</v>
      </c>
      <c r="L81" s="408"/>
      <c r="M81" s="258"/>
      <c r="N81" s="400"/>
      <c r="O81" s="401"/>
      <c r="P81" s="402"/>
      <c r="Q81" s="1" t="str">
        <f t="shared" si="21"/>
        <v>3:運賃(FEDEX、BLPなど)</v>
      </c>
      <c r="R81" s="233"/>
      <c r="U81" s="1">
        <f t="shared" si="22"/>
        <v>1</v>
      </c>
      <c r="V81" s="1">
        <v>2</v>
      </c>
      <c r="W81" s="1">
        <f t="shared" si="23"/>
        <v>1</v>
      </c>
      <c r="Y81" s="1" t="str">
        <f t="shared" si="24"/>
        <v>&lt;=</v>
      </c>
      <c r="Z81" s="1" t="str">
        <f t="shared" si="25"/>
        <v>&gt;=</v>
      </c>
      <c r="AB81" s="1">
        <v>5</v>
      </c>
    </row>
    <row r="82" spans="1:28" ht="14.1" customHeight="1">
      <c r="A82" s="411" t="s">
        <v>45</v>
      </c>
      <c r="B82" s="412"/>
      <c r="C82" s="242" t="s">
        <v>39</v>
      </c>
      <c r="D82" s="409"/>
      <c r="E82" s="410"/>
      <c r="F82" s="249"/>
      <c r="G82" s="286">
        <f t="shared" si="29"/>
        <v>10500</v>
      </c>
      <c r="H82" s="250" t="s">
        <v>14</v>
      </c>
      <c r="I82" s="255"/>
      <c r="J82" s="256">
        <f t="shared" si="20"/>
        <v>0</v>
      </c>
      <c r="K82" s="407">
        <f t="shared" si="27"/>
        <v>0</v>
      </c>
      <c r="L82" s="408"/>
      <c r="M82" s="258"/>
      <c r="N82" s="400"/>
      <c r="O82" s="401"/>
      <c r="P82" s="402"/>
      <c r="Q82" s="1" t="str">
        <f t="shared" si="21"/>
        <v>99:－</v>
      </c>
      <c r="R82" s="233"/>
      <c r="U82" s="1">
        <f t="shared" si="22"/>
        <v>1</v>
      </c>
      <c r="V82" s="1">
        <v>2</v>
      </c>
      <c r="W82" s="1">
        <f t="shared" si="23"/>
        <v>1</v>
      </c>
      <c r="Y82" s="1" t="str">
        <f t="shared" si="24"/>
        <v>&lt;=</v>
      </c>
      <c r="Z82" s="1" t="str">
        <f t="shared" si="25"/>
        <v>&gt;=</v>
      </c>
      <c r="AB82" s="1">
        <v>5</v>
      </c>
    </row>
    <row r="83" spans="1:28" ht="14.1" customHeight="1" thickBot="1">
      <c r="A83" s="411"/>
      <c r="B83" s="412"/>
      <c r="C83" s="242"/>
      <c r="D83" s="413"/>
      <c r="E83" s="414"/>
      <c r="F83" s="249"/>
      <c r="G83" s="286">
        <f t="shared" si="29"/>
        <v>0</v>
      </c>
      <c r="H83" s="250" t="s">
        <v>14</v>
      </c>
      <c r="I83" s="255" t="str">
        <f>IF(D83&lt;&gt;"",IF(G83&lt;&gt;"",ROUNDDOWN(IF(C83=hdn_tariff,$S$66,0)*D83/G83,4),""),"")</f>
        <v/>
      </c>
      <c r="J83" s="256">
        <f t="shared" si="20"/>
        <v>0</v>
      </c>
      <c r="K83" s="407" t="str">
        <f t="shared" si="27"/>
        <v/>
      </c>
      <c r="L83" s="408"/>
      <c r="M83" s="212"/>
      <c r="N83" s="400" t="s">
        <v>208</v>
      </c>
      <c r="O83" s="401"/>
      <c r="P83" s="402"/>
      <c r="Q83" s="1">
        <f t="shared" si="21"/>
        <v>0</v>
      </c>
      <c r="R83" s="78"/>
      <c r="U83" s="1">
        <f t="shared" si="22"/>
        <v>1</v>
      </c>
      <c r="V83" s="1">
        <v>2</v>
      </c>
      <c r="W83" s="1">
        <f t="shared" si="23"/>
        <v>1</v>
      </c>
      <c r="Y83" s="1" t="str">
        <f t="shared" si="24"/>
        <v>&lt;=</v>
      </c>
      <c r="Z83" s="1" t="str">
        <f t="shared" si="25"/>
        <v>&gt;=</v>
      </c>
      <c r="AB83" s="1">
        <v>5</v>
      </c>
    </row>
    <row r="84" spans="1:28" ht="14.1" customHeight="1">
      <c r="A84" s="411"/>
      <c r="B84" s="412"/>
      <c r="C84" s="243"/>
      <c r="D84" s="409"/>
      <c r="E84" s="410"/>
      <c r="F84" s="251"/>
      <c r="G84" s="287">
        <f t="shared" si="29"/>
        <v>0</v>
      </c>
      <c r="H84" s="252"/>
      <c r="I84" s="255" t="str">
        <f>IF(D84&lt;&gt;"",IF(G84&lt;&gt;"",ROUNDDOWN(IF(C84=hdn_tariff,$S$66,0)*D84/G84,4),""),"")</f>
        <v/>
      </c>
      <c r="J84" s="256">
        <f t="shared" si="20"/>
        <v>0</v>
      </c>
      <c r="K84" s="407" t="str">
        <f t="shared" si="27"/>
        <v/>
      </c>
      <c r="L84" s="408"/>
      <c r="M84" s="259"/>
      <c r="N84" s="400"/>
      <c r="O84" s="401"/>
      <c r="P84" s="402"/>
      <c r="Q84" s="1">
        <f t="shared" si="21"/>
        <v>0</v>
      </c>
      <c r="R84" s="234"/>
      <c r="U84" s="1">
        <f t="shared" si="22"/>
        <v>1</v>
      </c>
      <c r="V84" s="1">
        <v>2</v>
      </c>
      <c r="W84" s="1">
        <f t="shared" si="23"/>
        <v>1</v>
      </c>
      <c r="Y84" s="1" t="str">
        <f t="shared" si="24"/>
        <v>&lt;=</v>
      </c>
      <c r="Z84" s="1" t="str">
        <f t="shared" si="25"/>
        <v>&gt;=</v>
      </c>
      <c r="AB84" s="1">
        <v>5</v>
      </c>
    </row>
    <row r="85" spans="1:28" ht="14.1" customHeight="1">
      <c r="A85" s="411"/>
      <c r="B85" s="412"/>
      <c r="C85" s="243"/>
      <c r="D85" s="409"/>
      <c r="E85" s="410"/>
      <c r="F85" s="251"/>
      <c r="G85" s="287">
        <f t="shared" si="29"/>
        <v>0</v>
      </c>
      <c r="H85" s="252"/>
      <c r="I85" s="255" t="str">
        <f>IF(D85&lt;&gt;"",IF(G85&lt;&gt;"",ROUNDDOWN(IF(C85=hdn_tariff,$S$66,0)*D85/G85,4),""),"")</f>
        <v/>
      </c>
      <c r="J85" s="256">
        <f t="shared" si="20"/>
        <v>0</v>
      </c>
      <c r="K85" s="407" t="str">
        <f t="shared" si="27"/>
        <v/>
      </c>
      <c r="L85" s="408"/>
      <c r="M85" s="259"/>
      <c r="N85" s="400"/>
      <c r="O85" s="401"/>
      <c r="P85" s="402"/>
      <c r="Q85" s="1">
        <f t="shared" si="21"/>
        <v>0</v>
      </c>
      <c r="R85" s="234"/>
      <c r="U85" s="1">
        <f t="shared" si="22"/>
        <v>1</v>
      </c>
      <c r="V85" s="1">
        <v>2</v>
      </c>
      <c r="W85" s="1">
        <f t="shared" si="23"/>
        <v>1</v>
      </c>
      <c r="Y85" s="1" t="str">
        <f t="shared" si="24"/>
        <v>&lt;=</v>
      </c>
      <c r="Z85" s="1" t="str">
        <f t="shared" si="25"/>
        <v>&gt;=</v>
      </c>
      <c r="AB85" s="1">
        <v>5</v>
      </c>
    </row>
    <row r="86" spans="1:28" ht="14.1" customHeight="1" thickBot="1">
      <c r="A86" s="427" t="s">
        <v>45</v>
      </c>
      <c r="B86" s="428"/>
      <c r="C86" s="244" t="s">
        <v>301</v>
      </c>
      <c r="D86" s="429"/>
      <c r="E86" s="430"/>
      <c r="F86" s="253"/>
      <c r="G86" s="288">
        <f t="shared" ref="G86" si="30">IF(A86&lt;&gt;"",$P$4,0)</f>
        <v>10500</v>
      </c>
      <c r="H86" s="254" t="s">
        <v>14</v>
      </c>
      <c r="I86" s="279" t="str">
        <f>IF(D86&lt;&gt;"",IF(G86&lt;&gt;"",ROUNDDOWN(IF(C86=hdn_import_cost,calculation_import_cost,IF(C86=hdn_tariff,calculation_tariff,0))*D86/G86,4),""),"")</f>
        <v/>
      </c>
      <c r="J86" s="257">
        <f t="shared" si="20"/>
        <v>0</v>
      </c>
      <c r="K86" s="431" t="str">
        <f t="shared" si="27"/>
        <v/>
      </c>
      <c r="L86" s="432"/>
      <c r="M86" s="260"/>
      <c r="N86" s="433" t="s">
        <v>302</v>
      </c>
      <c r="O86" s="434"/>
      <c r="P86" s="435"/>
      <c r="Q86" s="1" t="str">
        <f t="shared" si="21"/>
        <v>2:輸入費用</v>
      </c>
      <c r="U86" s="1">
        <f t="shared" si="22"/>
        <v>1</v>
      </c>
      <c r="V86" s="1">
        <v>2</v>
      </c>
      <c r="W86" s="1">
        <f t="shared" si="23"/>
        <v>1</v>
      </c>
      <c r="Y86" s="1" t="str">
        <f t="shared" si="24"/>
        <v>&lt;=</v>
      </c>
      <c r="Z86" s="1" t="str">
        <f t="shared" si="25"/>
        <v>&gt;=</v>
      </c>
      <c r="AB86" s="1">
        <v>5</v>
      </c>
    </row>
    <row r="87" spans="1:28" ht="6" customHeight="1" thickBot="1">
      <c r="A87" s="245"/>
      <c r="B87" s="246"/>
      <c r="C87" s="246"/>
      <c r="D87" s="246"/>
      <c r="E87" s="246"/>
      <c r="F87" s="246"/>
      <c r="G87" s="247"/>
      <c r="H87" s="247"/>
      <c r="I87" s="248"/>
      <c r="J87" s="248"/>
      <c r="K87" s="248"/>
      <c r="L87" s="248"/>
      <c r="M87" s="29"/>
      <c r="N87" s="415"/>
      <c r="O87" s="415"/>
      <c r="P87" s="416"/>
    </row>
    <row r="88" spans="1:28" ht="16.5" customHeight="1">
      <c r="A88" s="417" t="s">
        <v>240</v>
      </c>
      <c r="B88" s="418"/>
      <c r="C88" s="281">
        <f>I16</f>
        <v>9596800</v>
      </c>
      <c r="D88" s="129"/>
      <c r="E88" s="419" t="s">
        <v>239</v>
      </c>
      <c r="F88" s="420"/>
      <c r="G88" s="418"/>
      <c r="H88" s="421">
        <f>I31</f>
        <v>236456</v>
      </c>
      <c r="I88" s="422"/>
      <c r="J88" s="261"/>
      <c r="K88" s="130"/>
      <c r="L88" s="423" t="s">
        <v>241</v>
      </c>
      <c r="M88" s="424"/>
      <c r="N88" s="425">
        <f>C88+H88</f>
        <v>9833256</v>
      </c>
      <c r="O88" s="426"/>
      <c r="P88" s="131"/>
    </row>
    <row r="89" spans="1:28" ht="16.5" customHeight="1">
      <c r="A89" s="446" t="s">
        <v>262</v>
      </c>
      <c r="B89" s="447"/>
      <c r="C89" s="282">
        <f>C88-K94</f>
        <v>-15354289.626000002</v>
      </c>
      <c r="D89" s="158">
        <f>C89/C88</f>
        <v>-1.599938482202401</v>
      </c>
      <c r="E89" s="448" t="s">
        <v>263</v>
      </c>
      <c r="F89" s="449"/>
      <c r="G89" s="450"/>
      <c r="H89" s="451">
        <f>H88-N58</f>
        <v>156456</v>
      </c>
      <c r="I89" s="452"/>
      <c r="J89" s="262"/>
      <c r="K89" s="158">
        <f>H89/H88</f>
        <v>0.66167067023040227</v>
      </c>
      <c r="L89" s="448" t="s">
        <v>250</v>
      </c>
      <c r="M89" s="450"/>
      <c r="N89" s="453">
        <f>C89+H89</f>
        <v>-15197833.626000002</v>
      </c>
      <c r="O89" s="454"/>
      <c r="P89" s="126">
        <f>N89/N88</f>
        <v>-1.5455545575138085</v>
      </c>
    </row>
    <row r="90" spans="1:28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227"/>
      <c r="K90" s="455" t="s">
        <v>242</v>
      </c>
      <c r="L90" s="456"/>
      <c r="M90" s="457"/>
      <c r="N90" s="458">
        <f>ROUNDDOWN((N88*P90),0)</f>
        <v>597861</v>
      </c>
      <c r="O90" s="459"/>
      <c r="P90" s="183">
        <v>6.08E-2</v>
      </c>
    </row>
    <row r="91" spans="1:28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228"/>
      <c r="K91" s="436" t="s">
        <v>248</v>
      </c>
      <c r="L91" s="437"/>
      <c r="M91" s="438"/>
      <c r="N91" s="439">
        <f>N89-N90</f>
        <v>-15795694.626000002</v>
      </c>
      <c r="O91" s="440"/>
      <c r="P91" s="127">
        <f>N91/N88</f>
        <v>-1.6063544593977825</v>
      </c>
    </row>
    <row r="92" spans="1:28" ht="16.5" customHeight="1">
      <c r="A92" s="441" t="s">
        <v>46</v>
      </c>
      <c r="B92" s="442"/>
      <c r="C92" s="443" t="s">
        <v>253</v>
      </c>
      <c r="D92" s="443"/>
      <c r="E92" s="443"/>
      <c r="F92" s="443"/>
      <c r="G92" s="30">
        <f>$P$4</f>
        <v>10500</v>
      </c>
      <c r="H92" s="31"/>
      <c r="I92" s="32">
        <f>IF(G92&gt;0,K92/G92,)</f>
        <v>1386.5961167619048</v>
      </c>
      <c r="J92" s="32"/>
      <c r="K92" s="444">
        <f>SUMIF(F61:F86,"&lt;&gt;"&amp;hdn_payoff_circle,K61:K86)</f>
        <v>14559259.226</v>
      </c>
      <c r="L92" s="444"/>
      <c r="M92" s="32"/>
      <c r="N92" s="445"/>
      <c r="O92" s="445"/>
      <c r="P92" s="118"/>
    </row>
    <row r="93" spans="1:28" ht="16.5" customHeight="1">
      <c r="A93" s="462" t="s">
        <v>47</v>
      </c>
      <c r="B93" s="463"/>
      <c r="C93" s="464" t="s">
        <v>254</v>
      </c>
      <c r="D93" s="464"/>
      <c r="E93" s="464"/>
      <c r="F93" s="464"/>
      <c r="G93" s="33">
        <f>$P$4</f>
        <v>10500</v>
      </c>
      <c r="H93" s="34"/>
      <c r="I93" s="117">
        <f>IF(G93&gt;0,K93/G93,)</f>
        <v>989.69813333333332</v>
      </c>
      <c r="J93" s="92"/>
      <c r="K93" s="465">
        <f>SUMIF(F34:F86,hdn_payoff_circle,K34:K86)</f>
        <v>10391830.4</v>
      </c>
      <c r="L93" s="466"/>
      <c r="M93" s="92"/>
      <c r="N93" s="467"/>
      <c r="O93" s="468"/>
      <c r="P93" s="35"/>
    </row>
    <row r="94" spans="1:28" ht="16.5" customHeight="1" thickBot="1">
      <c r="A94" s="469" t="s">
        <v>251</v>
      </c>
      <c r="B94" s="470"/>
      <c r="C94" s="471" t="s">
        <v>252</v>
      </c>
      <c r="D94" s="471"/>
      <c r="E94" s="471"/>
      <c r="F94" s="471"/>
      <c r="G94" s="235">
        <f>$P$4</f>
        <v>10500</v>
      </c>
      <c r="H94" s="236"/>
      <c r="I94" s="115">
        <f>IF(G94&gt;0,K94/G94,)</f>
        <v>2376.2942500952381</v>
      </c>
      <c r="J94" s="228"/>
      <c r="K94" s="472">
        <f>SUM(K92:K93)</f>
        <v>24951089.626000002</v>
      </c>
      <c r="L94" s="473"/>
      <c r="M94" s="436" t="s">
        <v>245</v>
      </c>
      <c r="N94" s="438"/>
      <c r="O94" s="472">
        <f>N58</f>
        <v>80000</v>
      </c>
      <c r="P94" s="474"/>
    </row>
    <row r="95" spans="1:28" ht="16.5" customHeight="1">
      <c r="A95" s="460" t="s">
        <v>48</v>
      </c>
      <c r="B95" s="460"/>
      <c r="C95" s="460"/>
      <c r="D95" s="460"/>
      <c r="E95" s="460"/>
      <c r="F95" s="460"/>
      <c r="G95" s="460"/>
      <c r="H95" s="263"/>
      <c r="I95" s="461" t="s">
        <v>66</v>
      </c>
      <c r="J95" s="461"/>
      <c r="K95" s="461"/>
      <c r="L95" s="461"/>
      <c r="M95" s="461"/>
      <c r="N95" s="461"/>
      <c r="O95" s="461"/>
      <c r="P95" s="461"/>
    </row>
    <row r="96" spans="1:28" ht="9" customHeight="1">
      <c r="A96" s="415" t="s">
        <v>67</v>
      </c>
      <c r="B96" s="415"/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15"/>
      <c r="P96" s="415"/>
    </row>
    <row r="97" spans="1:26" ht="66">
      <c r="V97" s="267" t="s">
        <v>283</v>
      </c>
      <c r="W97" s="267" t="s">
        <v>284</v>
      </c>
      <c r="X97" s="267" t="s">
        <v>285</v>
      </c>
      <c r="Y97" s="267" t="s">
        <v>286</v>
      </c>
      <c r="Z97" s="267" t="s">
        <v>287</v>
      </c>
    </row>
    <row r="98" spans="1:2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  <c r="S98" s="93" t="s">
        <v>265</v>
      </c>
      <c r="T98" s="93" t="s">
        <v>266</v>
      </c>
      <c r="U98" s="93" t="s">
        <v>297</v>
      </c>
      <c r="V98" s="268">
        <v>2</v>
      </c>
      <c r="W98" s="268">
        <v>1</v>
      </c>
      <c r="X98" s="269">
        <v>1</v>
      </c>
      <c r="Y98" s="270">
        <v>153</v>
      </c>
      <c r="Z98" s="270">
        <v>2958465</v>
      </c>
    </row>
    <row r="99" spans="1:26" s="42" customFormat="1" ht="13.2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  <c r="V99" s="268">
        <v>2</v>
      </c>
      <c r="W99" s="268">
        <v>2</v>
      </c>
      <c r="X99" s="269">
        <v>114.56</v>
      </c>
      <c r="Y99" s="270">
        <v>43617</v>
      </c>
      <c r="Z99" s="270">
        <v>43646</v>
      </c>
    </row>
    <row r="100" spans="1:2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3"/>
      <c r="M100" s="43"/>
      <c r="N100" s="43" t="s">
        <v>77</v>
      </c>
      <c r="O100" s="41" t="s">
        <v>78</v>
      </c>
      <c r="P100" s="45" t="s">
        <v>79</v>
      </c>
      <c r="Q100" s="42" t="s">
        <v>80</v>
      </c>
      <c r="R100" s="42">
        <v>2</v>
      </c>
      <c r="S100" s="42" t="s">
        <v>267</v>
      </c>
      <c r="T100" s="42" t="s">
        <v>268</v>
      </c>
      <c r="U100" s="42" t="s">
        <v>233</v>
      </c>
      <c r="V100" s="268">
        <v>2</v>
      </c>
      <c r="W100" s="268">
        <v>3</v>
      </c>
      <c r="X100" s="269">
        <v>14.18</v>
      </c>
      <c r="Y100" s="270">
        <v>43617</v>
      </c>
      <c r="Z100" s="270">
        <v>43646</v>
      </c>
    </row>
    <row r="101" spans="1:26" s="42" customFormat="1" ht="54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3"/>
      <c r="K101" s="41" t="s">
        <v>204</v>
      </c>
      <c r="L101" s="41"/>
      <c r="M101" s="41"/>
      <c r="N101" s="41" t="s">
        <v>158</v>
      </c>
      <c r="O101" s="41" t="s">
        <v>87</v>
      </c>
      <c r="P101" s="45"/>
      <c r="Q101" s="42" t="s">
        <v>261</v>
      </c>
      <c r="R101" s="42">
        <v>3</v>
      </c>
      <c r="U101" s="42" t="s">
        <v>298</v>
      </c>
      <c r="V101" s="268">
        <v>2</v>
      </c>
      <c r="W101" s="268">
        <v>2</v>
      </c>
      <c r="X101" s="269">
        <v>111</v>
      </c>
      <c r="Y101" s="270">
        <v>43647</v>
      </c>
      <c r="Z101" s="270">
        <v>43677</v>
      </c>
    </row>
    <row r="102" spans="1:2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3"/>
      <c r="K102" s="43" t="s">
        <v>152</v>
      </c>
      <c r="L102" s="43"/>
      <c r="M102" s="43"/>
      <c r="N102" s="41" t="s">
        <v>159</v>
      </c>
      <c r="O102" s="41" t="s">
        <v>93</v>
      </c>
      <c r="P102" s="45" t="s">
        <v>198</v>
      </c>
      <c r="U102" s="42" t="s">
        <v>299</v>
      </c>
      <c r="V102" s="268">
        <v>2</v>
      </c>
      <c r="W102" s="268">
        <v>3</v>
      </c>
      <c r="X102" s="269">
        <v>15.18</v>
      </c>
      <c r="Y102" s="270">
        <v>43647</v>
      </c>
      <c r="Z102" s="270">
        <v>43677</v>
      </c>
    </row>
    <row r="103" spans="1:2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3"/>
      <c r="K103" s="43" t="s">
        <v>52</v>
      </c>
      <c r="L103" s="43"/>
      <c r="M103" s="43"/>
      <c r="N103" s="49" t="s">
        <v>52</v>
      </c>
      <c r="O103" s="41" t="s">
        <v>99</v>
      </c>
      <c r="U103" s="42" t="s">
        <v>236</v>
      </c>
      <c r="V103" s="268">
        <v>2</v>
      </c>
      <c r="W103" s="268">
        <v>2</v>
      </c>
      <c r="X103" s="269">
        <v>112</v>
      </c>
      <c r="Y103" s="270">
        <v>43678</v>
      </c>
      <c r="Z103" s="270">
        <v>43708</v>
      </c>
    </row>
    <row r="104" spans="1:2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8"/>
      <c r="K104" s="38"/>
      <c r="L104" s="38"/>
      <c r="M104" s="38"/>
      <c r="N104" s="41"/>
      <c r="O104" s="41" t="s">
        <v>105</v>
      </c>
      <c r="V104" s="268">
        <v>2</v>
      </c>
      <c r="W104" s="268">
        <v>3</v>
      </c>
      <c r="X104" s="269">
        <v>16.18</v>
      </c>
      <c r="Y104" s="270">
        <v>43678</v>
      </c>
      <c r="Z104" s="270">
        <v>43708</v>
      </c>
    </row>
    <row r="105" spans="1:2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1" t="s">
        <v>150</v>
      </c>
      <c r="H105" s="43" t="s">
        <v>110</v>
      </c>
      <c r="I105" s="48"/>
      <c r="J105" s="48"/>
      <c r="K105" s="38"/>
      <c r="L105" s="38"/>
      <c r="M105" s="38"/>
      <c r="N105" s="41"/>
      <c r="O105" s="41" t="s">
        <v>111</v>
      </c>
      <c r="V105" s="268">
        <v>2</v>
      </c>
      <c r="W105" s="268">
        <v>2</v>
      </c>
      <c r="X105" s="269">
        <v>113</v>
      </c>
      <c r="Y105" s="270">
        <v>43709</v>
      </c>
      <c r="Z105" s="270">
        <v>43738</v>
      </c>
    </row>
    <row r="106" spans="1:26" s="42" customFormat="1" ht="13.5" customHeight="1">
      <c r="A106" s="41" t="s">
        <v>53</v>
      </c>
      <c r="B106" s="41"/>
      <c r="C106" s="43" t="s">
        <v>112</v>
      </c>
      <c r="D106" s="43"/>
      <c r="E106" s="40" t="s">
        <v>52</v>
      </c>
      <c r="F106" s="40"/>
      <c r="G106" s="41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  <c r="V106" s="268">
        <v>2</v>
      </c>
      <c r="W106" s="268">
        <v>3</v>
      </c>
      <c r="X106" s="269">
        <v>14.28</v>
      </c>
      <c r="Y106" s="270">
        <v>43709</v>
      </c>
      <c r="Z106" s="270">
        <v>43738</v>
      </c>
    </row>
    <row r="107" spans="1:2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1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1" t="s">
        <v>118</v>
      </c>
      <c r="V107" s="268">
        <v>2</v>
      </c>
      <c r="W107" s="268">
        <v>2</v>
      </c>
      <c r="X107" s="269">
        <v>114</v>
      </c>
      <c r="Y107" s="270">
        <v>43739</v>
      </c>
      <c r="Z107" s="270">
        <v>43769</v>
      </c>
    </row>
    <row r="108" spans="1:26" s="42" customFormat="1" ht="43.2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  <c r="V108" s="268">
        <v>2</v>
      </c>
      <c r="W108" s="268">
        <v>3</v>
      </c>
      <c r="X108" s="269">
        <v>16.18</v>
      </c>
      <c r="Y108" s="270">
        <v>43739</v>
      </c>
      <c r="Z108" s="270">
        <v>43769</v>
      </c>
    </row>
    <row r="109" spans="1:2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1" t="s">
        <v>154</v>
      </c>
      <c r="V109" s="268">
        <v>2</v>
      </c>
      <c r="W109" s="268">
        <v>2</v>
      </c>
      <c r="X109" s="269">
        <v>115</v>
      </c>
      <c r="Y109" s="270">
        <v>43770</v>
      </c>
      <c r="Z109" s="270">
        <v>43799</v>
      </c>
    </row>
    <row r="110" spans="1:26" s="42" customFormat="1" ht="32.4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  <c r="T110" s="42" t="s">
        <v>233</v>
      </c>
      <c r="V110" s="268">
        <v>2</v>
      </c>
      <c r="W110" s="268">
        <v>3</v>
      </c>
      <c r="X110" s="269">
        <v>15.11</v>
      </c>
      <c r="Y110" s="270">
        <v>43770</v>
      </c>
      <c r="Z110" s="270">
        <v>43799</v>
      </c>
    </row>
    <row r="111" spans="1:2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2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  <c r="T112" s="39" t="s">
        <v>68</v>
      </c>
    </row>
    <row r="113" spans="1:20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  <c r="T113" s="40" t="s">
        <v>43</v>
      </c>
    </row>
    <row r="114" spans="1:20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  <c r="T114" s="38" t="s">
        <v>41</v>
      </c>
    </row>
    <row r="115" spans="1:20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  <c r="T115" s="38" t="s">
        <v>33</v>
      </c>
    </row>
    <row r="116" spans="1:20" s="42" customFormat="1" ht="13.2">
      <c r="A116" s="41"/>
      <c r="B116" s="41"/>
      <c r="C116" s="293"/>
      <c r="D116" s="293"/>
      <c r="E116" s="293"/>
      <c r="F116" s="293"/>
      <c r="G116" s="293"/>
      <c r="H116" s="43" t="s">
        <v>52</v>
      </c>
      <c r="I116" s="41"/>
      <c r="J116" s="41"/>
      <c r="K116" s="41"/>
      <c r="L116" s="41"/>
      <c r="M116" s="41"/>
      <c r="N116" s="41"/>
      <c r="O116" s="41"/>
      <c r="S116" s="51"/>
    </row>
    <row r="117" spans="1:20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20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S118" s="51"/>
    </row>
    <row r="119" spans="1:20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  <c r="T119" s="42" t="s">
        <v>204</v>
      </c>
    </row>
    <row r="120" spans="1:20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  <c r="T120" s="46" t="s">
        <v>152</v>
      </c>
    </row>
    <row r="121" spans="1:20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20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20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20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20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20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20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20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>
      <c r="A138" s="41" t="s">
        <v>60</v>
      </c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</row>
    <row r="139" spans="1:15" s="42" customFormat="1" ht="13.2">
      <c r="A139" s="41"/>
      <c r="B139" s="86" t="s">
        <v>214</v>
      </c>
      <c r="C139" s="87" t="s">
        <v>215</v>
      </c>
      <c r="D139" s="87" t="s">
        <v>216</v>
      </c>
      <c r="E139" s="87" t="s">
        <v>231</v>
      </c>
      <c r="F139" s="86" t="s">
        <v>217</v>
      </c>
      <c r="G139" s="87"/>
      <c r="H139" s="86"/>
      <c r="I139" s="86" t="s">
        <v>291</v>
      </c>
      <c r="J139" s="63"/>
      <c r="K139" s="55"/>
      <c r="L139" s="55"/>
      <c r="M139" s="55"/>
      <c r="N139" s="41"/>
      <c r="O139" s="41"/>
    </row>
    <row r="140" spans="1:15" s="42" customFormat="1" ht="12">
      <c r="A140" s="41"/>
      <c r="B140" s="41"/>
      <c r="C140" s="85"/>
      <c r="D140" s="85"/>
      <c r="E140" s="85"/>
      <c r="F140" s="63"/>
      <c r="G140" s="85"/>
      <c r="H140" s="63"/>
      <c r="I140" s="63"/>
      <c r="J140" s="63"/>
      <c r="K140" s="41"/>
      <c r="L140" s="41"/>
      <c r="M140" s="41"/>
      <c r="N140" s="41"/>
      <c r="O140" s="41"/>
    </row>
    <row r="141" spans="1:15" s="42" customFormat="1" ht="12">
      <c r="A141" s="41"/>
      <c r="B141" s="272" t="s">
        <v>222</v>
      </c>
      <c r="C141" s="272" t="s">
        <v>222</v>
      </c>
      <c r="D141" s="272" t="s">
        <v>225</v>
      </c>
      <c r="E141" s="272" t="s">
        <v>225</v>
      </c>
      <c r="F141" s="271" t="s">
        <v>227</v>
      </c>
      <c r="G141" s="272"/>
      <c r="H141" s="271"/>
      <c r="I141" s="271" t="s">
        <v>218</v>
      </c>
      <c r="J141" s="63"/>
      <c r="K141" s="41"/>
      <c r="L141" s="41"/>
      <c r="M141" s="41"/>
      <c r="N141" s="41"/>
      <c r="O141" s="41"/>
    </row>
    <row r="142" spans="1:15" s="42" customFormat="1" ht="12">
      <c r="A142" s="41"/>
      <c r="B142" s="272"/>
      <c r="C142" s="86"/>
      <c r="D142" s="91"/>
      <c r="E142" s="91"/>
      <c r="F142" s="91"/>
      <c r="G142" s="91"/>
      <c r="H142" s="91"/>
      <c r="I142" s="91" t="s">
        <v>61</v>
      </c>
      <c r="J142" s="63"/>
      <c r="K142" s="41"/>
      <c r="L142" s="41"/>
      <c r="M142" s="41"/>
      <c r="N142" s="41"/>
      <c r="O142" s="41"/>
    </row>
    <row r="143" spans="1:15" s="42" customFormat="1" ht="12">
      <c r="A143" s="41"/>
      <c r="B143" s="272"/>
      <c r="C143" s="86"/>
      <c r="D143" s="272"/>
      <c r="E143" s="272"/>
      <c r="F143" s="272"/>
      <c r="G143" s="272"/>
      <c r="H143" s="272"/>
      <c r="I143" s="272" t="s">
        <v>222</v>
      </c>
      <c r="J143" s="63"/>
      <c r="K143" s="41"/>
      <c r="L143" s="41"/>
      <c r="M143" s="41"/>
      <c r="N143" s="41"/>
      <c r="O143" s="41"/>
    </row>
    <row r="144" spans="1:15" s="42" customFormat="1" ht="12">
      <c r="A144" s="41"/>
      <c r="B144" s="272"/>
      <c r="C144" s="87"/>
      <c r="D144" s="272"/>
      <c r="E144" s="91"/>
      <c r="F144" s="272"/>
      <c r="G144" s="272"/>
      <c r="H144" s="272"/>
      <c r="I144" s="272" t="s">
        <v>225</v>
      </c>
      <c r="J144" s="63"/>
      <c r="K144" s="41"/>
      <c r="L144" s="41"/>
      <c r="M144" s="41"/>
      <c r="N144" s="41"/>
      <c r="O144" s="41"/>
    </row>
    <row r="145" spans="1:26" s="42" customFormat="1" ht="12">
      <c r="A145" s="271"/>
      <c r="B145" s="90"/>
      <c r="C145" s="271"/>
      <c r="D145" s="86"/>
      <c r="E145" s="271"/>
      <c r="F145" s="271"/>
      <c r="G145" s="271"/>
      <c r="H145" s="63"/>
      <c r="I145" s="271" t="s">
        <v>151</v>
      </c>
      <c r="J145" s="63"/>
      <c r="K145" s="41"/>
      <c r="L145" s="41"/>
      <c r="M145" s="41"/>
      <c r="N145" s="41"/>
      <c r="O145" s="41"/>
    </row>
    <row r="146" spans="1:26" s="42" customFormat="1" ht="12">
      <c r="A146" s="272"/>
      <c r="B146" s="86"/>
      <c r="C146" s="272"/>
      <c r="D146" s="86"/>
      <c r="E146" s="272"/>
      <c r="F146" s="272"/>
      <c r="G146" s="272"/>
      <c r="H146" s="63"/>
      <c r="I146" s="272" t="s">
        <v>62</v>
      </c>
      <c r="J146" s="63"/>
      <c r="K146" s="41"/>
      <c r="L146" s="41"/>
      <c r="M146" s="41"/>
      <c r="N146" s="41"/>
      <c r="O146" s="41"/>
    </row>
    <row r="147" spans="1:26" s="42" customFormat="1" ht="12">
      <c r="A147" s="90"/>
      <c r="B147" s="86"/>
      <c r="C147" s="90"/>
      <c r="D147" s="86"/>
      <c r="E147" s="90"/>
      <c r="F147" s="90"/>
      <c r="G147" s="90"/>
      <c r="H147" s="63"/>
      <c r="I147" s="90" t="s">
        <v>219</v>
      </c>
      <c r="J147" s="63"/>
      <c r="K147" s="41"/>
      <c r="L147" s="41"/>
      <c r="M147" s="41"/>
      <c r="N147" s="41"/>
      <c r="O147" s="41"/>
    </row>
    <row r="148" spans="1:26" s="42" customFormat="1" ht="12">
      <c r="A148" s="91"/>
      <c r="B148" s="86"/>
      <c r="C148" s="91"/>
      <c r="D148" s="86"/>
      <c r="E148" s="91"/>
      <c r="F148" s="91"/>
      <c r="G148" s="91"/>
      <c r="H148" s="63"/>
      <c r="I148" s="91" t="s">
        <v>220</v>
      </c>
      <c r="J148" s="63"/>
      <c r="K148" s="41"/>
      <c r="L148" s="41"/>
      <c r="M148" s="41"/>
      <c r="N148" s="41"/>
      <c r="O148" s="41"/>
    </row>
    <row r="149" spans="1:26" s="42" customFormat="1" ht="12">
      <c r="A149" s="272"/>
      <c r="B149" s="86"/>
      <c r="C149" s="272"/>
      <c r="D149" s="86"/>
      <c r="E149" s="272"/>
      <c r="F149" s="272"/>
      <c r="G149" s="272"/>
      <c r="H149" s="63"/>
      <c r="I149" s="272" t="s">
        <v>162</v>
      </c>
      <c r="J149" s="63"/>
      <c r="K149" s="41"/>
      <c r="L149" s="41"/>
      <c r="M149" s="41"/>
      <c r="N149" s="41"/>
      <c r="O149" s="41"/>
    </row>
    <row r="150" spans="1:26" s="42" customFormat="1" ht="12">
      <c r="A150" s="272"/>
      <c r="B150" s="86"/>
      <c r="C150" s="272"/>
      <c r="D150" s="86"/>
      <c r="E150" s="272"/>
      <c r="F150" s="272"/>
      <c r="G150" s="272"/>
      <c r="H150" s="63"/>
      <c r="I150" s="272" t="s">
        <v>164</v>
      </c>
      <c r="J150" s="63"/>
      <c r="K150" s="41"/>
      <c r="L150" s="41"/>
      <c r="M150" s="41"/>
      <c r="N150" s="41"/>
      <c r="O150" s="41"/>
    </row>
    <row r="151" spans="1:26" s="42" customFormat="1" ht="12">
      <c r="A151" s="272"/>
      <c r="B151" s="86"/>
      <c r="C151" s="272"/>
      <c r="D151" s="86"/>
      <c r="E151" s="272"/>
      <c r="F151" s="272"/>
      <c r="G151" s="272"/>
      <c r="H151" s="63"/>
      <c r="I151" s="272" t="s">
        <v>209</v>
      </c>
      <c r="J151" s="63"/>
      <c r="K151" s="41"/>
      <c r="L151" s="41"/>
      <c r="M151" s="41"/>
      <c r="N151" s="41"/>
      <c r="O151" s="41"/>
    </row>
    <row r="152" spans="1:26" s="42" customFormat="1" ht="12">
      <c r="A152" s="272"/>
      <c r="B152" s="41"/>
      <c r="C152" s="272"/>
      <c r="D152" s="41"/>
      <c r="E152" s="272"/>
      <c r="F152" s="272"/>
      <c r="G152" s="272"/>
      <c r="H152" s="41"/>
      <c r="I152" s="272" t="s">
        <v>224</v>
      </c>
      <c r="J152" s="41"/>
      <c r="K152" s="41"/>
      <c r="L152" s="41"/>
      <c r="M152" s="41"/>
      <c r="N152" s="41"/>
      <c r="O152" s="41"/>
    </row>
    <row r="153" spans="1:26" s="42" customFormat="1" ht="12">
      <c r="A153" s="90"/>
      <c r="B153" s="41"/>
      <c r="C153" s="90"/>
      <c r="D153" s="41"/>
      <c r="E153" s="90"/>
      <c r="F153" s="90"/>
      <c r="G153" s="90"/>
      <c r="H153" s="41"/>
      <c r="I153" s="90" t="s">
        <v>288</v>
      </c>
      <c r="J153" s="41"/>
      <c r="K153" s="41"/>
      <c r="L153" s="41"/>
      <c r="M153" s="41"/>
      <c r="N153" s="41"/>
      <c r="O153" s="41"/>
    </row>
    <row r="154" spans="1:26" ht="12">
      <c r="A154" s="90"/>
      <c r="B154" s="294"/>
      <c r="C154" s="90"/>
      <c r="D154" s="294"/>
      <c r="E154" s="90"/>
      <c r="F154" s="90"/>
      <c r="G154" s="90"/>
      <c r="H154" s="294"/>
      <c r="I154" s="90" t="s">
        <v>289</v>
      </c>
      <c r="J154" s="294"/>
      <c r="K154" s="294"/>
      <c r="L154" s="294"/>
      <c r="M154" s="294"/>
      <c r="N154" s="294"/>
      <c r="O154" s="294"/>
      <c r="V154" s="42"/>
      <c r="W154" s="42"/>
      <c r="X154" s="42"/>
      <c r="Y154" s="42"/>
      <c r="Z154" s="42"/>
    </row>
    <row r="155" spans="1:26" ht="12">
      <c r="A155" s="272"/>
      <c r="B155" s="294"/>
      <c r="C155" s="272"/>
      <c r="D155" s="294"/>
      <c r="E155" s="272"/>
      <c r="F155" s="272"/>
      <c r="G155" s="272"/>
      <c r="H155" s="294"/>
      <c r="I155" s="272" t="s">
        <v>290</v>
      </c>
      <c r="J155" s="294"/>
      <c r="K155" s="294"/>
      <c r="L155" s="294"/>
      <c r="M155" s="294"/>
      <c r="N155" s="294"/>
      <c r="O155" s="294"/>
    </row>
    <row r="158" spans="1:26" ht="12">
      <c r="A158" s="56">
        <f ca="1">TODAY()</f>
        <v>43755</v>
      </c>
      <c r="B158" s="56"/>
      <c r="C158" s="57">
        <f ca="1">YEAR(A158)</f>
        <v>2019</v>
      </c>
      <c r="D158" s="57"/>
      <c r="E158" s="58">
        <f ca="1">MONTH(A158)</f>
        <v>10</v>
      </c>
      <c r="F158" s="59" t="str">
        <f t="shared" ref="F158:F183" ca="1" si="31">CONCATENATE(C158,"/",E158)</f>
        <v>2019/10</v>
      </c>
    </row>
    <row r="159" spans="1:26" ht="12">
      <c r="A159" s="57"/>
      <c r="B159" s="57"/>
      <c r="C159" s="57">
        <f t="shared" ref="C159:C183" ca="1" si="32">IF(E158=12,C158+1,C158)</f>
        <v>2019</v>
      </c>
      <c r="D159" s="57"/>
      <c r="E159" s="58">
        <f t="shared" ref="E159:E183" ca="1" si="33">IF(E158=12,1,E158+1)</f>
        <v>11</v>
      </c>
      <c r="F159" s="59" t="str">
        <f t="shared" ca="1" si="31"/>
        <v>2019/11</v>
      </c>
    </row>
    <row r="160" spans="1:26" ht="12">
      <c r="A160" s="57"/>
      <c r="B160" s="57"/>
      <c r="C160" s="57">
        <f t="shared" ca="1" si="32"/>
        <v>2019</v>
      </c>
      <c r="D160" s="57"/>
      <c r="E160" s="58">
        <f t="shared" ca="1" si="33"/>
        <v>12</v>
      </c>
      <c r="F160" s="59" t="str">
        <f t="shared" ca="1" si="31"/>
        <v>2019/12</v>
      </c>
    </row>
    <row r="161" spans="3:6" ht="12">
      <c r="C161" s="57">
        <f t="shared" ca="1" si="32"/>
        <v>2020</v>
      </c>
      <c r="D161" s="57"/>
      <c r="E161" s="58">
        <f t="shared" ca="1" si="33"/>
        <v>1</v>
      </c>
      <c r="F161" s="59" t="str">
        <f t="shared" ca="1" si="31"/>
        <v>2020/1</v>
      </c>
    </row>
    <row r="162" spans="3:6" ht="12">
      <c r="C162" s="57">
        <f t="shared" ca="1" si="32"/>
        <v>2020</v>
      </c>
      <c r="D162" s="57"/>
      <c r="E162" s="58">
        <f t="shared" ca="1" si="33"/>
        <v>2</v>
      </c>
      <c r="F162" s="59" t="str">
        <f t="shared" ca="1" si="31"/>
        <v>2020/2</v>
      </c>
    </row>
    <row r="163" spans="3:6" ht="12">
      <c r="C163" s="57">
        <f t="shared" ca="1" si="32"/>
        <v>2020</v>
      </c>
      <c r="D163" s="57"/>
      <c r="E163" s="58">
        <f t="shared" ca="1" si="33"/>
        <v>3</v>
      </c>
      <c r="F163" s="59" t="str">
        <f t="shared" ca="1" si="31"/>
        <v>2020/3</v>
      </c>
    </row>
    <row r="164" spans="3:6" ht="12">
      <c r="C164" s="57">
        <f t="shared" ca="1" si="32"/>
        <v>2020</v>
      </c>
      <c r="D164" s="57"/>
      <c r="E164" s="58">
        <f t="shared" ca="1" si="33"/>
        <v>4</v>
      </c>
      <c r="F164" s="59" t="str">
        <f t="shared" ca="1" si="31"/>
        <v>2020/4</v>
      </c>
    </row>
    <row r="165" spans="3:6" ht="12">
      <c r="C165" s="57">
        <f t="shared" ca="1" si="32"/>
        <v>2020</v>
      </c>
      <c r="D165" s="57"/>
      <c r="E165" s="58">
        <f t="shared" ca="1" si="33"/>
        <v>5</v>
      </c>
      <c r="F165" s="59" t="str">
        <f t="shared" ca="1" si="31"/>
        <v>2020/5</v>
      </c>
    </row>
    <row r="166" spans="3:6" ht="12">
      <c r="C166" s="57">
        <f t="shared" ca="1" si="32"/>
        <v>2020</v>
      </c>
      <c r="D166" s="57"/>
      <c r="E166" s="58">
        <f t="shared" ca="1" si="33"/>
        <v>6</v>
      </c>
      <c r="F166" s="59" t="str">
        <f t="shared" ca="1" si="31"/>
        <v>2020/6</v>
      </c>
    </row>
    <row r="167" spans="3:6" ht="12">
      <c r="C167" s="57">
        <f t="shared" ca="1" si="32"/>
        <v>2020</v>
      </c>
      <c r="D167" s="57"/>
      <c r="E167" s="58">
        <f t="shared" ca="1" si="33"/>
        <v>7</v>
      </c>
      <c r="F167" s="59" t="str">
        <f t="shared" ca="1" si="31"/>
        <v>2020/7</v>
      </c>
    </row>
    <row r="168" spans="3:6" ht="12">
      <c r="C168" s="57">
        <f t="shared" ca="1" si="32"/>
        <v>2020</v>
      </c>
      <c r="D168" s="57"/>
      <c r="E168" s="58">
        <f t="shared" ca="1" si="33"/>
        <v>8</v>
      </c>
      <c r="F168" s="59" t="str">
        <f t="shared" ca="1" si="31"/>
        <v>2020/8</v>
      </c>
    </row>
    <row r="169" spans="3:6" ht="12">
      <c r="C169" s="57">
        <f t="shared" ca="1" si="32"/>
        <v>2020</v>
      </c>
      <c r="D169" s="57"/>
      <c r="E169" s="58">
        <f t="shared" ca="1" si="33"/>
        <v>9</v>
      </c>
      <c r="F169" s="59" t="str">
        <f t="shared" ca="1" si="31"/>
        <v>2020/9</v>
      </c>
    </row>
    <row r="170" spans="3:6" ht="12">
      <c r="C170" s="57">
        <f t="shared" ca="1" si="32"/>
        <v>2020</v>
      </c>
      <c r="D170" s="57"/>
      <c r="E170" s="58">
        <f t="shared" ca="1" si="33"/>
        <v>10</v>
      </c>
      <c r="F170" s="59" t="str">
        <f t="shared" ca="1" si="31"/>
        <v>2020/10</v>
      </c>
    </row>
    <row r="171" spans="3:6" ht="12">
      <c r="C171" s="57">
        <f t="shared" ca="1" si="32"/>
        <v>2020</v>
      </c>
      <c r="D171" s="57"/>
      <c r="E171" s="58">
        <f t="shared" ca="1" si="33"/>
        <v>11</v>
      </c>
      <c r="F171" s="59" t="str">
        <f t="shared" ca="1" si="31"/>
        <v>2020/11</v>
      </c>
    </row>
    <row r="172" spans="3:6" ht="12">
      <c r="C172" s="57">
        <f t="shared" ca="1" si="32"/>
        <v>2020</v>
      </c>
      <c r="D172" s="57"/>
      <c r="E172" s="58">
        <f t="shared" ca="1" si="33"/>
        <v>12</v>
      </c>
      <c r="F172" s="59" t="str">
        <f t="shared" ca="1" si="31"/>
        <v>2020/12</v>
      </c>
    </row>
    <row r="173" spans="3:6" ht="12">
      <c r="C173" s="57">
        <f t="shared" ca="1" si="32"/>
        <v>2021</v>
      </c>
      <c r="D173" s="57"/>
      <c r="E173" s="58">
        <f t="shared" ca="1" si="33"/>
        <v>1</v>
      </c>
      <c r="F173" s="59" t="str">
        <f t="shared" ca="1" si="31"/>
        <v>2021/1</v>
      </c>
    </row>
    <row r="174" spans="3:6" ht="12">
      <c r="C174" s="57">
        <f t="shared" ca="1" si="32"/>
        <v>2021</v>
      </c>
      <c r="D174" s="57"/>
      <c r="E174" s="58">
        <f t="shared" ca="1" si="33"/>
        <v>2</v>
      </c>
      <c r="F174" s="59" t="str">
        <f t="shared" ca="1" si="31"/>
        <v>2021/2</v>
      </c>
    </row>
    <row r="175" spans="3:6" ht="12">
      <c r="C175" s="57">
        <f t="shared" ca="1" si="32"/>
        <v>2021</v>
      </c>
      <c r="D175" s="57"/>
      <c r="E175" s="58">
        <f t="shared" ca="1" si="33"/>
        <v>3</v>
      </c>
      <c r="F175" s="59" t="str">
        <f t="shared" ca="1" si="31"/>
        <v>2021/3</v>
      </c>
    </row>
    <row r="176" spans="3:6" ht="12">
      <c r="C176" s="57">
        <f t="shared" ca="1" si="32"/>
        <v>2021</v>
      </c>
      <c r="D176" s="57"/>
      <c r="E176" s="58">
        <f t="shared" ca="1" si="33"/>
        <v>4</v>
      </c>
      <c r="F176" s="59" t="str">
        <f t="shared" ca="1" si="31"/>
        <v>2021/4</v>
      </c>
    </row>
    <row r="177" spans="1:18" ht="12">
      <c r="C177" s="57">
        <f t="shared" ca="1" si="32"/>
        <v>2021</v>
      </c>
      <c r="D177" s="57"/>
      <c r="E177" s="58">
        <f t="shared" ca="1" si="33"/>
        <v>5</v>
      </c>
      <c r="F177" s="59" t="str">
        <f t="shared" ca="1" si="31"/>
        <v>2021/5</v>
      </c>
    </row>
    <row r="178" spans="1:18" ht="12">
      <c r="C178" s="57">
        <f t="shared" ca="1" si="32"/>
        <v>2021</v>
      </c>
      <c r="D178" s="57"/>
      <c r="E178" s="58">
        <f t="shared" ca="1" si="33"/>
        <v>6</v>
      </c>
      <c r="F178" s="59" t="str">
        <f t="shared" ca="1" si="31"/>
        <v>2021/6</v>
      </c>
    </row>
    <row r="179" spans="1:18" ht="12">
      <c r="C179" s="57">
        <f t="shared" ca="1" si="32"/>
        <v>2021</v>
      </c>
      <c r="D179" s="57"/>
      <c r="E179" s="58">
        <f t="shared" ca="1" si="33"/>
        <v>7</v>
      </c>
      <c r="F179" s="59" t="str">
        <f t="shared" ca="1" si="31"/>
        <v>2021/7</v>
      </c>
    </row>
    <row r="180" spans="1:18" ht="12">
      <c r="C180" s="57">
        <f t="shared" ca="1" si="32"/>
        <v>2021</v>
      </c>
      <c r="D180" s="57"/>
      <c r="E180" s="58">
        <f t="shared" ca="1" si="33"/>
        <v>8</v>
      </c>
      <c r="F180" s="59" t="str">
        <f t="shared" ca="1" si="31"/>
        <v>2021/8</v>
      </c>
    </row>
    <row r="181" spans="1:18" ht="12">
      <c r="C181" s="57">
        <f t="shared" ca="1" si="32"/>
        <v>2021</v>
      </c>
      <c r="D181" s="57"/>
      <c r="E181" s="58">
        <f t="shared" ca="1" si="33"/>
        <v>9</v>
      </c>
      <c r="F181" s="59" t="str">
        <f t="shared" ca="1" si="31"/>
        <v>2021/9</v>
      </c>
    </row>
    <row r="182" spans="1:18" ht="12">
      <c r="C182" s="57">
        <f t="shared" ca="1" si="32"/>
        <v>2021</v>
      </c>
      <c r="D182" s="57"/>
      <c r="E182" s="58">
        <f t="shared" ca="1" si="33"/>
        <v>10</v>
      </c>
      <c r="F182" s="59" t="str">
        <f t="shared" ca="1" si="31"/>
        <v>2021/10</v>
      </c>
    </row>
    <row r="183" spans="1:18" ht="12">
      <c r="C183" s="57">
        <f t="shared" ca="1" si="32"/>
        <v>2021</v>
      </c>
      <c r="D183" s="57"/>
      <c r="E183" s="58">
        <f t="shared" ca="1" si="33"/>
        <v>11</v>
      </c>
      <c r="F183" s="59" t="str">
        <f t="shared" ca="1" si="31"/>
        <v>2021/11</v>
      </c>
    </row>
    <row r="185" spans="1:18" ht="13.2">
      <c r="C185" s="65" t="str">
        <f>B139</f>
        <v>31:ライフカプセル</v>
      </c>
      <c r="D185" s="65"/>
      <c r="E185" s="62" t="str">
        <f>C139</f>
        <v>32:ライフキャンディ</v>
      </c>
      <c r="F185" s="62" t="str">
        <f>F139</f>
        <v>50:新規企画</v>
      </c>
      <c r="G185" s="64">
        <f>G139</f>
        <v>0</v>
      </c>
      <c r="H185" s="63">
        <f>H139</f>
        <v>0</v>
      </c>
      <c r="I185" s="62" t="e">
        <f>#REF!</f>
        <v>#REF!</v>
      </c>
      <c r="J185" s="62"/>
      <c r="K185" s="63"/>
      <c r="L185" s="63"/>
      <c r="M185" s="63"/>
      <c r="N185" s="55"/>
    </row>
    <row r="186" spans="1:18">
      <c r="A186" s="68" t="s">
        <v>152</v>
      </c>
      <c r="B186" s="68"/>
      <c r="C186" s="72">
        <v>1.37E-2</v>
      </c>
      <c r="D186" s="72"/>
      <c r="E186" s="73">
        <v>1.15E-2</v>
      </c>
      <c r="F186" s="73">
        <v>1.35E-2</v>
      </c>
      <c r="G186" s="73">
        <v>4.4699999999999997E-2</v>
      </c>
      <c r="H186" s="73">
        <v>6.8599999999999994E-2</v>
      </c>
      <c r="I186" s="73">
        <v>8.2000000000000007E-3</v>
      </c>
      <c r="J186" s="73"/>
      <c r="K186" s="73"/>
      <c r="L186" s="73"/>
      <c r="M186" s="73"/>
      <c r="N186" s="73"/>
      <c r="P186" s="42"/>
      <c r="Q186" s="42"/>
      <c r="R186" s="42"/>
    </row>
    <row r="187" spans="1:18">
      <c r="A187" s="69" t="s">
        <v>204</v>
      </c>
      <c r="B187" s="69"/>
      <c r="C187" s="73">
        <v>2.3099999999999999E-2</v>
      </c>
      <c r="D187" s="73"/>
      <c r="E187" s="73">
        <v>3.5900000000000001E-2</v>
      </c>
      <c r="F187" s="73">
        <v>2.4199999999999999E-2</v>
      </c>
      <c r="G187" s="73">
        <v>7.6999999999999999E-2</v>
      </c>
      <c r="H187" s="73">
        <v>4.9200000000000001E-2</v>
      </c>
      <c r="I187" s="73">
        <v>3.32E-2</v>
      </c>
      <c r="J187" s="73"/>
      <c r="K187" s="73"/>
      <c r="L187" s="73"/>
      <c r="M187" s="73"/>
      <c r="N187" s="73"/>
      <c r="P187" s="42"/>
      <c r="Q187" s="42"/>
      <c r="R187" s="42"/>
    </row>
    <row r="188" spans="1:18">
      <c r="A188" s="70" t="s">
        <v>157</v>
      </c>
      <c r="B188" s="70"/>
      <c r="C188" s="74">
        <v>1.5299999999999999E-2</v>
      </c>
      <c r="D188" s="74"/>
      <c r="E188" s="74">
        <v>1.4E-2</v>
      </c>
      <c r="F188" s="74">
        <v>1.46E-2</v>
      </c>
      <c r="G188" s="74">
        <v>1.49E-2</v>
      </c>
      <c r="H188" s="74">
        <v>1.37E-2</v>
      </c>
      <c r="I188" s="74">
        <v>1.41E-2</v>
      </c>
      <c r="J188" s="74"/>
      <c r="K188" s="74"/>
      <c r="L188" s="74"/>
      <c r="M188" s="74"/>
      <c r="N188" s="74"/>
    </row>
    <row r="189" spans="1:18" ht="11.4" thickBot="1">
      <c r="A189" s="71" t="s">
        <v>160</v>
      </c>
      <c r="B189" s="95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</row>
  </sheetData>
  <mergeCells count="352"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E2:K2"/>
    <mergeCell ref="D3:H3"/>
    <mergeCell ref="J3:N3"/>
    <mergeCell ref="B4:C4"/>
    <mergeCell ref="E4:G4"/>
    <mergeCell ref="H4:I4"/>
    <mergeCell ref="J4:K4"/>
    <mergeCell ref="L4:M4"/>
    <mergeCell ref="A5:P5"/>
  </mergeCells>
  <phoneticPr fontId="3"/>
  <conditionalFormatting sqref="C61:D61 C77:D77 C34:D34 C58:D59 C74:C76 C87:D87 C78:C86 D72:D76 C35:C57 D65:D68">
    <cfRule type="cellIs" dxfId="25" priority="15" stopIfTrue="1" operator="notEqual">
      <formula>Q34</formula>
    </cfRule>
  </conditionalFormatting>
  <conditionalFormatting sqref="C72">
    <cfRule type="cellIs" dxfId="24" priority="14" stopIfTrue="1" operator="notEqual">
      <formula>Q72</formula>
    </cfRule>
  </conditionalFormatting>
  <conditionalFormatting sqref="D35:D44">
    <cfRule type="cellIs" dxfId="23" priority="13" stopIfTrue="1" operator="notEqual">
      <formula>R35</formula>
    </cfRule>
  </conditionalFormatting>
  <conditionalFormatting sqref="D62:D63">
    <cfRule type="cellIs" dxfId="22" priority="12" stopIfTrue="1" operator="notEqual">
      <formula>R62</formula>
    </cfRule>
  </conditionalFormatting>
  <conditionalFormatting sqref="C69:C71">
    <cfRule type="cellIs" dxfId="21" priority="11" stopIfTrue="1" operator="notEqual">
      <formula>Q69</formula>
    </cfRule>
  </conditionalFormatting>
  <conditionalFormatting sqref="D69:D71">
    <cfRule type="cellIs" dxfId="20" priority="10" stopIfTrue="1" operator="notEqual">
      <formula>R69</formula>
    </cfRule>
  </conditionalFormatting>
  <conditionalFormatting sqref="D64">
    <cfRule type="cellIs" dxfId="19" priority="9" stopIfTrue="1" operator="notEqual">
      <formula>R64</formula>
    </cfRule>
  </conditionalFormatting>
  <conditionalFormatting sqref="C19:F30">
    <cfRule type="expression" dxfId="18" priority="1">
      <formula>$C19=$O$109</formula>
    </cfRule>
  </conditionalFormatting>
  <conditionalFormatting sqref="D77:E86">
    <cfRule type="expression" dxfId="17" priority="20">
      <formula>OR($C77=$T$119,$C77=$T$120)</formula>
    </cfRule>
  </conditionalFormatting>
  <dataValidations count="22">
    <dataValidation type="list" allowBlank="1" showInputMessage="1" showErrorMessage="1" sqref="H61:H86" xr:uid="{00000000-0002-0000-0000-000000000000}">
      <formula1>$Q$98:$Q$101</formula1>
    </dataValidation>
    <dataValidation type="list" allowBlank="1" showInputMessage="1" showErrorMessage="1" sqref="A61:A86" xr:uid="{00000000-0002-0000-0000-000001000000}">
      <formula1>$F$98:$N$98</formula1>
    </dataValidation>
    <dataValidation type="list" allowBlank="1" showInputMessage="1" showErrorMessage="1" sqref="A34:A57" xr:uid="{00000000-0002-0000-0000-000002000000}">
      <formula1>$A$98:$F$98</formula1>
    </dataValidation>
    <dataValidation type="list" allowBlank="1" showInputMessage="1" showErrorMessage="1" sqref="D7:F15 D19:D29" xr:uid="{00000000-0002-0000-0000-000005000000}">
      <formula1>IF(C7&lt;&gt;0,$O$118:$O$130,)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R34:R57 R61:R85" xr:uid="{00000000-0002-0000-0000-000008000000}">
      <formula1>$P$101:$P$102</formula1>
    </dataValidation>
    <dataValidation type="list" allowBlank="1" showInputMessage="1" showErrorMessage="1" sqref="D30 C19:C30" xr:uid="{00000000-0002-0000-0000-000009000000}">
      <formula1>IF(A19&lt;&gt;0,$O$99:$O$111,)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$P$99:$P$100</formula1>
    </dataValidation>
    <dataValidation type="list" allowBlank="1" showInputMessage="1" sqref="H7:H15 H34:H57 H19:H30" xr:uid="{00000000-0002-0000-0000-00000E000000}">
      <formula1>$Q$98:$Q$101</formula1>
    </dataValidation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A7:B15" xr:uid="{00000000-0002-0000-0000-000010000000}">
      <formula1>$S$99:$S$100</formula1>
    </dataValidation>
    <dataValidation type="list" allowBlank="1" showInputMessage="1" showErrorMessage="1" sqref="A19:B30" xr:uid="{00000000-0002-0000-0000-000011000000}">
      <formula1>$T$99:$T$100</formula1>
    </dataValidation>
    <dataValidation type="list" allowBlank="1" showInputMessage="1" showErrorMessage="1" sqref="J4:K4" xr:uid="{00000000-0002-0000-0000-000012000000}">
      <formula1>$I$140:$I$158</formula1>
    </dataValidation>
    <dataValidation type="list" allowBlank="1" showInputMessage="1" showErrorMessage="1" sqref="B4:C4" xr:uid="{00000000-0002-0000-0000-000013000000}">
      <formula1>$A$139:$H$139</formula1>
    </dataValidation>
    <dataValidation type="list" allowBlank="1" showInputMessage="1" showErrorMessage="1" sqref="E4:G4" xr:uid="{00000000-0002-0000-0000-000014000000}">
      <formula1>IF($B$4=B139,$B$140:$B$145,IF($B$4=$C$139,$C$140:$C$145,IF($B$4=$D$139,$D$140:$D$145,IF($B$4=$E$139,$E$140:$E$145,IF($B$4=$F$139,$F$140:$F$145,IF($B$4=$G$139,$G$140:$G$145,$H$140:$H$145))))))</formula1>
    </dataValidation>
    <dataValidation type="list" allowBlank="1" showInputMessage="1" showErrorMessage="1" sqref="D78:D79 D84:D86 D81:D82" xr:uid="{00000000-0002-0000-0000-000003000000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D34:E44 D61:D76 D45:D57" xr:uid="{00000000-0002-0000-0000-000004000000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7 C61:C86 C34:C57" xr:uid="{00000000-0002-0000-0000-000006000000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type="list" allowBlank="1" showInputMessage="1" showErrorMessage="1" sqref="C7:C15" xr:uid="{A301A605-4B3D-4505-90A9-393AD9967BD7}">
      <formula1>$U$99:$U$103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72A6-A9D6-4378-890E-A0DCB07B8A33}">
  <sheetPr>
    <tabColor rgb="FFFFEB00"/>
  </sheetPr>
  <dimension ref="A1:AB189"/>
  <sheetViews>
    <sheetView showZeros="0" showOutlineSymbols="0" view="pageBreakPreview" topLeftCell="A88" zoomScaleNormal="100" zoomScaleSheetLayoutView="100" workbookViewId="0">
      <selection activeCell="K97" sqref="K97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11.33203125" style="1" bestFit="1" customWidth="1"/>
    <col min="20" max="20" width="11" style="1" customWidth="1"/>
    <col min="21" max="21" width="5.6640625" style="1" customWidth="1"/>
    <col min="22" max="23" width="5.77734375" style="1" customWidth="1"/>
    <col min="24" max="24" width="6.5546875" style="1" customWidth="1"/>
    <col min="25" max="26" width="11.6640625" style="1" customWidth="1"/>
    <col min="27" max="16384" width="9" style="1"/>
  </cols>
  <sheetData>
    <row r="1" spans="1:28" ht="10.5" customHeight="1">
      <c r="P1" s="60" t="s">
        <v>213</v>
      </c>
    </row>
    <row r="2" spans="1:28" ht="19.5" customHeight="1" thickBot="1">
      <c r="A2" s="2" t="s">
        <v>1</v>
      </c>
      <c r="B2" s="2"/>
      <c r="C2" s="3"/>
      <c r="D2" s="3"/>
      <c r="E2" s="295" t="s">
        <v>63</v>
      </c>
      <c r="F2" s="295"/>
      <c r="G2" s="295"/>
      <c r="H2" s="295"/>
      <c r="I2" s="295"/>
      <c r="J2" s="295"/>
      <c r="K2" s="295"/>
      <c r="L2" s="111"/>
      <c r="M2" s="111"/>
      <c r="N2" s="111"/>
      <c r="O2" s="111"/>
      <c r="P2" s="111"/>
    </row>
    <row r="3" spans="1:28" ht="28.65" customHeight="1">
      <c r="A3" s="237" t="s">
        <v>2</v>
      </c>
      <c r="B3" s="238" t="s">
        <v>319</v>
      </c>
      <c r="C3" s="239" t="s">
        <v>3</v>
      </c>
      <c r="D3" s="296" t="s">
        <v>205</v>
      </c>
      <c r="E3" s="297"/>
      <c r="F3" s="297"/>
      <c r="G3" s="297"/>
      <c r="H3" s="298"/>
      <c r="I3" s="239" t="s">
        <v>259</v>
      </c>
      <c r="J3" s="296" t="s">
        <v>309</v>
      </c>
      <c r="K3" s="297"/>
      <c r="L3" s="297"/>
      <c r="M3" s="297"/>
      <c r="N3" s="298"/>
      <c r="O3" s="240" t="s">
        <v>64</v>
      </c>
      <c r="P3" s="283">
        <v>1250</v>
      </c>
    </row>
    <row r="4" spans="1:28" ht="14.25" customHeight="1" thickBot="1">
      <c r="A4" s="5" t="s">
        <v>201</v>
      </c>
      <c r="B4" s="299" t="s">
        <v>292</v>
      </c>
      <c r="C4" s="299"/>
      <c r="D4" s="232" t="s">
        <v>255</v>
      </c>
      <c r="E4" s="300" t="s">
        <v>225</v>
      </c>
      <c r="F4" s="301"/>
      <c r="G4" s="302"/>
      <c r="H4" s="303" t="s">
        <v>202</v>
      </c>
      <c r="I4" s="304"/>
      <c r="J4" s="305" t="s">
        <v>218</v>
      </c>
      <c r="K4" s="305"/>
      <c r="L4" s="303" t="s">
        <v>4</v>
      </c>
      <c r="M4" s="304"/>
      <c r="N4" s="218">
        <v>100</v>
      </c>
      <c r="O4" s="231" t="s">
        <v>318</v>
      </c>
      <c r="P4" s="284">
        <f>SUM($S7:$S15)</f>
        <v>10500</v>
      </c>
    </row>
    <row r="5" spans="1:28" ht="6.75" customHeight="1" thickBot="1">
      <c r="A5" s="306"/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8"/>
    </row>
    <row r="6" spans="1:28" ht="18" customHeight="1">
      <c r="A6" s="309" t="s">
        <v>5</v>
      </c>
      <c r="B6" s="310"/>
      <c r="C6" s="202" t="s">
        <v>6</v>
      </c>
      <c r="D6" s="311" t="s">
        <v>7</v>
      </c>
      <c r="E6" s="312"/>
      <c r="F6" s="310"/>
      <c r="G6" s="203" t="s">
        <v>8</v>
      </c>
      <c r="H6" s="204" t="s">
        <v>9</v>
      </c>
      <c r="I6" s="205" t="s">
        <v>10</v>
      </c>
      <c r="J6" s="220" t="s">
        <v>258</v>
      </c>
      <c r="K6" s="313" t="s">
        <v>11</v>
      </c>
      <c r="L6" s="314"/>
      <c r="M6" s="206" t="s">
        <v>238</v>
      </c>
      <c r="N6" s="315" t="s">
        <v>256</v>
      </c>
      <c r="O6" s="316"/>
      <c r="P6" s="317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  <c r="S6" s="1" t="s">
        <v>303</v>
      </c>
      <c r="V6" s="267" t="s">
        <v>283</v>
      </c>
      <c r="W6" s="267" t="s">
        <v>284</v>
      </c>
      <c r="X6" s="267" t="s">
        <v>285</v>
      </c>
      <c r="Y6" s="267" t="s">
        <v>286</v>
      </c>
      <c r="Z6" s="267" t="s">
        <v>287</v>
      </c>
      <c r="AB6" s="285" t="s">
        <v>304</v>
      </c>
    </row>
    <row r="7" spans="1:28" ht="14.1" customHeight="1">
      <c r="A7" s="318" t="s">
        <v>264</v>
      </c>
      <c r="B7" s="319"/>
      <c r="C7" s="184" t="s">
        <v>233</v>
      </c>
      <c r="D7" s="320" t="s">
        <v>312</v>
      </c>
      <c r="E7" s="321"/>
      <c r="F7" s="322"/>
      <c r="G7" s="146">
        <v>10000</v>
      </c>
      <c r="H7" s="186" t="s">
        <v>14</v>
      </c>
      <c r="I7" s="148">
        <v>888</v>
      </c>
      <c r="J7" s="221">
        <f>IF(ISBLANK(M7),0,IF(ISBLANK(H7),1,SUMIFS($X$98:$X$110,$V$98:$V$110,V7,$W$98:$W$110,U7,$Y$98:$Y$110,Y7,$Z$98:$Z$110,Z7)))</f>
        <v>1</v>
      </c>
      <c r="K7" s="323">
        <f>IFERROR(G7*I7*J7,"")</f>
        <v>8880000</v>
      </c>
      <c r="L7" s="324"/>
      <c r="M7" s="212">
        <v>43646</v>
      </c>
      <c r="N7" s="325" t="s">
        <v>306</v>
      </c>
      <c r="O7" s="326"/>
      <c r="P7" s="327"/>
      <c r="Q7" s="1" t="str">
        <f>IF(C7&lt;&gt;0,IF(A7=$G$98,VLOOKUP(C7,$G$100:$G$115,1,TRUE),IF(A7=$H$98,VLOOKUP(C7,$H$100:$H$115,1,TRUE),IF(A7=$I$98,VLOOKUP(C7,$I$100:$I$108,1,TRUE),IF(A7=$K$98,VLOOKUP(C7,$K$100:$K$108,1,TRUE),VLOOKUP(C7,$N$100:$N$108,1,TRUE))))),)</f>
        <v>1:製造経費</v>
      </c>
      <c r="S7" s="1">
        <f t="shared" ref="S7:S15" si="0">IF(AND($A7=hdn_product_sales,$C7=hdn_main_product,ISNUMBER($I7)=TRUE,$J7&gt;0,ISNUMBER($G7)=TRUE,ISNUMBER($K7)=TRUE),$G7,0)</f>
        <v>10000</v>
      </c>
      <c r="U7" s="1">
        <f>IFERROR(VLOOKUP(H7,$Q$99:$R$101,2,FALSE),1)</f>
        <v>1</v>
      </c>
      <c r="V7" s="1">
        <v>2</v>
      </c>
      <c r="W7" s="1">
        <f>U7</f>
        <v>1</v>
      </c>
      <c r="Y7" s="1" t="str">
        <f>CONCATENATE("&lt;=",M7)</f>
        <v>&lt;=43646</v>
      </c>
      <c r="Z7" s="1" t="str">
        <f>CONCATENATE("&gt;=",M7)</f>
        <v>&gt;=43646</v>
      </c>
      <c r="AB7" s="1">
        <v>1</v>
      </c>
    </row>
    <row r="8" spans="1:28" ht="14.1" customHeight="1">
      <c r="A8" s="318" t="s">
        <v>264</v>
      </c>
      <c r="B8" s="319"/>
      <c r="C8" s="184" t="s">
        <v>233</v>
      </c>
      <c r="D8" s="320" t="s">
        <v>313</v>
      </c>
      <c r="E8" s="321"/>
      <c r="F8" s="322"/>
      <c r="G8" s="149">
        <v>500</v>
      </c>
      <c r="H8" s="187" t="s">
        <v>148</v>
      </c>
      <c r="I8" s="151">
        <v>10</v>
      </c>
      <c r="J8" s="221">
        <f>IF(ISBLANK(M8),0,IF(ISBLANK(H8),1,SUMIFS($X$98:$X$110,$V$98:$V$110,V8,$W$98:$W$110,U8,$Y$98:$Y$110,Y8,$Z$98:$Z$110,Z8)))</f>
        <v>114.56</v>
      </c>
      <c r="K8" s="323">
        <f t="shared" ref="K8:K15" si="1">IFERROR(G8*I8*J8,"")</f>
        <v>572800</v>
      </c>
      <c r="L8" s="324"/>
      <c r="M8" s="212">
        <v>43639</v>
      </c>
      <c r="N8" s="325"/>
      <c r="O8" s="326"/>
      <c r="P8" s="327"/>
      <c r="Q8" s="1" t="str">
        <f>IF(C8&lt;&gt;0,IF(A8=$G$98,VLOOKUP(C8,$G$100:$G$115,1,TRUE),IF(A8=$H$98,VLOOKUP(C8,$H$100:$H$115,1,TRUE),IF(A8=$I$98,VLOOKUP(C8,$I$100:$I$108,1,TRUE),IF(A8=$K$98,VLOOKUP(C8,$K$100:$K$108,1,TRUE),VLOOKUP(C8,$N$100:$N$108,1,TRUE))))),)</f>
        <v>1:製造経費</v>
      </c>
      <c r="S8" s="1">
        <f t="shared" si="0"/>
        <v>500</v>
      </c>
      <c r="U8" s="1">
        <f t="shared" ref="U8:U15" si="2">IFERROR(VLOOKUP(H8,$Q$99:$R$101,2,FALSE),1)</f>
        <v>2</v>
      </c>
      <c r="V8" s="1">
        <v>2</v>
      </c>
      <c r="W8" s="1">
        <f t="shared" ref="W8:W15" si="3">U8</f>
        <v>2</v>
      </c>
      <c r="Y8" s="1" t="str">
        <f>CONCATENATE("&lt;=",M8)</f>
        <v>&lt;=43639</v>
      </c>
      <c r="Z8" s="1" t="str">
        <f>CONCATENATE("&gt;=",M8)</f>
        <v>&gt;=43639</v>
      </c>
      <c r="AB8" s="1">
        <v>1</v>
      </c>
    </row>
    <row r="9" spans="1:28" ht="14.1" customHeight="1">
      <c r="A9" s="318" t="s">
        <v>264</v>
      </c>
      <c r="B9" s="319"/>
      <c r="C9" s="184" t="s">
        <v>233</v>
      </c>
      <c r="D9" s="320"/>
      <c r="E9" s="321"/>
      <c r="F9" s="322"/>
      <c r="G9" s="149"/>
      <c r="H9" s="187" t="s">
        <v>14</v>
      </c>
      <c r="I9" s="151"/>
      <c r="J9" s="222">
        <f t="shared" ref="J9:J15" si="4">IF(ISBLANK(M9),0,IF(ISBLANK(H9),1,SUMIFS($X$98:$X$110,$V$98:$V$110,V9,$W$98:$W$110,U9,$Y$98:$Y$110,Y9,$Z$98:$Z$110,Z9)))</f>
        <v>0</v>
      </c>
      <c r="K9" s="323">
        <f t="shared" si="1"/>
        <v>0</v>
      </c>
      <c r="L9" s="324"/>
      <c r="M9" s="211"/>
      <c r="N9" s="328"/>
      <c r="O9" s="328"/>
      <c r="P9" s="329"/>
      <c r="Q9" s="1">
        <f>IF(C9&lt;&gt;0,IF(A9=$A$98,VLOOKUP(C9,$A$100:$A$108,1,TRUE),IF(A9=$C$98,VLOOKUP(C9,$C$100:$C$110,1,TRUE),IF(A9=$E$98,VLOOKUP(C9,$E$100:$E$108,1,TRUE),))),)</f>
        <v>0</v>
      </c>
      <c r="S9" s="1">
        <f t="shared" si="0"/>
        <v>0</v>
      </c>
      <c r="U9" s="1">
        <f t="shared" si="2"/>
        <v>1</v>
      </c>
      <c r="V9" s="1">
        <v>2</v>
      </c>
      <c r="W9" s="1">
        <f t="shared" si="3"/>
        <v>1</v>
      </c>
      <c r="X9" s="15"/>
      <c r="Y9" s="1" t="str">
        <f t="shared" ref="Y9:Y15" si="5">CONCATENATE("&lt;=",M9)</f>
        <v>&lt;=</v>
      </c>
      <c r="Z9" s="1" t="str">
        <f t="shared" ref="Z9:Z15" si="6">CONCATENATE("&gt;=",M9)</f>
        <v>&gt;=</v>
      </c>
      <c r="AB9" s="1">
        <v>1</v>
      </c>
    </row>
    <row r="10" spans="1:28" ht="14.1" customHeight="1">
      <c r="A10" s="318" t="s">
        <v>264</v>
      </c>
      <c r="B10" s="319"/>
      <c r="C10" s="184" t="s">
        <v>234</v>
      </c>
      <c r="D10" s="320" t="s">
        <v>314</v>
      </c>
      <c r="E10" s="321"/>
      <c r="F10" s="322"/>
      <c r="G10" s="149"/>
      <c r="H10" s="187" t="s">
        <v>14</v>
      </c>
      <c r="I10" s="151"/>
      <c r="J10" s="222">
        <f t="shared" si="4"/>
        <v>0</v>
      </c>
      <c r="K10" s="323">
        <f t="shared" si="1"/>
        <v>0</v>
      </c>
      <c r="L10" s="324"/>
      <c r="M10" s="211"/>
      <c r="N10" s="328"/>
      <c r="O10" s="328"/>
      <c r="P10" s="329"/>
      <c r="S10" s="1">
        <f t="shared" si="0"/>
        <v>0</v>
      </c>
      <c r="T10" s="15"/>
      <c r="U10" s="1">
        <f t="shared" si="2"/>
        <v>1</v>
      </c>
      <c r="V10" s="1">
        <v>2</v>
      </c>
      <c r="W10" s="1">
        <f t="shared" si="3"/>
        <v>1</v>
      </c>
      <c r="X10" s="15"/>
      <c r="Y10" s="1" t="str">
        <f t="shared" si="5"/>
        <v>&lt;=</v>
      </c>
      <c r="Z10" s="1" t="str">
        <f t="shared" si="6"/>
        <v>&gt;=</v>
      </c>
      <c r="AB10" s="1">
        <v>1</v>
      </c>
    </row>
    <row r="11" spans="1:28" ht="14.1" customHeight="1">
      <c r="A11" s="318" t="s">
        <v>264</v>
      </c>
      <c r="B11" s="319"/>
      <c r="C11" s="184" t="s">
        <v>235</v>
      </c>
      <c r="D11" s="320"/>
      <c r="E11" s="321"/>
      <c r="F11" s="322"/>
      <c r="G11" s="149">
        <v>24</v>
      </c>
      <c r="H11" s="187" t="s">
        <v>14</v>
      </c>
      <c r="I11" s="151">
        <v>1200</v>
      </c>
      <c r="J11" s="222">
        <f t="shared" si="4"/>
        <v>1</v>
      </c>
      <c r="K11" s="323">
        <f t="shared" si="1"/>
        <v>28800</v>
      </c>
      <c r="L11" s="324"/>
      <c r="M11" s="211">
        <v>43070</v>
      </c>
      <c r="N11" s="328"/>
      <c r="O11" s="328"/>
      <c r="P11" s="329"/>
      <c r="S11" s="1">
        <f t="shared" si="0"/>
        <v>0</v>
      </c>
      <c r="T11" s="15"/>
      <c r="U11" s="1">
        <f t="shared" si="2"/>
        <v>1</v>
      </c>
      <c r="V11" s="1">
        <v>2</v>
      </c>
      <c r="W11" s="1">
        <f t="shared" si="3"/>
        <v>1</v>
      </c>
      <c r="X11" s="15"/>
      <c r="Y11" s="1" t="str">
        <f t="shared" si="5"/>
        <v>&lt;=43070</v>
      </c>
      <c r="Z11" s="1" t="str">
        <f t="shared" si="6"/>
        <v>&gt;=43070</v>
      </c>
      <c r="AB11" s="1">
        <v>1</v>
      </c>
    </row>
    <row r="12" spans="1:28" ht="14.1" customHeight="1">
      <c r="A12" s="318" t="s">
        <v>264</v>
      </c>
      <c r="B12" s="319"/>
      <c r="C12" s="184" t="s">
        <v>236</v>
      </c>
      <c r="D12" s="320" t="s">
        <v>315</v>
      </c>
      <c r="E12" s="321"/>
      <c r="F12" s="322"/>
      <c r="G12" s="149">
        <v>96</v>
      </c>
      <c r="H12" s="187" t="s">
        <v>14</v>
      </c>
      <c r="I12" s="151">
        <v>1200</v>
      </c>
      <c r="J12" s="222">
        <f t="shared" si="4"/>
        <v>1</v>
      </c>
      <c r="K12" s="323">
        <f t="shared" si="1"/>
        <v>115200</v>
      </c>
      <c r="L12" s="324"/>
      <c r="M12" s="211">
        <v>43062</v>
      </c>
      <c r="N12" s="328"/>
      <c r="O12" s="328"/>
      <c r="P12" s="329"/>
      <c r="S12" s="1">
        <f t="shared" si="0"/>
        <v>0</v>
      </c>
      <c r="T12" s="15"/>
      <c r="U12" s="1">
        <f t="shared" si="2"/>
        <v>1</v>
      </c>
      <c r="V12" s="1">
        <v>2</v>
      </c>
      <c r="W12" s="1">
        <f t="shared" si="3"/>
        <v>1</v>
      </c>
      <c r="X12" s="15"/>
      <c r="Y12" s="1" t="str">
        <f t="shared" si="5"/>
        <v>&lt;=43062</v>
      </c>
      <c r="Z12" s="1" t="str">
        <f t="shared" si="6"/>
        <v>&gt;=43062</v>
      </c>
      <c r="AB12" s="1">
        <v>1</v>
      </c>
    </row>
    <row r="13" spans="1:28" ht="14.1" customHeight="1">
      <c r="A13" s="318" t="s">
        <v>264</v>
      </c>
      <c r="B13" s="319"/>
      <c r="C13" s="184"/>
      <c r="D13" s="320"/>
      <c r="E13" s="321"/>
      <c r="F13" s="322"/>
      <c r="G13" s="149"/>
      <c r="H13" s="187" t="s">
        <v>14</v>
      </c>
      <c r="I13" s="151"/>
      <c r="J13" s="222">
        <f t="shared" si="4"/>
        <v>0</v>
      </c>
      <c r="K13" s="323">
        <f t="shared" si="1"/>
        <v>0</v>
      </c>
      <c r="L13" s="324"/>
      <c r="M13" s="211"/>
      <c r="N13" s="328"/>
      <c r="O13" s="328"/>
      <c r="P13" s="329"/>
      <c r="S13" s="1">
        <f t="shared" si="0"/>
        <v>0</v>
      </c>
      <c r="T13" s="15"/>
      <c r="U13" s="1">
        <f t="shared" si="2"/>
        <v>1</v>
      </c>
      <c r="V13" s="1">
        <v>2</v>
      </c>
      <c r="W13" s="1">
        <f t="shared" si="3"/>
        <v>1</v>
      </c>
      <c r="X13" s="15"/>
      <c r="Y13" s="1" t="str">
        <f t="shared" si="5"/>
        <v>&lt;=</v>
      </c>
      <c r="Z13" s="1" t="str">
        <f t="shared" si="6"/>
        <v>&gt;=</v>
      </c>
      <c r="AB13" s="1">
        <v>1</v>
      </c>
    </row>
    <row r="14" spans="1:28" ht="14.1" customHeight="1">
      <c r="A14" s="318" t="s">
        <v>264</v>
      </c>
      <c r="B14" s="319"/>
      <c r="C14" s="184"/>
      <c r="D14" s="320"/>
      <c r="E14" s="321"/>
      <c r="F14" s="322"/>
      <c r="G14" s="149"/>
      <c r="H14" s="187" t="s">
        <v>14</v>
      </c>
      <c r="I14" s="151"/>
      <c r="J14" s="222">
        <f t="shared" si="4"/>
        <v>0</v>
      </c>
      <c r="K14" s="323">
        <f t="shared" si="1"/>
        <v>0</v>
      </c>
      <c r="L14" s="324"/>
      <c r="M14" s="211"/>
      <c r="N14" s="328"/>
      <c r="O14" s="328"/>
      <c r="P14" s="329"/>
      <c r="S14" s="1">
        <f t="shared" si="0"/>
        <v>0</v>
      </c>
      <c r="T14" s="15"/>
      <c r="U14" s="1">
        <f t="shared" si="2"/>
        <v>1</v>
      </c>
      <c r="V14" s="1">
        <v>2</v>
      </c>
      <c r="W14" s="1">
        <f t="shared" si="3"/>
        <v>1</v>
      </c>
      <c r="X14" s="15"/>
      <c r="Y14" s="1" t="str">
        <f t="shared" si="5"/>
        <v>&lt;=</v>
      </c>
      <c r="Z14" s="1" t="str">
        <f t="shared" si="6"/>
        <v>&gt;=</v>
      </c>
      <c r="AB14" s="1">
        <v>1</v>
      </c>
    </row>
    <row r="15" spans="1:28" ht="14.1" customHeight="1" thickBot="1">
      <c r="A15" s="318" t="s">
        <v>264</v>
      </c>
      <c r="B15" s="319"/>
      <c r="C15" s="185"/>
      <c r="D15" s="320"/>
      <c r="E15" s="321"/>
      <c r="F15" s="322"/>
      <c r="G15" s="153"/>
      <c r="H15" s="188" t="s">
        <v>14</v>
      </c>
      <c r="I15" s="155"/>
      <c r="J15" s="223">
        <f t="shared" si="4"/>
        <v>0</v>
      </c>
      <c r="K15" s="323">
        <f t="shared" si="1"/>
        <v>0</v>
      </c>
      <c r="L15" s="324"/>
      <c r="M15" s="213"/>
      <c r="N15" s="330"/>
      <c r="O15" s="330"/>
      <c r="P15" s="331"/>
      <c r="Q15" s="1">
        <f>IF(C15&lt;&gt;0,IF(A15=$A$98,VLOOKUP(C15,$A$100:$A$108,1,TRUE),IF(A15=$C$98,VLOOKUP(C15,$C$100:$C$110,1,TRUE),IF(A15=$E$98,VLOOKUP(C15,$E$100:$E$108,1,TRUE),))),)</f>
        <v>0</v>
      </c>
      <c r="S15" s="1">
        <f t="shared" si="0"/>
        <v>0</v>
      </c>
      <c r="T15" s="15"/>
      <c r="U15" s="1">
        <f t="shared" si="2"/>
        <v>1</v>
      </c>
      <c r="V15" s="1">
        <v>2</v>
      </c>
      <c r="W15" s="1">
        <f t="shared" si="3"/>
        <v>1</v>
      </c>
      <c r="X15" s="15"/>
      <c r="Y15" s="1" t="str">
        <f t="shared" si="5"/>
        <v>&lt;=</v>
      </c>
      <c r="Z15" s="1" t="str">
        <f t="shared" si="6"/>
        <v>&gt;=</v>
      </c>
      <c r="AB15" s="1">
        <v>1</v>
      </c>
    </row>
    <row r="16" spans="1:28" ht="14.1" customHeight="1" thickBot="1">
      <c r="A16" s="340" t="s">
        <v>232</v>
      </c>
      <c r="B16" s="341"/>
      <c r="C16" s="341"/>
      <c r="D16" s="341"/>
      <c r="E16" s="341"/>
      <c r="F16" s="342"/>
      <c r="G16" s="169">
        <f>SUM(G7:G15)</f>
        <v>10620</v>
      </c>
      <c r="H16" s="156"/>
      <c r="I16" s="343">
        <f>SUM(K7:K15)</f>
        <v>9596800</v>
      </c>
      <c r="J16" s="344"/>
      <c r="K16" s="344"/>
      <c r="L16" s="345"/>
      <c r="M16" s="214"/>
      <c r="N16" s="346"/>
      <c r="O16" s="346"/>
      <c r="P16" s="347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8" ht="6" customHeight="1" thickBot="1">
      <c r="A17" s="348"/>
      <c r="B17" s="349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50"/>
      <c r="S17" s="15"/>
      <c r="T17" s="15"/>
      <c r="U17" s="15"/>
      <c r="V17" s="15"/>
      <c r="W17" s="15"/>
      <c r="X17" s="15"/>
      <c r="Y17" s="15"/>
    </row>
    <row r="18" spans="1:28" ht="18" customHeight="1">
      <c r="A18" s="351" t="s">
        <v>5</v>
      </c>
      <c r="B18" s="352"/>
      <c r="C18" s="207" t="s">
        <v>6</v>
      </c>
      <c r="D18" s="353" t="s">
        <v>7</v>
      </c>
      <c r="E18" s="354"/>
      <c r="F18" s="352"/>
      <c r="G18" s="208" t="s">
        <v>8</v>
      </c>
      <c r="H18" s="209" t="s">
        <v>9</v>
      </c>
      <c r="I18" s="210" t="s">
        <v>10</v>
      </c>
      <c r="J18" s="220" t="s">
        <v>258</v>
      </c>
      <c r="K18" s="355" t="s">
        <v>11</v>
      </c>
      <c r="L18" s="356"/>
      <c r="M18" s="206" t="s">
        <v>238</v>
      </c>
      <c r="N18" s="315" t="s">
        <v>256</v>
      </c>
      <c r="O18" s="316"/>
      <c r="P18" s="317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  <c r="V18" s="267" t="s">
        <v>283</v>
      </c>
      <c r="W18" s="267" t="s">
        <v>284</v>
      </c>
      <c r="X18" s="267" t="s">
        <v>285</v>
      </c>
      <c r="Y18" s="267" t="s">
        <v>286</v>
      </c>
      <c r="Z18" s="267" t="s">
        <v>287</v>
      </c>
    </row>
    <row r="19" spans="1:28" ht="14.1" customHeight="1">
      <c r="A19" s="332" t="s">
        <v>12</v>
      </c>
      <c r="B19" s="333"/>
      <c r="C19" s="189" t="s">
        <v>13</v>
      </c>
      <c r="D19" s="334"/>
      <c r="E19" s="335"/>
      <c r="F19" s="336"/>
      <c r="G19" s="10">
        <v>1</v>
      </c>
      <c r="H19" s="190" t="s">
        <v>14</v>
      </c>
      <c r="I19" s="11">
        <v>85000</v>
      </c>
      <c r="J19" s="224">
        <f t="shared" ref="J19:J30" si="7">IF(ISBLANK(M19),0,IF(ISBLANK(H19),1,SUMIFS($X$98:$X$110,$V$98:$V$110,V19,$W$98:$W$110,U19,$Y$98:$Y$110,Y19,$Z$98:$Z$110,Z19)))</f>
        <v>1</v>
      </c>
      <c r="K19" s="323">
        <f>IFERROR(G19*I19*J19,"")</f>
        <v>85000</v>
      </c>
      <c r="L19" s="324"/>
      <c r="M19" s="212">
        <v>43089</v>
      </c>
      <c r="N19" s="337" t="s">
        <v>307</v>
      </c>
      <c r="O19" s="338"/>
      <c r="P19" s="339"/>
      <c r="Q19" s="1" t="str">
        <f>IF(C19&lt;&gt;0,IF(A19=$G$98,VLOOKUP(C19,$G$100:$G$115,1,TRUE),IF(A19=$H$98,VLOOKUP(C19,$H$100:$H$115,1,TRUE),IF(A19=$I$98,VLOOKUP(C19,$I$100:$I$108,1,TRUE),IF(A19=$K$98,VLOOKUP(C19,$K$100:$K$108,1,TRUE),VLOOKUP(C19,$N$100:$N$108,1,TRUE))))),)</f>
        <v>4:検査費</v>
      </c>
      <c r="U19" s="1">
        <f t="shared" ref="U19:U30" si="8">IFERROR(VLOOKUP(H19,$Q$99:$R$101,2,FALSE),1)</f>
        <v>1</v>
      </c>
      <c r="V19" s="1">
        <v>2</v>
      </c>
      <c r="W19" s="1">
        <f t="shared" ref="W19:W30" si="9">U19</f>
        <v>1</v>
      </c>
      <c r="Y19" s="1" t="str">
        <f t="shared" ref="Y19:Y30" si="10">CONCATENATE("&lt;=",M19)</f>
        <v>&lt;=43089</v>
      </c>
      <c r="Z19" s="1" t="str">
        <f t="shared" ref="Z19:Z30" si="11">CONCATENATE("&gt;=",M19)</f>
        <v>&gt;=43089</v>
      </c>
      <c r="AB19" s="1">
        <v>2</v>
      </c>
    </row>
    <row r="20" spans="1:28" ht="14.1" customHeight="1">
      <c r="A20" s="332" t="s">
        <v>12</v>
      </c>
      <c r="B20" s="333"/>
      <c r="C20" s="189" t="s">
        <v>15</v>
      </c>
      <c r="D20" s="334" t="s">
        <v>313</v>
      </c>
      <c r="E20" s="335"/>
      <c r="F20" s="336"/>
      <c r="G20" s="12">
        <v>1</v>
      </c>
      <c r="H20" s="191" t="s">
        <v>14</v>
      </c>
      <c r="I20" s="13">
        <v>40000</v>
      </c>
      <c r="J20" s="225">
        <f t="shared" si="7"/>
        <v>1</v>
      </c>
      <c r="K20" s="323">
        <f t="shared" ref="K20:K30" si="12">IFERROR(G20*I20*J20,"")</f>
        <v>40000</v>
      </c>
      <c r="L20" s="324"/>
      <c r="M20" s="212">
        <v>43681</v>
      </c>
      <c r="N20" s="337"/>
      <c r="O20" s="338"/>
      <c r="P20" s="339"/>
      <c r="Q20" s="1" t="str">
        <f>IF(C20&lt;&gt;0,IF(A20=$G$98,VLOOKUP(C20,$G$100:$G$115,1,TRUE),IF(A20=$H$98,VLOOKUP(C20,$H$100:$H$115,1,TRUE),IF(A20=$I$98,VLOOKUP(C20,$I$100:$I$108,1,TRUE),IF(A20=$K$98,VLOOKUP(C20,$K$100:$K$108,1,TRUE),VLOOKUP(C20,$N$100:$N$108,1,TRUE))))),)</f>
        <v>4:検査費</v>
      </c>
      <c r="U20" s="1">
        <f t="shared" si="8"/>
        <v>1</v>
      </c>
      <c r="V20" s="1">
        <v>2</v>
      </c>
      <c r="W20" s="1">
        <f t="shared" si="9"/>
        <v>1</v>
      </c>
      <c r="Y20" s="1" t="str">
        <f t="shared" si="10"/>
        <v>&lt;=43681</v>
      </c>
      <c r="Z20" s="1" t="str">
        <f t="shared" si="11"/>
        <v>&gt;=43681</v>
      </c>
      <c r="AB20" s="1">
        <v>2</v>
      </c>
    </row>
    <row r="21" spans="1:28" ht="14.1" customHeight="1">
      <c r="A21" s="332" t="s">
        <v>12</v>
      </c>
      <c r="B21" s="333"/>
      <c r="C21" s="189" t="s">
        <v>16</v>
      </c>
      <c r="D21" s="334"/>
      <c r="E21" s="335"/>
      <c r="F21" s="336"/>
      <c r="G21" s="12">
        <v>2</v>
      </c>
      <c r="H21" s="191" t="s">
        <v>14</v>
      </c>
      <c r="I21" s="13">
        <v>50000</v>
      </c>
      <c r="J21" s="225">
        <f t="shared" si="7"/>
        <v>1</v>
      </c>
      <c r="K21" s="323">
        <f t="shared" si="12"/>
        <v>100000</v>
      </c>
      <c r="L21" s="324"/>
      <c r="M21" s="212">
        <v>43681</v>
      </c>
      <c r="N21" s="357"/>
      <c r="O21" s="357"/>
      <c r="P21" s="358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 t="shared" si="8"/>
        <v>1</v>
      </c>
      <c r="V21" s="1">
        <v>2</v>
      </c>
      <c r="W21" s="1">
        <f t="shared" si="9"/>
        <v>1</v>
      </c>
      <c r="X21" s="15"/>
      <c r="Y21" s="1" t="str">
        <f t="shared" si="10"/>
        <v>&lt;=43681</v>
      </c>
      <c r="Z21" s="1" t="str">
        <f t="shared" si="11"/>
        <v>&gt;=43681</v>
      </c>
      <c r="AB21" s="1">
        <v>2</v>
      </c>
    </row>
    <row r="22" spans="1:28" ht="14.1" customHeight="1">
      <c r="A22" s="332" t="s">
        <v>12</v>
      </c>
      <c r="B22" s="333"/>
      <c r="C22" s="189" t="s">
        <v>17</v>
      </c>
      <c r="D22" s="334" t="s">
        <v>313</v>
      </c>
      <c r="E22" s="335"/>
      <c r="F22" s="336"/>
      <c r="G22" s="12">
        <v>1</v>
      </c>
      <c r="H22" s="191" t="s">
        <v>148</v>
      </c>
      <c r="I22" s="13">
        <v>100</v>
      </c>
      <c r="J22" s="225">
        <f t="shared" si="7"/>
        <v>114.56</v>
      </c>
      <c r="K22" s="323">
        <f t="shared" si="12"/>
        <v>11456</v>
      </c>
      <c r="L22" s="324"/>
      <c r="M22" s="212">
        <v>43646</v>
      </c>
      <c r="N22" s="357"/>
      <c r="O22" s="357"/>
      <c r="P22" s="358"/>
      <c r="S22" s="14"/>
      <c r="T22" s="15"/>
      <c r="U22" s="1">
        <f t="shared" si="8"/>
        <v>2</v>
      </c>
      <c r="V22" s="1">
        <v>2</v>
      </c>
      <c r="W22" s="1">
        <f t="shared" si="9"/>
        <v>2</v>
      </c>
      <c r="X22" s="15"/>
      <c r="Y22" s="1" t="str">
        <f t="shared" si="10"/>
        <v>&lt;=43646</v>
      </c>
      <c r="Z22" s="1" t="str">
        <f t="shared" si="11"/>
        <v>&gt;=43646</v>
      </c>
      <c r="AB22" s="1">
        <v>2</v>
      </c>
    </row>
    <row r="23" spans="1:28" ht="14.1" customHeight="1">
      <c r="A23" s="332" t="s">
        <v>12</v>
      </c>
      <c r="B23" s="333"/>
      <c r="C23" s="189" t="s">
        <v>18</v>
      </c>
      <c r="D23" s="334"/>
      <c r="E23" s="335"/>
      <c r="F23" s="336"/>
      <c r="G23" s="12"/>
      <c r="H23" s="191" t="s">
        <v>14</v>
      </c>
      <c r="I23" s="13"/>
      <c r="J23" s="225">
        <f t="shared" si="7"/>
        <v>0</v>
      </c>
      <c r="K23" s="323">
        <f t="shared" si="12"/>
        <v>0</v>
      </c>
      <c r="L23" s="324"/>
      <c r="M23" s="212"/>
      <c r="N23" s="357"/>
      <c r="O23" s="357"/>
      <c r="P23" s="358"/>
      <c r="S23" s="14"/>
      <c r="T23" s="15"/>
      <c r="U23" s="1">
        <f t="shared" si="8"/>
        <v>1</v>
      </c>
      <c r="V23" s="1">
        <v>2</v>
      </c>
      <c r="W23" s="1">
        <f t="shared" si="9"/>
        <v>1</v>
      </c>
      <c r="X23" s="15"/>
      <c r="Y23" s="1" t="str">
        <f t="shared" si="10"/>
        <v>&lt;=</v>
      </c>
      <c r="Z23" s="1" t="str">
        <f t="shared" si="11"/>
        <v>&gt;=</v>
      </c>
      <c r="AB23" s="1">
        <v>2</v>
      </c>
    </row>
    <row r="24" spans="1:28" ht="14.1" customHeight="1">
      <c r="A24" s="332" t="s">
        <v>12</v>
      </c>
      <c r="B24" s="333"/>
      <c r="C24" s="189" t="s">
        <v>19</v>
      </c>
      <c r="D24" s="334" t="s">
        <v>316</v>
      </c>
      <c r="E24" s="335"/>
      <c r="F24" s="336"/>
      <c r="G24" s="12"/>
      <c r="H24" s="191" t="s">
        <v>14</v>
      </c>
      <c r="I24" s="13"/>
      <c r="J24" s="225">
        <f t="shared" si="7"/>
        <v>0</v>
      </c>
      <c r="K24" s="323">
        <f t="shared" si="12"/>
        <v>0</v>
      </c>
      <c r="L24" s="324"/>
      <c r="M24" s="212"/>
      <c r="N24" s="357"/>
      <c r="O24" s="357"/>
      <c r="P24" s="358"/>
      <c r="S24" s="14"/>
      <c r="T24" s="15"/>
      <c r="U24" s="1">
        <f t="shared" si="8"/>
        <v>1</v>
      </c>
      <c r="V24" s="1">
        <v>2</v>
      </c>
      <c r="W24" s="1">
        <f t="shared" si="9"/>
        <v>1</v>
      </c>
      <c r="X24" s="15"/>
      <c r="Y24" s="1" t="str">
        <f t="shared" si="10"/>
        <v>&lt;=</v>
      </c>
      <c r="Z24" s="1" t="str">
        <f t="shared" si="11"/>
        <v>&gt;=</v>
      </c>
      <c r="AB24" s="1">
        <v>2</v>
      </c>
    </row>
    <row r="25" spans="1:28" ht="14.1" customHeight="1">
      <c r="A25" s="332" t="s">
        <v>268</v>
      </c>
      <c r="B25" s="333"/>
      <c r="C25" s="189" t="s">
        <v>20</v>
      </c>
      <c r="D25" s="334"/>
      <c r="E25" s="335"/>
      <c r="F25" s="336"/>
      <c r="G25" s="12"/>
      <c r="H25" s="191" t="s">
        <v>14</v>
      </c>
      <c r="I25" s="13"/>
      <c r="J25" s="225">
        <f t="shared" si="7"/>
        <v>0</v>
      </c>
      <c r="K25" s="323">
        <f t="shared" si="12"/>
        <v>0</v>
      </c>
      <c r="L25" s="324"/>
      <c r="M25" s="212"/>
      <c r="N25" s="357"/>
      <c r="O25" s="357"/>
      <c r="P25" s="358"/>
      <c r="S25" s="14"/>
      <c r="T25" s="15"/>
      <c r="U25" s="1">
        <f t="shared" si="8"/>
        <v>1</v>
      </c>
      <c r="V25" s="1">
        <v>2</v>
      </c>
      <c r="W25" s="1">
        <f t="shared" si="9"/>
        <v>1</v>
      </c>
      <c r="X25" s="15"/>
      <c r="Y25" s="1" t="str">
        <f t="shared" si="10"/>
        <v>&lt;=</v>
      </c>
      <c r="Z25" s="1" t="str">
        <f t="shared" si="11"/>
        <v>&gt;=</v>
      </c>
      <c r="AB25" s="1">
        <v>2</v>
      </c>
    </row>
    <row r="26" spans="1:28" ht="14.1" customHeight="1">
      <c r="A26" s="332" t="s">
        <v>12</v>
      </c>
      <c r="B26" s="333"/>
      <c r="C26" s="189"/>
      <c r="D26" s="334"/>
      <c r="E26" s="335"/>
      <c r="F26" s="336"/>
      <c r="G26" s="12"/>
      <c r="H26" s="191" t="s">
        <v>14</v>
      </c>
      <c r="I26" s="13"/>
      <c r="J26" s="225">
        <f t="shared" si="7"/>
        <v>0</v>
      </c>
      <c r="K26" s="323">
        <f t="shared" si="12"/>
        <v>0</v>
      </c>
      <c r="L26" s="324"/>
      <c r="M26" s="212"/>
      <c r="N26" s="357"/>
      <c r="O26" s="357"/>
      <c r="P26" s="358"/>
      <c r="S26" s="14"/>
      <c r="T26" s="15"/>
      <c r="U26" s="1">
        <f t="shared" si="8"/>
        <v>1</v>
      </c>
      <c r="V26" s="1">
        <v>2</v>
      </c>
      <c r="W26" s="1">
        <f t="shared" si="9"/>
        <v>1</v>
      </c>
      <c r="X26" s="15"/>
      <c r="Y26" s="1" t="str">
        <f t="shared" si="10"/>
        <v>&lt;=</v>
      </c>
      <c r="Z26" s="1" t="str">
        <f t="shared" si="11"/>
        <v>&gt;=</v>
      </c>
      <c r="AB26" s="1">
        <v>2</v>
      </c>
    </row>
    <row r="27" spans="1:28" ht="14.1" customHeight="1">
      <c r="A27" s="332" t="s">
        <v>12</v>
      </c>
      <c r="B27" s="333"/>
      <c r="C27" s="189"/>
      <c r="D27" s="334"/>
      <c r="E27" s="335"/>
      <c r="F27" s="336"/>
      <c r="G27" s="12"/>
      <c r="H27" s="191" t="s">
        <v>14</v>
      </c>
      <c r="I27" s="13"/>
      <c r="J27" s="225">
        <f t="shared" si="7"/>
        <v>0</v>
      </c>
      <c r="K27" s="323">
        <f t="shared" si="12"/>
        <v>0</v>
      </c>
      <c r="L27" s="324"/>
      <c r="M27" s="212"/>
      <c r="N27" s="357"/>
      <c r="O27" s="357"/>
      <c r="P27" s="358"/>
      <c r="S27" s="14"/>
      <c r="T27" s="15"/>
      <c r="U27" s="1">
        <f t="shared" si="8"/>
        <v>1</v>
      </c>
      <c r="V27" s="1">
        <v>2</v>
      </c>
      <c r="W27" s="1">
        <f t="shared" si="9"/>
        <v>1</v>
      </c>
      <c r="X27" s="15"/>
      <c r="Y27" s="1" t="str">
        <f t="shared" si="10"/>
        <v>&lt;=</v>
      </c>
      <c r="Z27" s="1" t="str">
        <f t="shared" si="11"/>
        <v>&gt;=</v>
      </c>
      <c r="AB27" s="1">
        <v>2</v>
      </c>
    </row>
    <row r="28" spans="1:28" ht="14.1" customHeight="1">
      <c r="A28" s="332" t="s">
        <v>12</v>
      </c>
      <c r="B28" s="333"/>
      <c r="C28" s="189"/>
      <c r="D28" s="334"/>
      <c r="E28" s="335"/>
      <c r="F28" s="336"/>
      <c r="G28" s="12"/>
      <c r="H28" s="191" t="s">
        <v>14</v>
      </c>
      <c r="I28" s="13"/>
      <c r="J28" s="225">
        <f t="shared" si="7"/>
        <v>0</v>
      </c>
      <c r="K28" s="323">
        <f t="shared" si="12"/>
        <v>0</v>
      </c>
      <c r="L28" s="324"/>
      <c r="M28" s="212"/>
      <c r="N28" s="357"/>
      <c r="O28" s="357"/>
      <c r="P28" s="358"/>
      <c r="S28" s="14"/>
      <c r="T28" s="15"/>
      <c r="U28" s="1">
        <f t="shared" si="8"/>
        <v>1</v>
      </c>
      <c r="V28" s="1">
        <v>2</v>
      </c>
      <c r="W28" s="1">
        <f t="shared" si="9"/>
        <v>1</v>
      </c>
      <c r="X28" s="15"/>
      <c r="Y28" s="1" t="str">
        <f t="shared" si="10"/>
        <v>&lt;=</v>
      </c>
      <c r="Z28" s="1" t="str">
        <f t="shared" si="11"/>
        <v>&gt;=</v>
      </c>
      <c r="AB28" s="1">
        <v>2</v>
      </c>
    </row>
    <row r="29" spans="1:28" ht="14.1" customHeight="1">
      <c r="A29" s="332" t="s">
        <v>12</v>
      </c>
      <c r="B29" s="333"/>
      <c r="C29" s="189"/>
      <c r="D29" s="334"/>
      <c r="E29" s="335"/>
      <c r="F29" s="336"/>
      <c r="G29" s="12"/>
      <c r="H29" s="191" t="s">
        <v>14</v>
      </c>
      <c r="I29" s="13"/>
      <c r="J29" s="225">
        <f t="shared" si="7"/>
        <v>0</v>
      </c>
      <c r="K29" s="323">
        <f t="shared" si="12"/>
        <v>0</v>
      </c>
      <c r="L29" s="324"/>
      <c r="M29" s="212"/>
      <c r="N29" s="357"/>
      <c r="O29" s="357"/>
      <c r="P29" s="358"/>
      <c r="S29" s="14"/>
      <c r="T29" s="15"/>
      <c r="U29" s="1">
        <f t="shared" si="8"/>
        <v>1</v>
      </c>
      <c r="V29" s="1">
        <v>2</v>
      </c>
      <c r="W29" s="1">
        <f t="shared" si="9"/>
        <v>1</v>
      </c>
      <c r="X29" s="15"/>
      <c r="Y29" s="1" t="str">
        <f t="shared" si="10"/>
        <v>&lt;=</v>
      </c>
      <c r="Z29" s="1" t="str">
        <f t="shared" si="11"/>
        <v>&gt;=</v>
      </c>
      <c r="AB29" s="1">
        <v>2</v>
      </c>
    </row>
    <row r="30" spans="1:28" ht="14.1" customHeight="1" thickBot="1">
      <c r="A30" s="372" t="s">
        <v>12</v>
      </c>
      <c r="B30" s="373"/>
      <c r="C30" s="289" t="s">
        <v>154</v>
      </c>
      <c r="D30" s="374"/>
      <c r="E30" s="375"/>
      <c r="F30" s="376"/>
      <c r="G30" s="101"/>
      <c r="H30" s="192" t="s">
        <v>14</v>
      </c>
      <c r="I30" s="97"/>
      <c r="J30" s="226">
        <f t="shared" si="7"/>
        <v>0</v>
      </c>
      <c r="K30" s="323">
        <f t="shared" si="12"/>
        <v>0</v>
      </c>
      <c r="L30" s="324"/>
      <c r="M30" s="216"/>
      <c r="N30" s="377"/>
      <c r="O30" s="377"/>
      <c r="P30" s="378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 t="shared" si="8"/>
        <v>1</v>
      </c>
      <c r="V30" s="1">
        <v>2</v>
      </c>
      <c r="W30" s="1">
        <f t="shared" si="9"/>
        <v>1</v>
      </c>
      <c r="X30" s="15"/>
      <c r="Y30" s="1" t="str">
        <f t="shared" si="10"/>
        <v>&lt;=</v>
      </c>
      <c r="Z30" s="1" t="str">
        <f t="shared" si="11"/>
        <v>&gt;=</v>
      </c>
      <c r="AB30" s="1">
        <v>2</v>
      </c>
    </row>
    <row r="31" spans="1:28" ht="14.1" customHeight="1" thickBot="1">
      <c r="A31" s="359" t="s">
        <v>21</v>
      </c>
      <c r="B31" s="360"/>
      <c r="C31" s="360"/>
      <c r="D31" s="360"/>
      <c r="E31" s="360"/>
      <c r="F31" s="361"/>
      <c r="G31" s="168">
        <f>SUM(G19:G30)</f>
        <v>5</v>
      </c>
      <c r="H31" s="102"/>
      <c r="I31" s="362">
        <f>SUM(K19:K30)</f>
        <v>236456</v>
      </c>
      <c r="J31" s="363"/>
      <c r="K31" s="363"/>
      <c r="L31" s="364"/>
      <c r="M31" s="215"/>
      <c r="N31" s="365"/>
      <c r="O31" s="365"/>
      <c r="P31" s="366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8" ht="6" customHeight="1" thickBot="1">
      <c r="A32" s="348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50"/>
      <c r="S32" s="15"/>
      <c r="T32" s="15"/>
      <c r="U32" s="15"/>
      <c r="V32" s="15"/>
      <c r="W32" s="15"/>
      <c r="X32" s="15"/>
      <c r="Y32" s="15"/>
    </row>
    <row r="33" spans="1:28" ht="20.25" customHeight="1">
      <c r="A33" s="367" t="s">
        <v>22</v>
      </c>
      <c r="B33" s="368"/>
      <c r="C33" s="199" t="s">
        <v>23</v>
      </c>
      <c r="D33" s="369" t="s">
        <v>24</v>
      </c>
      <c r="E33" s="368"/>
      <c r="F33" s="199" t="s">
        <v>25</v>
      </c>
      <c r="G33" s="199" t="s">
        <v>26</v>
      </c>
      <c r="H33" s="199" t="s">
        <v>9</v>
      </c>
      <c r="I33" s="199" t="s">
        <v>27</v>
      </c>
      <c r="J33" s="219" t="s">
        <v>258</v>
      </c>
      <c r="K33" s="369" t="s">
        <v>28</v>
      </c>
      <c r="L33" s="368"/>
      <c r="M33" s="200" t="s">
        <v>238</v>
      </c>
      <c r="N33" s="369" t="s">
        <v>257</v>
      </c>
      <c r="O33" s="370"/>
      <c r="P33" s="371"/>
      <c r="R33" s="79" t="s">
        <v>200</v>
      </c>
      <c r="V33" s="267" t="s">
        <v>283</v>
      </c>
      <c r="W33" s="267" t="s">
        <v>284</v>
      </c>
      <c r="X33" s="267" t="s">
        <v>285</v>
      </c>
      <c r="Y33" s="267" t="s">
        <v>286</v>
      </c>
      <c r="Z33" s="267" t="s">
        <v>287</v>
      </c>
    </row>
    <row r="34" spans="1:28" ht="14.1" customHeight="1">
      <c r="A34" s="379" t="s">
        <v>33</v>
      </c>
      <c r="B34" s="380"/>
      <c r="C34" s="193" t="s">
        <v>34</v>
      </c>
      <c r="D34" s="381"/>
      <c r="E34" s="380"/>
      <c r="F34" s="194"/>
      <c r="G34" s="12">
        <v>1</v>
      </c>
      <c r="H34" s="197"/>
      <c r="I34" s="13">
        <v>80000</v>
      </c>
      <c r="J34" s="225">
        <f t="shared" ref="J34:J57" si="13">IF(ISBLANK(M34),0,IF(ISBLANK(H34),1,SUMIFS($X$98:$X$110,$V$98:$V$110,V34,$W$98:$W$110,U34,$Y$98:$Y$110,Y34,$Z$98:$Z$110,Z34)))</f>
        <v>1</v>
      </c>
      <c r="K34" s="382">
        <f>IFERROR(G34*I34*J34,"")</f>
        <v>80000</v>
      </c>
      <c r="L34" s="383"/>
      <c r="M34" s="212">
        <v>43013</v>
      </c>
      <c r="N34" s="384"/>
      <c r="O34" s="384"/>
      <c r="P34" s="385"/>
      <c r="Q34" s="1" t="str">
        <f t="shared" ref="Q34:Q56" si="14">IF(C34&lt;&gt;0,IF(A34=$A$98,VLOOKUP(C34,$A$100:$A$108,1,TRUE),IF(A34=$C$98,VLOOKUP(C34,$C$100:$C$110,1,TRUE),IF(A34=$E$98,VLOOKUP(C34,$E$100:$E$108,1,TRUE),))),)</f>
        <v>1:彩色</v>
      </c>
      <c r="R34" s="76"/>
      <c r="S34" s="15"/>
      <c r="T34" s="15"/>
      <c r="U34" s="1">
        <f t="shared" ref="U34:U57" si="15">IFERROR(VLOOKUP(H34,$Q$99:$R$101,2,FALSE),1)</f>
        <v>1</v>
      </c>
      <c r="V34" s="1">
        <v>2</v>
      </c>
      <c r="W34" s="1">
        <f t="shared" ref="W34:W57" si="16">U34</f>
        <v>1</v>
      </c>
      <c r="X34" s="15"/>
      <c r="Y34" s="1" t="str">
        <f t="shared" ref="Y34:Y57" si="17">CONCATENATE("&lt;=",M34)</f>
        <v>&lt;=43013</v>
      </c>
      <c r="Z34" s="1" t="str">
        <f t="shared" ref="Z34:Z57" si="18">CONCATENATE("&gt;=",M34)</f>
        <v>&gt;=43013</v>
      </c>
      <c r="AB34" s="1">
        <v>3</v>
      </c>
    </row>
    <row r="35" spans="1:28" ht="14.1" customHeight="1">
      <c r="A35" s="379" t="s">
        <v>33</v>
      </c>
      <c r="B35" s="380"/>
      <c r="C35" s="193" t="s">
        <v>35</v>
      </c>
      <c r="D35" s="381"/>
      <c r="E35" s="380"/>
      <c r="F35" s="194"/>
      <c r="G35" s="12"/>
      <c r="H35" s="197"/>
      <c r="I35" s="13"/>
      <c r="J35" s="225">
        <f t="shared" si="13"/>
        <v>0</v>
      </c>
      <c r="K35" s="382">
        <f t="shared" ref="K35:K57" si="19">IFERROR(G35*I35*J35,"")</f>
        <v>0</v>
      </c>
      <c r="L35" s="383"/>
      <c r="M35" s="212"/>
      <c r="N35" s="384"/>
      <c r="O35" s="384"/>
      <c r="P35" s="385"/>
      <c r="Q35" s="1" t="str">
        <f t="shared" si="14"/>
        <v>4:版下・製版代</v>
      </c>
      <c r="R35" s="76"/>
      <c r="S35" s="15"/>
      <c r="T35" s="15"/>
      <c r="U35" s="1">
        <f t="shared" si="15"/>
        <v>1</v>
      </c>
      <c r="V35" s="1">
        <v>2</v>
      </c>
      <c r="W35" s="1">
        <f t="shared" si="16"/>
        <v>1</v>
      </c>
      <c r="X35" s="15"/>
      <c r="Y35" s="1" t="str">
        <f t="shared" si="17"/>
        <v>&lt;=</v>
      </c>
      <c r="Z35" s="1" t="str">
        <f t="shared" si="18"/>
        <v>&gt;=</v>
      </c>
      <c r="AB35" s="1">
        <v>3</v>
      </c>
    </row>
    <row r="36" spans="1:28" ht="14.1" customHeight="1">
      <c r="A36" s="379" t="s">
        <v>33</v>
      </c>
      <c r="B36" s="380"/>
      <c r="C36" s="193" t="s">
        <v>35</v>
      </c>
      <c r="D36" s="381" t="s">
        <v>58</v>
      </c>
      <c r="E36" s="380"/>
      <c r="F36" s="194"/>
      <c r="G36" s="12"/>
      <c r="H36" s="197"/>
      <c r="I36" s="13"/>
      <c r="J36" s="225">
        <f t="shared" si="13"/>
        <v>0</v>
      </c>
      <c r="K36" s="382">
        <f t="shared" si="19"/>
        <v>0</v>
      </c>
      <c r="L36" s="383"/>
      <c r="M36" s="212"/>
      <c r="N36" s="384"/>
      <c r="O36" s="384"/>
      <c r="P36" s="385"/>
      <c r="Q36" s="1" t="str">
        <f t="shared" si="14"/>
        <v>4:版下・製版代</v>
      </c>
      <c r="R36" s="76"/>
      <c r="S36" s="15"/>
      <c r="T36" s="15"/>
      <c r="U36" s="1">
        <f t="shared" si="15"/>
        <v>1</v>
      </c>
      <c r="V36" s="1">
        <v>2</v>
      </c>
      <c r="W36" s="1">
        <f t="shared" si="16"/>
        <v>1</v>
      </c>
      <c r="X36" s="15"/>
      <c r="Y36" s="1" t="str">
        <f t="shared" si="17"/>
        <v>&lt;=</v>
      </c>
      <c r="Z36" s="1" t="str">
        <f t="shared" si="18"/>
        <v>&gt;=</v>
      </c>
      <c r="AB36" s="1">
        <v>3</v>
      </c>
    </row>
    <row r="37" spans="1:28" ht="14.1" customHeight="1">
      <c r="A37" s="379" t="s">
        <v>33</v>
      </c>
      <c r="B37" s="380"/>
      <c r="C37" s="193" t="s">
        <v>35</v>
      </c>
      <c r="D37" s="381"/>
      <c r="E37" s="380"/>
      <c r="F37" s="194"/>
      <c r="G37" s="12"/>
      <c r="H37" s="197"/>
      <c r="I37" s="13"/>
      <c r="J37" s="225">
        <f t="shared" si="13"/>
        <v>0</v>
      </c>
      <c r="K37" s="382">
        <f t="shared" si="19"/>
        <v>0</v>
      </c>
      <c r="L37" s="383"/>
      <c r="M37" s="212"/>
      <c r="N37" s="384"/>
      <c r="O37" s="384"/>
      <c r="P37" s="385"/>
      <c r="Q37" s="1" t="str">
        <f t="shared" si="14"/>
        <v>4:版下・製版代</v>
      </c>
      <c r="R37" s="76"/>
      <c r="S37" s="15"/>
      <c r="T37" s="15"/>
      <c r="U37" s="1">
        <f t="shared" si="15"/>
        <v>1</v>
      </c>
      <c r="V37" s="1">
        <v>2</v>
      </c>
      <c r="W37" s="1">
        <f t="shared" si="16"/>
        <v>1</v>
      </c>
      <c r="X37" s="15"/>
      <c r="Y37" s="1" t="str">
        <f t="shared" si="17"/>
        <v>&lt;=</v>
      </c>
      <c r="Z37" s="1" t="str">
        <f t="shared" si="18"/>
        <v>&gt;=</v>
      </c>
      <c r="AB37" s="1">
        <v>3</v>
      </c>
    </row>
    <row r="38" spans="1:28" ht="14.1" customHeight="1">
      <c r="A38" s="379"/>
      <c r="B38" s="380"/>
      <c r="C38" s="193"/>
      <c r="D38" s="381"/>
      <c r="E38" s="380"/>
      <c r="F38" s="194"/>
      <c r="G38" s="12"/>
      <c r="H38" s="197"/>
      <c r="I38" s="13"/>
      <c r="J38" s="225">
        <f t="shared" si="13"/>
        <v>0</v>
      </c>
      <c r="K38" s="382">
        <f t="shared" si="19"/>
        <v>0</v>
      </c>
      <c r="L38" s="383"/>
      <c r="M38" s="212"/>
      <c r="N38" s="384"/>
      <c r="O38" s="384"/>
      <c r="P38" s="385"/>
      <c r="Q38" s="1">
        <f t="shared" si="14"/>
        <v>0</v>
      </c>
      <c r="R38" s="76"/>
      <c r="S38" s="15"/>
      <c r="T38" s="15"/>
      <c r="U38" s="1">
        <f t="shared" si="15"/>
        <v>1</v>
      </c>
      <c r="V38" s="1">
        <v>2</v>
      </c>
      <c r="W38" s="1">
        <f t="shared" si="16"/>
        <v>1</v>
      </c>
      <c r="X38" s="15"/>
      <c r="Y38" s="1" t="str">
        <f t="shared" si="17"/>
        <v>&lt;=</v>
      </c>
      <c r="Z38" s="1" t="str">
        <f t="shared" si="18"/>
        <v>&gt;=</v>
      </c>
      <c r="AB38" s="1">
        <v>3</v>
      </c>
    </row>
    <row r="39" spans="1:28" ht="14.1" customHeight="1">
      <c r="A39" s="379" t="s">
        <v>29</v>
      </c>
      <c r="B39" s="380"/>
      <c r="C39" s="193" t="s">
        <v>30</v>
      </c>
      <c r="D39" s="381"/>
      <c r="E39" s="380"/>
      <c r="F39" s="194" t="s">
        <v>147</v>
      </c>
      <c r="G39" s="12">
        <v>1</v>
      </c>
      <c r="H39" s="197" t="s">
        <v>14</v>
      </c>
      <c r="I39" s="13">
        <v>200000</v>
      </c>
      <c r="J39" s="225">
        <f t="shared" si="13"/>
        <v>1</v>
      </c>
      <c r="K39" s="382">
        <f t="shared" si="19"/>
        <v>200000</v>
      </c>
      <c r="L39" s="383"/>
      <c r="M39" s="212">
        <v>43013</v>
      </c>
      <c r="N39" s="384"/>
      <c r="O39" s="384"/>
      <c r="P39" s="385"/>
      <c r="Q39" s="1" t="str">
        <f t="shared" si="14"/>
        <v>1:原型</v>
      </c>
      <c r="R39" s="76"/>
      <c r="S39" s="15"/>
      <c r="T39" s="15"/>
      <c r="U39" s="1">
        <f t="shared" si="15"/>
        <v>1</v>
      </c>
      <c r="V39" s="1">
        <v>2</v>
      </c>
      <c r="W39" s="1">
        <f t="shared" si="16"/>
        <v>1</v>
      </c>
      <c r="X39" s="15"/>
      <c r="Y39" s="1" t="str">
        <f t="shared" si="17"/>
        <v>&lt;=43013</v>
      </c>
      <c r="Z39" s="1" t="str">
        <f t="shared" si="18"/>
        <v>&gt;=43013</v>
      </c>
      <c r="AB39" s="1">
        <v>3</v>
      </c>
    </row>
    <row r="40" spans="1:28" ht="14.1" customHeight="1">
      <c r="A40" s="379" t="s">
        <v>29</v>
      </c>
      <c r="B40" s="380"/>
      <c r="C40" s="193" t="s">
        <v>30</v>
      </c>
      <c r="D40" s="381"/>
      <c r="E40" s="380"/>
      <c r="F40" s="194"/>
      <c r="G40" s="12"/>
      <c r="H40" s="197"/>
      <c r="I40" s="13"/>
      <c r="J40" s="225">
        <f t="shared" si="13"/>
        <v>0</v>
      </c>
      <c r="K40" s="382">
        <f t="shared" si="19"/>
        <v>0</v>
      </c>
      <c r="L40" s="383"/>
      <c r="M40" s="212"/>
      <c r="N40" s="384"/>
      <c r="O40" s="384"/>
      <c r="P40" s="385"/>
      <c r="Q40" s="1" t="str">
        <f t="shared" si="14"/>
        <v>1:原型</v>
      </c>
      <c r="R40" s="76"/>
      <c r="S40" s="15"/>
      <c r="T40" s="15"/>
      <c r="U40" s="1">
        <f t="shared" si="15"/>
        <v>1</v>
      </c>
      <c r="V40" s="1">
        <v>2</v>
      </c>
      <c r="W40" s="1">
        <f t="shared" si="16"/>
        <v>1</v>
      </c>
      <c r="X40" s="15"/>
      <c r="Y40" s="1" t="str">
        <f t="shared" si="17"/>
        <v>&lt;=</v>
      </c>
      <c r="Z40" s="1" t="str">
        <f t="shared" si="18"/>
        <v>&gt;=</v>
      </c>
      <c r="AB40" s="1">
        <v>3</v>
      </c>
    </row>
    <row r="41" spans="1:28" ht="14.1" customHeight="1">
      <c r="A41" s="379" t="s">
        <v>29</v>
      </c>
      <c r="B41" s="380"/>
      <c r="C41" s="193" t="s">
        <v>30</v>
      </c>
      <c r="D41" s="381" t="s">
        <v>317</v>
      </c>
      <c r="E41" s="380"/>
      <c r="F41" s="194"/>
      <c r="G41" s="12"/>
      <c r="H41" s="197"/>
      <c r="I41" s="13"/>
      <c r="J41" s="225">
        <f t="shared" si="13"/>
        <v>0</v>
      </c>
      <c r="K41" s="382">
        <f t="shared" si="19"/>
        <v>0</v>
      </c>
      <c r="L41" s="383"/>
      <c r="M41" s="212"/>
      <c r="N41" s="384"/>
      <c r="O41" s="384"/>
      <c r="P41" s="385"/>
      <c r="Q41" s="1" t="str">
        <f t="shared" si="14"/>
        <v>1:原型</v>
      </c>
      <c r="R41" s="76"/>
      <c r="S41" s="15"/>
      <c r="T41" s="15"/>
      <c r="U41" s="1">
        <f t="shared" si="15"/>
        <v>1</v>
      </c>
      <c r="V41" s="1">
        <v>2</v>
      </c>
      <c r="W41" s="1">
        <f t="shared" si="16"/>
        <v>1</v>
      </c>
      <c r="X41" s="15"/>
      <c r="Y41" s="1" t="str">
        <f t="shared" si="17"/>
        <v>&lt;=</v>
      </c>
      <c r="Z41" s="1" t="str">
        <f t="shared" si="18"/>
        <v>&gt;=</v>
      </c>
      <c r="AB41" s="1">
        <v>3</v>
      </c>
    </row>
    <row r="42" spans="1:28" ht="14.1" customHeight="1">
      <c r="A42" s="379" t="s">
        <v>29</v>
      </c>
      <c r="B42" s="380"/>
      <c r="C42" s="193" t="s">
        <v>31</v>
      </c>
      <c r="D42" s="381"/>
      <c r="E42" s="380"/>
      <c r="F42" s="194"/>
      <c r="G42" s="12"/>
      <c r="H42" s="197"/>
      <c r="I42" s="13"/>
      <c r="J42" s="225">
        <f t="shared" si="13"/>
        <v>0</v>
      </c>
      <c r="K42" s="382">
        <f t="shared" si="19"/>
        <v>0</v>
      </c>
      <c r="L42" s="383"/>
      <c r="M42" s="212"/>
      <c r="N42" s="386"/>
      <c r="O42" s="387"/>
      <c r="P42" s="388"/>
      <c r="Q42" s="1" t="str">
        <f t="shared" si="14"/>
        <v>4:シリコン</v>
      </c>
      <c r="R42" s="76"/>
      <c r="S42" s="15"/>
      <c r="T42" s="15"/>
      <c r="U42" s="1">
        <f t="shared" si="15"/>
        <v>1</v>
      </c>
      <c r="V42" s="1">
        <v>2</v>
      </c>
      <c r="W42" s="1">
        <f t="shared" si="16"/>
        <v>1</v>
      </c>
      <c r="X42" s="15"/>
      <c r="Y42" s="1" t="str">
        <f t="shared" si="17"/>
        <v>&lt;=</v>
      </c>
      <c r="Z42" s="1" t="str">
        <f t="shared" si="18"/>
        <v>&gt;=</v>
      </c>
      <c r="AB42" s="1">
        <v>3</v>
      </c>
    </row>
    <row r="43" spans="1:28" ht="14.1" customHeight="1">
      <c r="A43" s="379" t="s">
        <v>29</v>
      </c>
      <c r="B43" s="380"/>
      <c r="C43" s="193" t="s">
        <v>32</v>
      </c>
      <c r="D43" s="381"/>
      <c r="E43" s="380"/>
      <c r="F43" s="194"/>
      <c r="G43" s="12"/>
      <c r="H43" s="197"/>
      <c r="I43" s="13"/>
      <c r="J43" s="225">
        <f t="shared" si="13"/>
        <v>0</v>
      </c>
      <c r="K43" s="382">
        <f t="shared" si="19"/>
        <v>0</v>
      </c>
      <c r="L43" s="383"/>
      <c r="M43" s="212"/>
      <c r="N43" s="384"/>
      <c r="O43" s="384"/>
      <c r="P43" s="385"/>
      <c r="Q43" s="1" t="str">
        <f t="shared" si="14"/>
        <v>3:キャスト</v>
      </c>
      <c r="R43" s="76"/>
      <c r="S43" s="15"/>
      <c r="T43" s="15"/>
      <c r="U43" s="1">
        <f t="shared" si="15"/>
        <v>1</v>
      </c>
      <c r="V43" s="1">
        <v>2</v>
      </c>
      <c r="W43" s="1">
        <f t="shared" si="16"/>
        <v>1</v>
      </c>
      <c r="X43" s="15"/>
      <c r="Y43" s="1" t="str">
        <f t="shared" si="17"/>
        <v>&lt;=</v>
      </c>
      <c r="Z43" s="1" t="str">
        <f t="shared" si="18"/>
        <v>&gt;=</v>
      </c>
      <c r="AB43" s="1">
        <v>3</v>
      </c>
    </row>
    <row r="44" spans="1:28" ht="14.1" customHeight="1">
      <c r="A44" s="379"/>
      <c r="B44" s="380"/>
      <c r="C44" s="193"/>
      <c r="D44" s="381"/>
      <c r="E44" s="380"/>
      <c r="F44" s="194"/>
      <c r="G44" s="12"/>
      <c r="H44" s="197"/>
      <c r="I44" s="13"/>
      <c r="J44" s="225">
        <f t="shared" si="13"/>
        <v>0</v>
      </c>
      <c r="K44" s="382">
        <f t="shared" si="19"/>
        <v>0</v>
      </c>
      <c r="L44" s="383"/>
      <c r="M44" s="212"/>
      <c r="N44" s="384"/>
      <c r="O44" s="384"/>
      <c r="P44" s="385"/>
      <c r="Q44" s="1">
        <f t="shared" si="14"/>
        <v>0</v>
      </c>
      <c r="R44" s="76"/>
      <c r="S44" s="15"/>
      <c r="T44" s="15"/>
      <c r="U44" s="1">
        <f t="shared" si="15"/>
        <v>1</v>
      </c>
      <c r="V44" s="1">
        <v>2</v>
      </c>
      <c r="W44" s="1">
        <f t="shared" si="16"/>
        <v>1</v>
      </c>
      <c r="X44" s="15"/>
      <c r="Y44" s="1" t="str">
        <f t="shared" si="17"/>
        <v>&lt;=</v>
      </c>
      <c r="Z44" s="1" t="str">
        <f t="shared" si="18"/>
        <v>&gt;=</v>
      </c>
      <c r="AB44" s="1">
        <v>3</v>
      </c>
    </row>
    <row r="45" spans="1:28" ht="14.1" customHeight="1">
      <c r="A45" s="379" t="s">
        <v>36</v>
      </c>
      <c r="B45" s="380"/>
      <c r="C45" s="193" t="s">
        <v>37</v>
      </c>
      <c r="D45" s="381" t="s">
        <v>57</v>
      </c>
      <c r="E45" s="380"/>
      <c r="F45" s="194" t="s">
        <v>147</v>
      </c>
      <c r="G45" s="12">
        <v>1</v>
      </c>
      <c r="H45" s="197" t="s">
        <v>148</v>
      </c>
      <c r="I45" s="13">
        <v>10000</v>
      </c>
      <c r="J45" s="225">
        <f t="shared" si="13"/>
        <v>114.56</v>
      </c>
      <c r="K45" s="382">
        <f t="shared" si="19"/>
        <v>1145600</v>
      </c>
      <c r="L45" s="383"/>
      <c r="M45" s="212">
        <v>43646</v>
      </c>
      <c r="N45" s="386" t="s">
        <v>308</v>
      </c>
      <c r="O45" s="387"/>
      <c r="P45" s="388"/>
      <c r="Q45" s="1" t="str">
        <f t="shared" si="14"/>
        <v>1:Injection Mold</v>
      </c>
      <c r="R45" s="76"/>
      <c r="S45" s="15"/>
      <c r="T45" s="15"/>
      <c r="U45" s="1">
        <f t="shared" si="15"/>
        <v>2</v>
      </c>
      <c r="V45" s="1">
        <v>2</v>
      </c>
      <c r="W45" s="1">
        <f t="shared" si="16"/>
        <v>2</v>
      </c>
      <c r="X45" s="15"/>
      <c r="Y45" s="1" t="str">
        <f t="shared" si="17"/>
        <v>&lt;=43646</v>
      </c>
      <c r="Z45" s="1" t="str">
        <f t="shared" si="18"/>
        <v>&gt;=43646</v>
      </c>
      <c r="AB45" s="1">
        <v>3</v>
      </c>
    </row>
    <row r="46" spans="1:28" ht="14.1" customHeight="1">
      <c r="A46" s="379" t="s">
        <v>36</v>
      </c>
      <c r="B46" s="380"/>
      <c r="C46" s="193" t="s">
        <v>37</v>
      </c>
      <c r="D46" s="381" t="s">
        <v>57</v>
      </c>
      <c r="E46" s="380"/>
      <c r="F46" s="194" t="s">
        <v>147</v>
      </c>
      <c r="G46" s="12">
        <v>1</v>
      </c>
      <c r="H46" s="197" t="s">
        <v>148</v>
      </c>
      <c r="I46" s="13">
        <v>8700</v>
      </c>
      <c r="J46" s="225">
        <f t="shared" si="13"/>
        <v>114.56</v>
      </c>
      <c r="K46" s="382">
        <f t="shared" si="19"/>
        <v>996672</v>
      </c>
      <c r="L46" s="383"/>
      <c r="M46" s="212">
        <v>43646</v>
      </c>
      <c r="N46" s="386"/>
      <c r="O46" s="387"/>
      <c r="P46" s="388"/>
      <c r="Q46" s="1" t="str">
        <f t="shared" si="14"/>
        <v>1:Injection Mold</v>
      </c>
      <c r="R46" s="76"/>
      <c r="S46" s="15"/>
      <c r="T46" s="15"/>
      <c r="U46" s="1">
        <f t="shared" si="15"/>
        <v>2</v>
      </c>
      <c r="V46" s="1">
        <v>2</v>
      </c>
      <c r="W46" s="1">
        <f t="shared" si="16"/>
        <v>2</v>
      </c>
      <c r="X46" s="15"/>
      <c r="Y46" s="1" t="str">
        <f t="shared" si="17"/>
        <v>&lt;=43646</v>
      </c>
      <c r="Z46" s="1" t="str">
        <f t="shared" si="18"/>
        <v>&gt;=43646</v>
      </c>
      <c r="AB46" s="1">
        <v>3</v>
      </c>
    </row>
    <row r="47" spans="1:28" ht="14.1" customHeight="1">
      <c r="A47" s="379" t="s">
        <v>36</v>
      </c>
      <c r="B47" s="380"/>
      <c r="C47" s="193" t="s">
        <v>37</v>
      </c>
      <c r="D47" s="381" t="s">
        <v>57</v>
      </c>
      <c r="E47" s="380"/>
      <c r="F47" s="194" t="s">
        <v>147</v>
      </c>
      <c r="G47" s="12">
        <v>1</v>
      </c>
      <c r="H47" s="197" t="s">
        <v>148</v>
      </c>
      <c r="I47" s="13">
        <v>8700</v>
      </c>
      <c r="J47" s="225">
        <f t="shared" si="13"/>
        <v>114.56</v>
      </c>
      <c r="K47" s="382">
        <f t="shared" si="19"/>
        <v>996672</v>
      </c>
      <c r="L47" s="383"/>
      <c r="M47" s="212">
        <v>43646</v>
      </c>
      <c r="N47" s="386"/>
      <c r="O47" s="387"/>
      <c r="P47" s="388"/>
      <c r="Q47" s="1" t="str">
        <f t="shared" si="14"/>
        <v>1:Injection Mold</v>
      </c>
      <c r="R47" s="76"/>
      <c r="S47" s="15"/>
      <c r="T47" s="15"/>
      <c r="U47" s="1">
        <f t="shared" si="15"/>
        <v>2</v>
      </c>
      <c r="V47" s="1">
        <v>2</v>
      </c>
      <c r="W47" s="1">
        <f t="shared" si="16"/>
        <v>2</v>
      </c>
      <c r="X47" s="15"/>
      <c r="Y47" s="1" t="str">
        <f t="shared" si="17"/>
        <v>&lt;=43646</v>
      </c>
      <c r="Z47" s="1" t="str">
        <f t="shared" si="18"/>
        <v>&gt;=43646</v>
      </c>
      <c r="AB47" s="1">
        <v>3</v>
      </c>
    </row>
    <row r="48" spans="1:28" ht="14.1" customHeight="1">
      <c r="A48" s="379" t="s">
        <v>36</v>
      </c>
      <c r="B48" s="380"/>
      <c r="C48" s="193" t="s">
        <v>37</v>
      </c>
      <c r="D48" s="381"/>
      <c r="E48" s="380"/>
      <c r="F48" s="194"/>
      <c r="G48" s="12"/>
      <c r="H48" s="197"/>
      <c r="I48" s="13"/>
      <c r="J48" s="225">
        <f t="shared" si="13"/>
        <v>0</v>
      </c>
      <c r="K48" s="382">
        <f t="shared" si="19"/>
        <v>0</v>
      </c>
      <c r="L48" s="383"/>
      <c r="M48" s="212"/>
      <c r="N48" s="386"/>
      <c r="O48" s="387"/>
      <c r="P48" s="388"/>
      <c r="Q48" s="1" t="str">
        <f t="shared" si="14"/>
        <v>1:Injection Mold</v>
      </c>
      <c r="R48" s="76"/>
      <c r="S48" s="15"/>
      <c r="T48" s="15"/>
      <c r="U48" s="1">
        <f t="shared" si="15"/>
        <v>1</v>
      </c>
      <c r="V48" s="1">
        <v>2</v>
      </c>
      <c r="W48" s="1">
        <f t="shared" si="16"/>
        <v>1</v>
      </c>
      <c r="X48" s="15"/>
      <c r="Y48" s="1" t="str">
        <f t="shared" si="17"/>
        <v>&lt;=</v>
      </c>
      <c r="Z48" s="1" t="str">
        <f t="shared" si="18"/>
        <v>&gt;=</v>
      </c>
      <c r="AB48" s="1">
        <v>3</v>
      </c>
    </row>
    <row r="49" spans="1:28" ht="14.1" customHeight="1">
      <c r="A49" s="379" t="s">
        <v>36</v>
      </c>
      <c r="B49" s="380"/>
      <c r="C49" s="193" t="s">
        <v>38</v>
      </c>
      <c r="D49" s="381" t="s">
        <v>57</v>
      </c>
      <c r="E49" s="380"/>
      <c r="F49" s="194" t="s">
        <v>147</v>
      </c>
      <c r="G49" s="12">
        <v>1</v>
      </c>
      <c r="H49" s="197" t="s">
        <v>148</v>
      </c>
      <c r="I49" s="13">
        <v>350</v>
      </c>
      <c r="J49" s="225">
        <f t="shared" si="13"/>
        <v>114.56</v>
      </c>
      <c r="K49" s="382">
        <f t="shared" si="19"/>
        <v>40096</v>
      </c>
      <c r="L49" s="383"/>
      <c r="M49" s="212">
        <v>43646</v>
      </c>
      <c r="N49" s="386"/>
      <c r="O49" s="387"/>
      <c r="P49" s="388"/>
      <c r="Q49" s="1" t="str">
        <f t="shared" si="14"/>
        <v>2:Spray Mask Mold</v>
      </c>
      <c r="R49" s="76"/>
      <c r="S49" s="15"/>
      <c r="T49" s="15"/>
      <c r="U49" s="1">
        <f t="shared" si="15"/>
        <v>2</v>
      </c>
      <c r="V49" s="1">
        <v>2</v>
      </c>
      <c r="W49" s="1">
        <f t="shared" si="16"/>
        <v>2</v>
      </c>
      <c r="X49" s="15"/>
      <c r="Y49" s="1" t="str">
        <f t="shared" si="17"/>
        <v>&lt;=43646</v>
      </c>
      <c r="Z49" s="1" t="str">
        <f t="shared" si="18"/>
        <v>&gt;=43646</v>
      </c>
      <c r="AB49" s="1">
        <v>3</v>
      </c>
    </row>
    <row r="50" spans="1:28" ht="14.1" customHeight="1">
      <c r="A50" s="379" t="s">
        <v>36</v>
      </c>
      <c r="B50" s="380"/>
      <c r="C50" s="193" t="s">
        <v>38</v>
      </c>
      <c r="D50" s="381"/>
      <c r="E50" s="380"/>
      <c r="F50" s="194"/>
      <c r="G50" s="12"/>
      <c r="H50" s="197"/>
      <c r="I50" s="13"/>
      <c r="J50" s="225">
        <f t="shared" si="13"/>
        <v>0</v>
      </c>
      <c r="K50" s="382">
        <f t="shared" si="19"/>
        <v>0</v>
      </c>
      <c r="L50" s="383"/>
      <c r="M50" s="212"/>
      <c r="N50" s="386"/>
      <c r="O50" s="387"/>
      <c r="P50" s="388"/>
      <c r="Q50" s="1" t="str">
        <f t="shared" si="14"/>
        <v>2:Spray Mask Mold</v>
      </c>
      <c r="R50" s="76"/>
      <c r="S50" s="15"/>
      <c r="T50" s="15"/>
      <c r="U50" s="1">
        <f t="shared" si="15"/>
        <v>1</v>
      </c>
      <c r="V50" s="1">
        <v>2</v>
      </c>
      <c r="W50" s="1">
        <f t="shared" si="16"/>
        <v>1</v>
      </c>
      <c r="X50" s="15"/>
      <c r="Y50" s="1" t="str">
        <f t="shared" si="17"/>
        <v>&lt;=</v>
      </c>
      <c r="Z50" s="1" t="str">
        <f t="shared" si="18"/>
        <v>&gt;=</v>
      </c>
      <c r="AB50" s="1">
        <v>3</v>
      </c>
    </row>
    <row r="51" spans="1:28" ht="14.1" customHeight="1">
      <c r="A51" s="379" t="s">
        <v>36</v>
      </c>
      <c r="B51" s="380"/>
      <c r="C51" s="193" t="s">
        <v>39</v>
      </c>
      <c r="D51" s="381"/>
      <c r="E51" s="380"/>
      <c r="F51" s="194"/>
      <c r="G51" s="12"/>
      <c r="H51" s="197"/>
      <c r="I51" s="13"/>
      <c r="J51" s="225">
        <f t="shared" si="13"/>
        <v>0</v>
      </c>
      <c r="K51" s="382">
        <f t="shared" si="19"/>
        <v>0</v>
      </c>
      <c r="L51" s="383"/>
      <c r="M51" s="212"/>
      <c r="N51" s="384"/>
      <c r="O51" s="384"/>
      <c r="P51" s="385"/>
      <c r="Q51" s="1" t="str">
        <f t="shared" si="14"/>
        <v>99:－</v>
      </c>
      <c r="R51" s="76"/>
      <c r="S51" s="15"/>
      <c r="T51" s="15"/>
      <c r="U51" s="1">
        <f t="shared" si="15"/>
        <v>1</v>
      </c>
      <c r="V51" s="1">
        <v>2</v>
      </c>
      <c r="W51" s="1">
        <f t="shared" si="16"/>
        <v>1</v>
      </c>
      <c r="X51" s="15"/>
      <c r="Y51" s="1" t="str">
        <f t="shared" si="17"/>
        <v>&lt;=</v>
      </c>
      <c r="Z51" s="1" t="str">
        <f t="shared" si="18"/>
        <v>&gt;=</v>
      </c>
      <c r="AB51" s="1">
        <v>3</v>
      </c>
    </row>
    <row r="52" spans="1:28" ht="14.1" customHeight="1">
      <c r="A52" s="379" t="s">
        <v>36</v>
      </c>
      <c r="B52" s="380"/>
      <c r="C52" s="193" t="s">
        <v>39</v>
      </c>
      <c r="D52" s="381"/>
      <c r="E52" s="380"/>
      <c r="F52" s="194"/>
      <c r="G52" s="12"/>
      <c r="H52" s="197"/>
      <c r="I52" s="13"/>
      <c r="J52" s="225">
        <f t="shared" si="13"/>
        <v>0</v>
      </c>
      <c r="K52" s="382">
        <f t="shared" si="19"/>
        <v>0</v>
      </c>
      <c r="L52" s="383"/>
      <c r="M52" s="212"/>
      <c r="N52" s="384"/>
      <c r="O52" s="384"/>
      <c r="P52" s="385"/>
      <c r="Q52" s="1" t="str">
        <f t="shared" si="14"/>
        <v>99:－</v>
      </c>
      <c r="R52" s="76"/>
      <c r="S52" s="15"/>
      <c r="T52" s="15"/>
      <c r="U52" s="1">
        <f t="shared" si="15"/>
        <v>1</v>
      </c>
      <c r="V52" s="1">
        <v>2</v>
      </c>
      <c r="W52" s="1">
        <f t="shared" si="16"/>
        <v>1</v>
      </c>
      <c r="X52" s="15"/>
      <c r="Y52" s="1" t="str">
        <f t="shared" si="17"/>
        <v>&lt;=</v>
      </c>
      <c r="Z52" s="1" t="str">
        <f t="shared" si="18"/>
        <v>&gt;=</v>
      </c>
      <c r="AB52" s="1">
        <v>3</v>
      </c>
    </row>
    <row r="53" spans="1:28" ht="14.1" customHeight="1">
      <c r="A53" s="379" t="s">
        <v>36</v>
      </c>
      <c r="B53" s="380"/>
      <c r="C53" s="193" t="s">
        <v>39</v>
      </c>
      <c r="D53" s="381"/>
      <c r="E53" s="380"/>
      <c r="F53" s="194"/>
      <c r="G53" s="12"/>
      <c r="H53" s="197"/>
      <c r="I53" s="13"/>
      <c r="J53" s="225">
        <f t="shared" si="13"/>
        <v>0</v>
      </c>
      <c r="K53" s="382">
        <f t="shared" si="19"/>
        <v>0</v>
      </c>
      <c r="L53" s="383"/>
      <c r="M53" s="212"/>
      <c r="N53" s="384"/>
      <c r="O53" s="384"/>
      <c r="P53" s="385"/>
      <c r="Q53" s="1" t="str">
        <f t="shared" si="14"/>
        <v>99:－</v>
      </c>
      <c r="R53" s="76"/>
      <c r="S53" s="15"/>
      <c r="T53" s="15"/>
      <c r="U53" s="1">
        <f t="shared" si="15"/>
        <v>1</v>
      </c>
      <c r="V53" s="1">
        <v>2</v>
      </c>
      <c r="W53" s="1">
        <f t="shared" si="16"/>
        <v>1</v>
      </c>
      <c r="X53" s="15"/>
      <c r="Y53" s="1" t="str">
        <f t="shared" si="17"/>
        <v>&lt;=</v>
      </c>
      <c r="Z53" s="1" t="str">
        <f t="shared" si="18"/>
        <v>&gt;=</v>
      </c>
      <c r="AB53" s="1">
        <v>3</v>
      </c>
    </row>
    <row r="54" spans="1:28" ht="14.1" customHeight="1">
      <c r="A54" s="379"/>
      <c r="B54" s="380"/>
      <c r="C54" s="193"/>
      <c r="D54" s="381"/>
      <c r="E54" s="380"/>
      <c r="F54" s="194"/>
      <c r="G54" s="12"/>
      <c r="H54" s="197"/>
      <c r="I54" s="13"/>
      <c r="J54" s="225">
        <f t="shared" si="13"/>
        <v>0</v>
      </c>
      <c r="K54" s="382">
        <f t="shared" si="19"/>
        <v>0</v>
      </c>
      <c r="L54" s="383"/>
      <c r="M54" s="212"/>
      <c r="N54" s="384"/>
      <c r="O54" s="384"/>
      <c r="P54" s="385"/>
      <c r="Q54" s="1">
        <f t="shared" si="14"/>
        <v>0</v>
      </c>
      <c r="R54" s="76"/>
      <c r="S54" s="15"/>
      <c r="T54" s="15"/>
      <c r="U54" s="1">
        <f t="shared" si="15"/>
        <v>1</v>
      </c>
      <c r="V54" s="1">
        <v>2</v>
      </c>
      <c r="W54" s="1">
        <f t="shared" si="16"/>
        <v>1</v>
      </c>
      <c r="X54" s="15"/>
      <c r="Y54" s="1" t="str">
        <f t="shared" si="17"/>
        <v>&lt;=</v>
      </c>
      <c r="Z54" s="1" t="str">
        <f t="shared" si="18"/>
        <v>&gt;=</v>
      </c>
      <c r="AB54" s="1">
        <v>3</v>
      </c>
    </row>
    <row r="55" spans="1:28" ht="14.1" customHeight="1">
      <c r="A55" s="379"/>
      <c r="B55" s="380"/>
      <c r="C55" s="193"/>
      <c r="D55" s="381"/>
      <c r="E55" s="380"/>
      <c r="F55" s="194"/>
      <c r="G55" s="12"/>
      <c r="H55" s="197"/>
      <c r="I55" s="13"/>
      <c r="J55" s="225">
        <f t="shared" si="13"/>
        <v>0</v>
      </c>
      <c r="K55" s="382">
        <f t="shared" si="19"/>
        <v>0</v>
      </c>
      <c r="L55" s="383"/>
      <c r="M55" s="212"/>
      <c r="N55" s="384"/>
      <c r="O55" s="384"/>
      <c r="P55" s="385"/>
      <c r="Q55" s="1">
        <f t="shared" si="14"/>
        <v>0</v>
      </c>
      <c r="R55" s="76"/>
      <c r="S55" s="15"/>
      <c r="T55" s="15"/>
      <c r="U55" s="1">
        <f t="shared" si="15"/>
        <v>1</v>
      </c>
      <c r="V55" s="1">
        <v>2</v>
      </c>
      <c r="W55" s="1">
        <f t="shared" si="16"/>
        <v>1</v>
      </c>
      <c r="X55" s="15"/>
      <c r="Y55" s="1" t="str">
        <f t="shared" si="17"/>
        <v>&lt;=</v>
      </c>
      <c r="Z55" s="1" t="str">
        <f t="shared" si="18"/>
        <v>&gt;=</v>
      </c>
      <c r="AB55" s="1">
        <v>3</v>
      </c>
    </row>
    <row r="56" spans="1:28" ht="14.1" customHeight="1">
      <c r="A56" s="379"/>
      <c r="B56" s="380"/>
      <c r="C56" s="193"/>
      <c r="D56" s="381"/>
      <c r="E56" s="380"/>
      <c r="F56" s="194"/>
      <c r="G56" s="12"/>
      <c r="H56" s="197"/>
      <c r="I56" s="13"/>
      <c r="J56" s="225">
        <f t="shared" si="13"/>
        <v>0</v>
      </c>
      <c r="K56" s="382">
        <f t="shared" si="19"/>
        <v>0</v>
      </c>
      <c r="L56" s="383"/>
      <c r="M56" s="212"/>
      <c r="N56" s="384"/>
      <c r="O56" s="384"/>
      <c r="P56" s="385"/>
      <c r="Q56" s="1">
        <f t="shared" si="14"/>
        <v>0</v>
      </c>
      <c r="R56" s="76"/>
      <c r="S56" s="14"/>
      <c r="T56" s="15"/>
      <c r="U56" s="1">
        <f t="shared" si="15"/>
        <v>1</v>
      </c>
      <c r="V56" s="1">
        <v>2</v>
      </c>
      <c r="W56" s="1">
        <f t="shared" si="16"/>
        <v>1</v>
      </c>
      <c r="X56" s="15"/>
      <c r="Y56" s="1" t="str">
        <f t="shared" si="17"/>
        <v>&lt;=</v>
      </c>
      <c r="Z56" s="1" t="str">
        <f t="shared" si="18"/>
        <v>&gt;=</v>
      </c>
      <c r="AB56" s="1">
        <v>3</v>
      </c>
    </row>
    <row r="57" spans="1:28" ht="15" customHeight="1" thickBot="1">
      <c r="A57" s="379"/>
      <c r="B57" s="380"/>
      <c r="C57" s="195"/>
      <c r="D57" s="381"/>
      <c r="E57" s="380"/>
      <c r="F57" s="196"/>
      <c r="G57" s="20"/>
      <c r="H57" s="198"/>
      <c r="I57" s="97"/>
      <c r="J57" s="226">
        <f t="shared" si="13"/>
        <v>0</v>
      </c>
      <c r="K57" s="382">
        <f t="shared" si="19"/>
        <v>0</v>
      </c>
      <c r="L57" s="383"/>
      <c r="M57" s="216"/>
      <c r="N57" s="389"/>
      <c r="O57" s="389"/>
      <c r="P57" s="390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 t="shared" si="15"/>
        <v>1</v>
      </c>
      <c r="V57" s="1">
        <v>2</v>
      </c>
      <c r="W57" s="1">
        <f t="shared" si="16"/>
        <v>1</v>
      </c>
      <c r="X57" s="15"/>
      <c r="Y57" s="1" t="str">
        <f t="shared" si="17"/>
        <v>&lt;=</v>
      </c>
      <c r="Z57" s="1" t="str">
        <f t="shared" si="18"/>
        <v>&gt;=</v>
      </c>
      <c r="AB57" s="1">
        <v>3</v>
      </c>
    </row>
    <row r="58" spans="1:28" ht="15" customHeight="1" thickBot="1">
      <c r="A58" s="391" t="s">
        <v>40</v>
      </c>
      <c r="B58" s="392"/>
      <c r="C58" s="392"/>
      <c r="D58" s="392"/>
      <c r="E58" s="392"/>
      <c r="F58" s="393"/>
      <c r="G58" s="22"/>
      <c r="H58" s="23"/>
      <c r="I58" s="362">
        <f>SUM(K34:K57)</f>
        <v>3459040</v>
      </c>
      <c r="J58" s="363"/>
      <c r="K58" s="363"/>
      <c r="L58" s="364"/>
      <c r="M58" s="217"/>
      <c r="N58" s="394">
        <f>SUMIF(F34:F57,"&lt;&gt;"&amp;hdn_payoff_circle,K34:K57)</f>
        <v>80000</v>
      </c>
      <c r="O58" s="395"/>
      <c r="P58" s="396"/>
      <c r="R58" s="77"/>
      <c r="S58" s="21"/>
      <c r="T58" s="15"/>
      <c r="U58" s="15"/>
      <c r="V58" s="15"/>
      <c r="W58" s="15"/>
      <c r="X58" s="15"/>
      <c r="Y58" s="15"/>
    </row>
    <row r="59" spans="1:28" ht="8.25" customHeight="1" thickBot="1">
      <c r="A59" s="397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398"/>
      <c r="P59" s="399"/>
      <c r="R59" s="77"/>
      <c r="S59" s="21"/>
      <c r="T59" s="15"/>
      <c r="U59" s="15"/>
      <c r="V59" s="15"/>
      <c r="W59" s="15"/>
      <c r="X59" s="15"/>
      <c r="Y59" s="15"/>
    </row>
    <row r="60" spans="1:28" ht="19.5" customHeight="1">
      <c r="A60" s="367" t="s">
        <v>22</v>
      </c>
      <c r="B60" s="368"/>
      <c r="C60" s="199" t="s">
        <v>23</v>
      </c>
      <c r="D60" s="369" t="s">
        <v>24</v>
      </c>
      <c r="E60" s="368"/>
      <c r="F60" s="201" t="s">
        <v>25</v>
      </c>
      <c r="G60" s="201" t="s">
        <v>26</v>
      </c>
      <c r="H60" s="201" t="s">
        <v>9</v>
      </c>
      <c r="I60" s="201" t="s">
        <v>27</v>
      </c>
      <c r="J60" s="219" t="s">
        <v>258</v>
      </c>
      <c r="K60" s="369" t="s">
        <v>28</v>
      </c>
      <c r="L60" s="368"/>
      <c r="M60" s="200" t="s">
        <v>238</v>
      </c>
      <c r="N60" s="369" t="s">
        <v>257</v>
      </c>
      <c r="O60" s="370"/>
      <c r="P60" s="371"/>
      <c r="R60" s="79" t="s">
        <v>200</v>
      </c>
      <c r="U60" s="15"/>
      <c r="V60" s="267" t="s">
        <v>283</v>
      </c>
      <c r="W60" s="267" t="s">
        <v>284</v>
      </c>
      <c r="X60" s="267" t="s">
        <v>285</v>
      </c>
      <c r="Y60" s="267" t="s">
        <v>286</v>
      </c>
      <c r="Z60" s="267" t="s">
        <v>287</v>
      </c>
    </row>
    <row r="61" spans="1:28" ht="14.1" customHeight="1">
      <c r="A61" s="379" t="s">
        <v>41</v>
      </c>
      <c r="B61" s="380"/>
      <c r="C61" s="193" t="s">
        <v>42</v>
      </c>
      <c r="D61" s="381"/>
      <c r="E61" s="380"/>
      <c r="F61" s="194"/>
      <c r="G61" s="286">
        <f>IF(A61&lt;&gt;"",$P$4,0)</f>
        <v>10500</v>
      </c>
      <c r="H61" s="197" t="s">
        <v>148</v>
      </c>
      <c r="I61" s="13">
        <v>5.8376999999999999</v>
      </c>
      <c r="J61" s="225">
        <f t="shared" ref="J61:J86" si="20">IF(ISBLANK(M61),0,IF(ISBLANK(H61),1,SUMIFS($X$98:$X$110,$V$98:$V$110,V61,$W$98:$W$110,U61,$Y$98:$Y$110,Y61,$Z$98:$Z$110,Z61)))</f>
        <v>114.56</v>
      </c>
      <c r="K61" s="382">
        <f>IFERROR(G61*I61*J61,"")</f>
        <v>7022052.5760000004</v>
      </c>
      <c r="L61" s="383"/>
      <c r="M61" s="212">
        <v>43646</v>
      </c>
      <c r="N61" s="357"/>
      <c r="O61" s="357"/>
      <c r="P61" s="358"/>
      <c r="Q61" s="1" t="str">
        <f t="shared" ref="Q61:Q86" si="21">IF(C61&lt;&gt;0,IF(A61=$G$98,VLOOKUP(C61,$G$100:$G$115,1,TRUE),IF(A61=$H$98,VLOOKUP(C61,$H$100:$H$115,1,TRUE),IF(A61=$I$98,VLOOKUP(C61,$I$100:$I$108,1,TRUE),IF(A61=$K$98,VLOOKUP(C61,$K$100:$K$108,1,TRUE),VLOOKUP(C61,$N$100:$N$108,1,TRUE))))),)</f>
        <v>1:Mass Product</v>
      </c>
      <c r="R61" s="76"/>
      <c r="U61" s="1">
        <f t="shared" ref="U61:U86" si="22">IFERROR(VLOOKUP(H61,$Q$99:$R$101,2,FALSE),1)</f>
        <v>2</v>
      </c>
      <c r="V61" s="1">
        <v>2</v>
      </c>
      <c r="W61" s="1">
        <f t="shared" ref="W61:W86" si="23">U61</f>
        <v>2</v>
      </c>
      <c r="Y61" s="1" t="str">
        <f t="shared" ref="Y61:Y86" si="24">CONCATENATE("&lt;=",M61)</f>
        <v>&lt;=43646</v>
      </c>
      <c r="Z61" s="1" t="str">
        <f t="shared" ref="Z61:Z86" si="25">CONCATENATE("&gt;=",M61)</f>
        <v>&gt;=43646</v>
      </c>
      <c r="AB61" s="1">
        <v>4</v>
      </c>
    </row>
    <row r="62" spans="1:28" ht="14.1" customHeight="1">
      <c r="A62" s="379" t="s">
        <v>41</v>
      </c>
      <c r="B62" s="380"/>
      <c r="C62" s="193" t="s">
        <v>243</v>
      </c>
      <c r="D62" s="381"/>
      <c r="E62" s="380"/>
      <c r="F62" s="194" t="s">
        <v>147</v>
      </c>
      <c r="G62" s="286">
        <f t="shared" ref="G62:G77" si="26">IF(A62&lt;&gt;"",$P$4,0)</f>
        <v>10500</v>
      </c>
      <c r="H62" s="197" t="s">
        <v>148</v>
      </c>
      <c r="I62" s="13">
        <v>5.83</v>
      </c>
      <c r="J62" s="225">
        <f t="shared" si="20"/>
        <v>114.56</v>
      </c>
      <c r="K62" s="382">
        <f t="shared" ref="K62:K86" si="27">IFERROR(G62*I62*J62,"")</f>
        <v>7012790.4000000004</v>
      </c>
      <c r="L62" s="383"/>
      <c r="M62" s="212">
        <v>43646</v>
      </c>
      <c r="N62" s="357"/>
      <c r="O62" s="357"/>
      <c r="P62" s="358"/>
      <c r="Q62" s="1" t="str">
        <f t="shared" si="21"/>
        <v>2:Set Sample</v>
      </c>
      <c r="R62" s="76"/>
      <c r="U62" s="1">
        <f t="shared" si="22"/>
        <v>2</v>
      </c>
      <c r="V62" s="1">
        <v>2</v>
      </c>
      <c r="W62" s="1">
        <f t="shared" si="23"/>
        <v>2</v>
      </c>
      <c r="Y62" s="1" t="str">
        <f t="shared" si="24"/>
        <v>&lt;=43646</v>
      </c>
      <c r="Z62" s="1" t="str">
        <f t="shared" si="25"/>
        <v>&gt;=43646</v>
      </c>
      <c r="AB62" s="1">
        <v>4</v>
      </c>
    </row>
    <row r="63" spans="1:28" ht="14.1" customHeight="1">
      <c r="A63" s="379" t="s">
        <v>49</v>
      </c>
      <c r="B63" s="380"/>
      <c r="C63" s="193" t="s">
        <v>311</v>
      </c>
      <c r="D63" s="381"/>
      <c r="E63" s="380"/>
      <c r="F63" s="194"/>
      <c r="G63" s="286">
        <f t="shared" si="26"/>
        <v>10500</v>
      </c>
      <c r="H63" s="197" t="s">
        <v>148</v>
      </c>
      <c r="I63" s="13">
        <v>5.83</v>
      </c>
      <c r="J63" s="225">
        <f t="shared" si="20"/>
        <v>114.56</v>
      </c>
      <c r="K63" s="382">
        <f t="shared" si="27"/>
        <v>7012790.4000000004</v>
      </c>
      <c r="L63" s="383"/>
      <c r="M63" s="212">
        <v>43646</v>
      </c>
      <c r="N63" s="400"/>
      <c r="O63" s="401"/>
      <c r="P63" s="402"/>
      <c r="Q63" s="1" t="str">
        <f t="shared" si="21"/>
        <v>4:製品見直し代</v>
      </c>
      <c r="R63" s="76"/>
      <c r="U63" s="1">
        <f t="shared" si="22"/>
        <v>2</v>
      </c>
      <c r="V63" s="1">
        <v>2</v>
      </c>
      <c r="W63" s="1">
        <f t="shared" si="23"/>
        <v>2</v>
      </c>
      <c r="Y63" s="1" t="str">
        <f t="shared" si="24"/>
        <v>&lt;=43646</v>
      </c>
      <c r="Z63" s="1" t="str">
        <f t="shared" si="25"/>
        <v>&gt;=43646</v>
      </c>
      <c r="AB63" s="1">
        <v>4</v>
      </c>
    </row>
    <row r="64" spans="1:28" ht="14.1" customHeight="1">
      <c r="A64" s="379"/>
      <c r="B64" s="380"/>
      <c r="C64" s="193"/>
      <c r="D64" s="381"/>
      <c r="E64" s="380"/>
      <c r="F64" s="194"/>
      <c r="G64" s="286">
        <f t="shared" si="26"/>
        <v>0</v>
      </c>
      <c r="H64" s="197"/>
      <c r="I64" s="13"/>
      <c r="J64" s="225">
        <f t="shared" si="20"/>
        <v>0</v>
      </c>
      <c r="K64" s="382">
        <f t="shared" si="27"/>
        <v>0</v>
      </c>
      <c r="L64" s="383"/>
      <c r="M64" s="212"/>
      <c r="N64" s="357"/>
      <c r="O64" s="357"/>
      <c r="P64" s="358"/>
      <c r="Q64" s="1">
        <f t="shared" si="21"/>
        <v>0</v>
      </c>
      <c r="R64" s="76"/>
      <c r="S64" s="67">
        <f>SUMIF(A34:A57,E98,K34:K57)+SUMIF(A61:A83,H98,K61:K83)</f>
        <v>17213882.976</v>
      </c>
      <c r="T64" s="15" t="s">
        <v>163</v>
      </c>
      <c r="U64" s="1">
        <f t="shared" si="22"/>
        <v>1</v>
      </c>
      <c r="V64" s="1">
        <v>2</v>
      </c>
      <c r="W64" s="1">
        <f t="shared" si="23"/>
        <v>1</v>
      </c>
      <c r="Y64" s="1" t="str">
        <f t="shared" si="24"/>
        <v>&lt;=</v>
      </c>
      <c r="Z64" s="1" t="str">
        <f t="shared" si="25"/>
        <v>&gt;=</v>
      </c>
      <c r="AB64" s="1">
        <v>4</v>
      </c>
    </row>
    <row r="65" spans="1:28" ht="14.1" customHeight="1">
      <c r="A65" s="379"/>
      <c r="B65" s="380"/>
      <c r="C65" s="193"/>
      <c r="D65" s="381"/>
      <c r="E65" s="380"/>
      <c r="F65" s="194"/>
      <c r="G65" s="286">
        <f t="shared" si="26"/>
        <v>0</v>
      </c>
      <c r="H65" s="197"/>
      <c r="I65" s="13"/>
      <c r="J65" s="225">
        <f t="shared" si="20"/>
        <v>0</v>
      </c>
      <c r="K65" s="382">
        <f t="shared" si="27"/>
        <v>0</v>
      </c>
      <c r="L65" s="383"/>
      <c r="M65" s="212"/>
      <c r="N65" s="357"/>
      <c r="O65" s="357"/>
      <c r="P65" s="358"/>
      <c r="Q65" s="1">
        <f t="shared" si="21"/>
        <v>0</v>
      </c>
      <c r="R65" s="76"/>
      <c r="S65" s="67">
        <f>SUMIF(A61:A79,G98,K61:K79)+SUMIF(A61:A79,H98,K61:K79)+SUMIF(A34:A56,A98,K34:K56)</f>
        <v>14114842.976</v>
      </c>
      <c r="T65" s="15" t="s">
        <v>156</v>
      </c>
      <c r="U65" s="1">
        <f t="shared" si="22"/>
        <v>1</v>
      </c>
      <c r="V65" s="1">
        <v>2</v>
      </c>
      <c r="W65" s="1">
        <f t="shared" si="23"/>
        <v>1</v>
      </c>
      <c r="Y65" s="1" t="str">
        <f t="shared" si="24"/>
        <v>&lt;=</v>
      </c>
      <c r="Z65" s="1" t="str">
        <f t="shared" si="25"/>
        <v>&gt;=</v>
      </c>
      <c r="AB65" s="1">
        <v>4</v>
      </c>
    </row>
    <row r="66" spans="1:28" ht="14.1" customHeight="1">
      <c r="A66" s="379"/>
      <c r="B66" s="380"/>
      <c r="C66" s="193"/>
      <c r="D66" s="381"/>
      <c r="E66" s="380"/>
      <c r="F66" s="194"/>
      <c r="G66" s="286">
        <f t="shared" si="26"/>
        <v>0</v>
      </c>
      <c r="H66" s="197"/>
      <c r="I66" s="13"/>
      <c r="J66" s="225">
        <f t="shared" si="20"/>
        <v>0</v>
      </c>
      <c r="K66" s="382">
        <f t="shared" si="27"/>
        <v>0</v>
      </c>
      <c r="L66" s="383"/>
      <c r="M66" s="212"/>
      <c r="N66" s="357"/>
      <c r="O66" s="357"/>
      <c r="P66" s="358"/>
      <c r="Q66" s="1">
        <f t="shared" si="21"/>
        <v>0</v>
      </c>
      <c r="R66" s="76"/>
      <c r="S66" s="61">
        <f>SUMIF(A34:A57,E98,K34:K57)+SUMIF(A61:A76,H98,K61:K76)</f>
        <v>17213882.976</v>
      </c>
      <c r="T66" s="1" t="s">
        <v>199</v>
      </c>
      <c r="U66" s="1">
        <f t="shared" si="22"/>
        <v>1</v>
      </c>
      <c r="V66" s="1">
        <v>2</v>
      </c>
      <c r="W66" s="1">
        <f t="shared" si="23"/>
        <v>1</v>
      </c>
      <c r="Y66" s="1" t="str">
        <f t="shared" si="24"/>
        <v>&lt;=</v>
      </c>
      <c r="Z66" s="1" t="str">
        <f t="shared" si="25"/>
        <v>&gt;=</v>
      </c>
      <c r="AB66" s="1">
        <v>4</v>
      </c>
    </row>
    <row r="67" spans="1:28" ht="14.1" customHeight="1">
      <c r="A67" s="379"/>
      <c r="B67" s="380"/>
      <c r="C67" s="193"/>
      <c r="D67" s="381"/>
      <c r="E67" s="380"/>
      <c r="F67" s="194"/>
      <c r="G67" s="286">
        <f t="shared" si="26"/>
        <v>0</v>
      </c>
      <c r="H67" s="197"/>
      <c r="I67" s="13"/>
      <c r="J67" s="225">
        <f t="shared" si="20"/>
        <v>0</v>
      </c>
      <c r="K67" s="382">
        <f t="shared" si="27"/>
        <v>0</v>
      </c>
      <c r="L67" s="383"/>
      <c r="M67" s="212"/>
      <c r="N67" s="357"/>
      <c r="O67" s="357"/>
      <c r="P67" s="358"/>
      <c r="Q67" s="1">
        <f t="shared" si="21"/>
        <v>0</v>
      </c>
      <c r="R67" s="76"/>
      <c r="S67" s="66">
        <f>SUMIF(C61:C83,H100,K61:K83)</f>
        <v>7022052.5760000004</v>
      </c>
      <c r="T67" s="1" t="s">
        <v>293</v>
      </c>
      <c r="U67" s="1">
        <f t="shared" si="22"/>
        <v>1</v>
      </c>
      <c r="V67" s="1">
        <v>2</v>
      </c>
      <c r="W67" s="1">
        <f t="shared" si="23"/>
        <v>1</v>
      </c>
      <c r="Y67" s="1" t="str">
        <f t="shared" si="24"/>
        <v>&lt;=</v>
      </c>
      <c r="Z67" s="1" t="str">
        <f t="shared" si="25"/>
        <v>&gt;=</v>
      </c>
      <c r="AB67" s="1">
        <v>4</v>
      </c>
    </row>
    <row r="68" spans="1:28" ht="14.1" customHeight="1">
      <c r="A68" s="379"/>
      <c r="B68" s="380"/>
      <c r="C68" s="193"/>
      <c r="D68" s="381"/>
      <c r="E68" s="380"/>
      <c r="F68" s="194"/>
      <c r="G68" s="286">
        <f t="shared" si="26"/>
        <v>0</v>
      </c>
      <c r="H68" s="197"/>
      <c r="I68" s="13"/>
      <c r="J68" s="225">
        <f t="shared" si="20"/>
        <v>0</v>
      </c>
      <c r="K68" s="382">
        <f t="shared" si="27"/>
        <v>0</v>
      </c>
      <c r="L68" s="383"/>
      <c r="M68" s="212"/>
      <c r="N68" s="357"/>
      <c r="O68" s="357"/>
      <c r="P68" s="358"/>
      <c r="Q68" s="1">
        <f t="shared" si="21"/>
        <v>0</v>
      </c>
      <c r="R68" s="76"/>
      <c r="S68" s="278">
        <f>S66+S69</f>
        <v>17730299.226</v>
      </c>
      <c r="T68" s="1" t="s">
        <v>294</v>
      </c>
      <c r="U68" s="1">
        <f t="shared" si="22"/>
        <v>1</v>
      </c>
      <c r="V68" s="1">
        <v>2</v>
      </c>
      <c r="W68" s="1">
        <f t="shared" si="23"/>
        <v>1</v>
      </c>
      <c r="Y68" s="1" t="str">
        <f t="shared" si="24"/>
        <v>&lt;=</v>
      </c>
      <c r="Z68" s="1" t="str">
        <f t="shared" si="25"/>
        <v>&gt;=</v>
      </c>
      <c r="AB68" s="1">
        <v>4</v>
      </c>
    </row>
    <row r="69" spans="1:28" ht="14.1" customHeight="1">
      <c r="A69" s="379"/>
      <c r="B69" s="380"/>
      <c r="C69" s="193"/>
      <c r="D69" s="381"/>
      <c r="E69" s="380"/>
      <c r="F69" s="194"/>
      <c r="G69" s="286">
        <f t="shared" si="26"/>
        <v>0</v>
      </c>
      <c r="H69" s="197"/>
      <c r="I69" s="13"/>
      <c r="J69" s="225">
        <f t="shared" si="20"/>
        <v>0</v>
      </c>
      <c r="K69" s="382">
        <f t="shared" si="27"/>
        <v>0</v>
      </c>
      <c r="L69" s="383"/>
      <c r="M69" s="212"/>
      <c r="N69" s="357"/>
      <c r="O69" s="357"/>
      <c r="P69" s="358"/>
      <c r="Q69" s="1">
        <f t="shared" si="21"/>
        <v>0</v>
      </c>
      <c r="R69" s="76"/>
      <c r="S69" s="1">
        <f>SUMIF(C77:C85,$K$102,K77:L85)</f>
        <v>516416.25</v>
      </c>
      <c r="U69" s="1">
        <f t="shared" si="22"/>
        <v>1</v>
      </c>
      <c r="V69" s="1">
        <v>2</v>
      </c>
      <c r="W69" s="1">
        <f t="shared" si="23"/>
        <v>1</v>
      </c>
      <c r="Y69" s="1" t="str">
        <f t="shared" si="24"/>
        <v>&lt;=</v>
      </c>
      <c r="Z69" s="1" t="str">
        <f t="shared" si="25"/>
        <v>&gt;=</v>
      </c>
      <c r="AB69" s="1">
        <v>4</v>
      </c>
    </row>
    <row r="70" spans="1:28" ht="14.1" customHeight="1">
      <c r="A70" s="379"/>
      <c r="B70" s="380"/>
      <c r="C70" s="193"/>
      <c r="D70" s="381"/>
      <c r="E70" s="380"/>
      <c r="F70" s="194"/>
      <c r="G70" s="286">
        <f t="shared" si="26"/>
        <v>0</v>
      </c>
      <c r="H70" s="197"/>
      <c r="I70" s="13"/>
      <c r="J70" s="225">
        <f t="shared" si="20"/>
        <v>0</v>
      </c>
      <c r="K70" s="382">
        <f t="shared" si="27"/>
        <v>0</v>
      </c>
      <c r="L70" s="383"/>
      <c r="M70" s="212"/>
      <c r="N70" s="357"/>
      <c r="O70" s="357"/>
      <c r="P70" s="358"/>
      <c r="Q70" s="1">
        <f t="shared" si="21"/>
        <v>0</v>
      </c>
      <c r="R70" s="76"/>
      <c r="U70" s="1">
        <f t="shared" si="22"/>
        <v>1</v>
      </c>
      <c r="V70" s="1">
        <v>2</v>
      </c>
      <c r="W70" s="1">
        <f t="shared" si="23"/>
        <v>1</v>
      </c>
      <c r="Y70" s="1" t="str">
        <f t="shared" si="24"/>
        <v>&lt;=</v>
      </c>
      <c r="Z70" s="1" t="str">
        <f t="shared" si="25"/>
        <v>&gt;=</v>
      </c>
      <c r="AB70" s="1">
        <v>4</v>
      </c>
    </row>
    <row r="71" spans="1:28" ht="14.1" customHeight="1">
      <c r="A71" s="379"/>
      <c r="B71" s="380"/>
      <c r="C71" s="193"/>
      <c r="D71" s="381"/>
      <c r="E71" s="380"/>
      <c r="F71" s="194"/>
      <c r="G71" s="286">
        <f t="shared" si="26"/>
        <v>0</v>
      </c>
      <c r="H71" s="197"/>
      <c r="I71" s="13"/>
      <c r="J71" s="225">
        <f t="shared" si="20"/>
        <v>0</v>
      </c>
      <c r="K71" s="382">
        <f t="shared" si="27"/>
        <v>0</v>
      </c>
      <c r="L71" s="383"/>
      <c r="M71" s="212"/>
      <c r="N71" s="357"/>
      <c r="O71" s="357"/>
      <c r="P71" s="358"/>
      <c r="Q71" s="1">
        <f t="shared" si="21"/>
        <v>0</v>
      </c>
      <c r="R71" s="76"/>
      <c r="U71" s="1">
        <f t="shared" si="22"/>
        <v>1</v>
      </c>
      <c r="V71" s="1">
        <v>2</v>
      </c>
      <c r="W71" s="1">
        <f t="shared" si="23"/>
        <v>1</v>
      </c>
      <c r="Y71" s="1" t="str">
        <f t="shared" si="24"/>
        <v>&lt;=</v>
      </c>
      <c r="Z71" s="1" t="str">
        <f t="shared" si="25"/>
        <v>&gt;=</v>
      </c>
      <c r="AB71" s="1">
        <v>4</v>
      </c>
    </row>
    <row r="72" spans="1:28" ht="14.1" customHeight="1">
      <c r="A72" s="379"/>
      <c r="B72" s="380"/>
      <c r="C72" s="193"/>
      <c r="D72" s="381"/>
      <c r="E72" s="380"/>
      <c r="F72" s="194"/>
      <c r="G72" s="286">
        <f t="shared" si="26"/>
        <v>0</v>
      </c>
      <c r="H72" s="197"/>
      <c r="I72" s="13"/>
      <c r="J72" s="225">
        <f t="shared" si="20"/>
        <v>0</v>
      </c>
      <c r="K72" s="382">
        <f t="shared" si="27"/>
        <v>0</v>
      </c>
      <c r="L72" s="383"/>
      <c r="M72" s="212"/>
      <c r="N72" s="357"/>
      <c r="O72" s="357"/>
      <c r="P72" s="358"/>
      <c r="Q72" s="1">
        <f t="shared" si="21"/>
        <v>0</v>
      </c>
      <c r="R72" s="76"/>
      <c r="U72" s="1">
        <f t="shared" si="22"/>
        <v>1</v>
      </c>
      <c r="V72" s="1">
        <v>2</v>
      </c>
      <c r="W72" s="1">
        <f t="shared" si="23"/>
        <v>1</v>
      </c>
      <c r="Y72" s="1" t="str">
        <f t="shared" si="24"/>
        <v>&lt;=</v>
      </c>
      <c r="Z72" s="1" t="str">
        <f t="shared" si="25"/>
        <v>&gt;=</v>
      </c>
      <c r="AB72" s="1">
        <v>4</v>
      </c>
    </row>
    <row r="73" spans="1:28" ht="14.1" customHeight="1">
      <c r="A73" s="379"/>
      <c r="B73" s="380"/>
      <c r="C73" s="193"/>
      <c r="D73" s="381"/>
      <c r="E73" s="380"/>
      <c r="F73" s="194"/>
      <c r="G73" s="286">
        <f t="shared" si="26"/>
        <v>0</v>
      </c>
      <c r="H73" s="197"/>
      <c r="I73" s="13"/>
      <c r="J73" s="225">
        <f t="shared" si="20"/>
        <v>0</v>
      </c>
      <c r="K73" s="382">
        <f t="shared" si="27"/>
        <v>0</v>
      </c>
      <c r="L73" s="383"/>
      <c r="M73" s="212"/>
      <c r="N73" s="357"/>
      <c r="O73" s="357"/>
      <c r="P73" s="358"/>
      <c r="Q73" s="1">
        <f t="shared" si="21"/>
        <v>0</v>
      </c>
      <c r="R73" s="76"/>
      <c r="U73" s="1">
        <f t="shared" si="22"/>
        <v>1</v>
      </c>
      <c r="V73" s="1">
        <v>2</v>
      </c>
      <c r="W73" s="1">
        <f t="shared" si="23"/>
        <v>1</v>
      </c>
      <c r="Y73" s="1" t="str">
        <f t="shared" si="24"/>
        <v>&lt;=</v>
      </c>
      <c r="Z73" s="1" t="str">
        <f t="shared" si="25"/>
        <v>&gt;=</v>
      </c>
      <c r="AB73" s="1">
        <v>4</v>
      </c>
    </row>
    <row r="74" spans="1:28" ht="14.1" customHeight="1">
      <c r="A74" s="379" t="s">
        <v>50</v>
      </c>
      <c r="B74" s="380"/>
      <c r="C74" s="193" t="s">
        <v>260</v>
      </c>
      <c r="D74" s="381"/>
      <c r="E74" s="380"/>
      <c r="F74" s="194"/>
      <c r="G74" s="286">
        <f t="shared" si="26"/>
        <v>10500</v>
      </c>
      <c r="H74" s="197"/>
      <c r="I74" s="13"/>
      <c r="J74" s="225">
        <f t="shared" si="20"/>
        <v>0</v>
      </c>
      <c r="K74" s="382">
        <f t="shared" si="27"/>
        <v>0</v>
      </c>
      <c r="L74" s="383"/>
      <c r="M74" s="212"/>
      <c r="N74" s="357"/>
      <c r="O74" s="357"/>
      <c r="P74" s="358"/>
      <c r="Q74" s="1" t="str">
        <f t="shared" si="21"/>
        <v>1:製造経費</v>
      </c>
      <c r="R74" s="76"/>
      <c r="U74" s="1">
        <f t="shared" si="22"/>
        <v>1</v>
      </c>
      <c r="V74" s="1">
        <v>2</v>
      </c>
      <c r="W74" s="1">
        <f t="shared" si="23"/>
        <v>1</v>
      </c>
      <c r="Y74" s="1" t="str">
        <f t="shared" si="24"/>
        <v>&lt;=</v>
      </c>
      <c r="Z74" s="1" t="str">
        <f t="shared" si="25"/>
        <v>&gt;=</v>
      </c>
      <c r="AB74" s="1">
        <v>4</v>
      </c>
    </row>
    <row r="75" spans="1:28" ht="14.1" customHeight="1">
      <c r="A75" s="379"/>
      <c r="B75" s="380"/>
      <c r="C75" s="193"/>
      <c r="D75" s="381"/>
      <c r="E75" s="380"/>
      <c r="F75" s="194"/>
      <c r="G75" s="286">
        <f t="shared" si="26"/>
        <v>0</v>
      </c>
      <c r="H75" s="197"/>
      <c r="I75" s="13"/>
      <c r="J75" s="225">
        <f t="shared" si="20"/>
        <v>0</v>
      </c>
      <c r="K75" s="382">
        <f t="shared" si="27"/>
        <v>0</v>
      </c>
      <c r="L75" s="383"/>
      <c r="M75" s="212"/>
      <c r="N75" s="400"/>
      <c r="O75" s="401"/>
      <c r="P75" s="402"/>
      <c r="Q75" s="1">
        <f t="shared" si="21"/>
        <v>0</v>
      </c>
      <c r="R75" s="76"/>
      <c r="U75" s="1">
        <f t="shared" si="22"/>
        <v>1</v>
      </c>
      <c r="V75" s="1">
        <v>2</v>
      </c>
      <c r="W75" s="1">
        <f t="shared" si="23"/>
        <v>1</v>
      </c>
      <c r="Y75" s="1" t="str">
        <f t="shared" si="24"/>
        <v>&lt;=</v>
      </c>
      <c r="Z75" s="1" t="str">
        <f t="shared" si="25"/>
        <v>&gt;=</v>
      </c>
      <c r="AB75" s="1">
        <v>4</v>
      </c>
    </row>
    <row r="76" spans="1:28" ht="14.1" customHeight="1">
      <c r="A76" s="379"/>
      <c r="B76" s="380"/>
      <c r="C76" s="193"/>
      <c r="D76" s="381"/>
      <c r="E76" s="380"/>
      <c r="F76" s="194"/>
      <c r="G76" s="286">
        <f t="shared" si="26"/>
        <v>0</v>
      </c>
      <c r="H76" s="197"/>
      <c r="I76" s="13"/>
      <c r="J76" s="225">
        <f t="shared" si="20"/>
        <v>0</v>
      </c>
      <c r="K76" s="382">
        <f t="shared" si="27"/>
        <v>0</v>
      </c>
      <c r="L76" s="383"/>
      <c r="M76" s="212"/>
      <c r="N76" s="357"/>
      <c r="O76" s="357"/>
      <c r="P76" s="358"/>
      <c r="Q76" s="1">
        <f t="shared" si="21"/>
        <v>0</v>
      </c>
      <c r="R76" s="76"/>
      <c r="U76" s="1">
        <f t="shared" si="22"/>
        <v>1</v>
      </c>
      <c r="V76" s="1">
        <v>2</v>
      </c>
      <c r="W76" s="1">
        <f t="shared" si="23"/>
        <v>1</v>
      </c>
      <c r="Y76" s="1" t="str">
        <f t="shared" si="24"/>
        <v>&lt;=</v>
      </c>
      <c r="Z76" s="1" t="str">
        <f t="shared" si="25"/>
        <v>&gt;=</v>
      </c>
      <c r="AB76" s="1">
        <v>4</v>
      </c>
    </row>
    <row r="77" spans="1:28" ht="14.1" customHeight="1">
      <c r="A77" s="403" t="s">
        <v>45</v>
      </c>
      <c r="B77" s="404"/>
      <c r="C77" s="241" t="s">
        <v>152</v>
      </c>
      <c r="D77" s="405">
        <v>0.03</v>
      </c>
      <c r="E77" s="406"/>
      <c r="F77" s="249"/>
      <c r="G77" s="286">
        <f t="shared" si="26"/>
        <v>10500</v>
      </c>
      <c r="H77" s="250" t="s">
        <v>14</v>
      </c>
      <c r="I77" s="255">
        <f>IF(D77&lt;&gt;"",IF(G77&lt;&gt;"",ROUNDDOWN(IF(C77=hdn_tariff,$S$66,0)*D77/G77,4),""),"")</f>
        <v>49.182499999999997</v>
      </c>
      <c r="J77" s="256">
        <f t="shared" si="20"/>
        <v>1</v>
      </c>
      <c r="K77" s="407">
        <f t="shared" si="27"/>
        <v>516416.25</v>
      </c>
      <c r="L77" s="408"/>
      <c r="M77" s="212">
        <v>43646</v>
      </c>
      <c r="N77" s="357" t="s">
        <v>210</v>
      </c>
      <c r="O77" s="357"/>
      <c r="P77" s="358"/>
      <c r="Q77" s="1" t="str">
        <f t="shared" si="21"/>
        <v>3:関税</v>
      </c>
      <c r="R77" s="76"/>
      <c r="U77" s="1">
        <f t="shared" si="22"/>
        <v>1</v>
      </c>
      <c r="V77" s="1">
        <v>2</v>
      </c>
      <c r="W77" s="1">
        <f t="shared" si="23"/>
        <v>1</v>
      </c>
      <c r="Y77" s="1" t="str">
        <f t="shared" si="24"/>
        <v>&lt;=43646</v>
      </c>
      <c r="Z77" s="1" t="str">
        <f t="shared" si="25"/>
        <v>&gt;=43646</v>
      </c>
      <c r="AB77" s="1">
        <v>5</v>
      </c>
    </row>
    <row r="78" spans="1:28" ht="14.1" customHeight="1">
      <c r="A78" s="403" t="s">
        <v>50</v>
      </c>
      <c r="B78" s="404"/>
      <c r="C78" s="241" t="s">
        <v>159</v>
      </c>
      <c r="D78" s="409" t="s">
        <v>310</v>
      </c>
      <c r="E78" s="410"/>
      <c r="F78" s="249"/>
      <c r="G78" s="286">
        <v>400</v>
      </c>
      <c r="H78" s="250" t="s">
        <v>14</v>
      </c>
      <c r="I78" s="255">
        <v>20</v>
      </c>
      <c r="J78" s="256">
        <f t="shared" si="20"/>
        <v>1</v>
      </c>
      <c r="K78" s="407">
        <f t="shared" si="27"/>
        <v>8000</v>
      </c>
      <c r="L78" s="408"/>
      <c r="M78" s="212">
        <v>43646</v>
      </c>
      <c r="N78" s="357" t="s">
        <v>211</v>
      </c>
      <c r="O78" s="357"/>
      <c r="P78" s="358"/>
      <c r="Q78" s="1" t="str">
        <f t="shared" si="21"/>
        <v>4:検査費</v>
      </c>
      <c r="R78" s="76"/>
      <c r="U78" s="1">
        <f t="shared" si="22"/>
        <v>1</v>
      </c>
      <c r="V78" s="1">
        <v>2</v>
      </c>
      <c r="W78" s="1">
        <f t="shared" si="23"/>
        <v>1</v>
      </c>
      <c r="Y78" s="1" t="str">
        <f t="shared" si="24"/>
        <v>&lt;=43646</v>
      </c>
      <c r="Z78" s="1" t="str">
        <f t="shared" si="25"/>
        <v>&gt;=43646</v>
      </c>
      <c r="AB78" s="1">
        <v>5</v>
      </c>
    </row>
    <row r="79" spans="1:28" ht="14.1" customHeight="1">
      <c r="A79" s="403" t="s">
        <v>43</v>
      </c>
      <c r="B79" s="404"/>
      <c r="C79" s="241" t="s">
        <v>44</v>
      </c>
      <c r="D79" s="409"/>
      <c r="E79" s="410"/>
      <c r="F79" s="249"/>
      <c r="G79" s="286">
        <f t="shared" ref="G79:G86" si="28">IF(A79&lt;&gt;"",$P$4,0)</f>
        <v>10500</v>
      </c>
      <c r="H79" s="250" t="s">
        <v>14</v>
      </c>
      <c r="I79" s="255" t="str">
        <f>IF(D79&lt;&gt;"",IF(G79&lt;&gt;"",ROUNDDOWN(IF(C79=hdn_tariff,$S$66,0)*D79/G79,4),""),"")</f>
        <v/>
      </c>
      <c r="J79" s="256">
        <f t="shared" si="20"/>
        <v>1</v>
      </c>
      <c r="K79" s="407" t="str">
        <f t="shared" si="27"/>
        <v/>
      </c>
      <c r="L79" s="408"/>
      <c r="M79" s="212">
        <v>43646</v>
      </c>
      <c r="N79" s="357" t="s">
        <v>212</v>
      </c>
      <c r="O79" s="357"/>
      <c r="P79" s="358"/>
      <c r="Q79" s="1" t="str">
        <f t="shared" si="21"/>
        <v>1:証紙</v>
      </c>
      <c r="R79" s="76"/>
      <c r="U79" s="1">
        <f t="shared" si="22"/>
        <v>1</v>
      </c>
      <c r="V79" s="1">
        <v>2</v>
      </c>
      <c r="W79" s="1">
        <f t="shared" si="23"/>
        <v>1</v>
      </c>
      <c r="Y79" s="1" t="str">
        <f t="shared" si="24"/>
        <v>&lt;=43646</v>
      </c>
      <c r="Z79" s="1" t="str">
        <f t="shared" si="25"/>
        <v>&gt;=43646</v>
      </c>
      <c r="AB79" s="1">
        <v>5</v>
      </c>
    </row>
    <row r="80" spans="1:28" ht="14.1" customHeight="1">
      <c r="A80" s="411"/>
      <c r="B80" s="412"/>
      <c r="C80" s="242"/>
      <c r="D80" s="413"/>
      <c r="E80" s="414"/>
      <c r="F80" s="249"/>
      <c r="G80" s="286">
        <f t="shared" si="28"/>
        <v>0</v>
      </c>
      <c r="H80" s="250" t="s">
        <v>14</v>
      </c>
      <c r="I80" s="255" t="str">
        <f>IF(D80&lt;&gt;"",IF(G80&lt;&gt;"",ROUNDDOWN(IF(C80=hdn_tariff,$S$66,0)*D80/G80,4),""),"")</f>
        <v/>
      </c>
      <c r="J80" s="256">
        <f t="shared" si="20"/>
        <v>0</v>
      </c>
      <c r="K80" s="407" t="str">
        <f t="shared" si="27"/>
        <v/>
      </c>
      <c r="L80" s="408"/>
      <c r="M80" s="212"/>
      <c r="N80" s="400" t="s">
        <v>207</v>
      </c>
      <c r="O80" s="401"/>
      <c r="P80" s="402"/>
      <c r="Q80" s="1">
        <f t="shared" si="21"/>
        <v>0</v>
      </c>
      <c r="R80" s="76"/>
      <c r="U80" s="1">
        <f t="shared" si="22"/>
        <v>1</v>
      </c>
      <c r="V80" s="1">
        <v>2</v>
      </c>
      <c r="W80" s="1">
        <f t="shared" si="23"/>
        <v>1</v>
      </c>
      <c r="Y80" s="1" t="str">
        <f t="shared" si="24"/>
        <v>&lt;=</v>
      </c>
      <c r="Z80" s="1" t="str">
        <f t="shared" si="25"/>
        <v>&gt;=</v>
      </c>
      <c r="AB80" s="1">
        <v>5</v>
      </c>
    </row>
    <row r="81" spans="1:28" ht="14.1" customHeight="1">
      <c r="A81" s="411" t="s">
        <v>50</v>
      </c>
      <c r="B81" s="412"/>
      <c r="C81" s="242" t="s">
        <v>158</v>
      </c>
      <c r="D81" s="409"/>
      <c r="E81" s="410"/>
      <c r="F81" s="249"/>
      <c r="G81" s="286">
        <f t="shared" si="28"/>
        <v>10500</v>
      </c>
      <c r="H81" s="250" t="s">
        <v>14</v>
      </c>
      <c r="I81" s="255"/>
      <c r="J81" s="256">
        <f t="shared" si="20"/>
        <v>0</v>
      </c>
      <c r="K81" s="407">
        <f t="shared" si="27"/>
        <v>0</v>
      </c>
      <c r="L81" s="408"/>
      <c r="M81" s="258"/>
      <c r="N81" s="400"/>
      <c r="O81" s="401"/>
      <c r="P81" s="402"/>
      <c r="Q81" s="1" t="str">
        <f t="shared" si="21"/>
        <v>3:運賃(FEDEX、BLPなど)</v>
      </c>
      <c r="R81" s="233"/>
      <c r="U81" s="1">
        <f t="shared" si="22"/>
        <v>1</v>
      </c>
      <c r="V81" s="1">
        <v>2</v>
      </c>
      <c r="W81" s="1">
        <f t="shared" si="23"/>
        <v>1</v>
      </c>
      <c r="Y81" s="1" t="str">
        <f t="shared" si="24"/>
        <v>&lt;=</v>
      </c>
      <c r="Z81" s="1" t="str">
        <f t="shared" si="25"/>
        <v>&gt;=</v>
      </c>
      <c r="AB81" s="1">
        <v>5</v>
      </c>
    </row>
    <row r="82" spans="1:28" ht="14.1" customHeight="1">
      <c r="A82" s="411" t="s">
        <v>45</v>
      </c>
      <c r="B82" s="412"/>
      <c r="C82" s="242" t="s">
        <v>39</v>
      </c>
      <c r="D82" s="409"/>
      <c r="E82" s="410"/>
      <c r="F82" s="249"/>
      <c r="G82" s="286">
        <f t="shared" si="28"/>
        <v>10500</v>
      </c>
      <c r="H82" s="250" t="s">
        <v>14</v>
      </c>
      <c r="I82" s="255"/>
      <c r="J82" s="256">
        <f t="shared" si="20"/>
        <v>0</v>
      </c>
      <c r="K82" s="407">
        <f t="shared" si="27"/>
        <v>0</v>
      </c>
      <c r="L82" s="408"/>
      <c r="M82" s="258"/>
      <c r="N82" s="400"/>
      <c r="O82" s="401"/>
      <c r="P82" s="402"/>
      <c r="Q82" s="1" t="str">
        <f t="shared" si="21"/>
        <v>99:－</v>
      </c>
      <c r="R82" s="233"/>
      <c r="U82" s="1">
        <f t="shared" si="22"/>
        <v>1</v>
      </c>
      <c r="V82" s="1">
        <v>2</v>
      </c>
      <c r="W82" s="1">
        <f t="shared" si="23"/>
        <v>1</v>
      </c>
      <c r="Y82" s="1" t="str">
        <f t="shared" si="24"/>
        <v>&lt;=</v>
      </c>
      <c r="Z82" s="1" t="str">
        <f t="shared" si="25"/>
        <v>&gt;=</v>
      </c>
      <c r="AB82" s="1">
        <v>5</v>
      </c>
    </row>
    <row r="83" spans="1:28" ht="14.1" customHeight="1" thickBot="1">
      <c r="A83" s="411"/>
      <c r="B83" s="412"/>
      <c r="C83" s="242"/>
      <c r="D83" s="413"/>
      <c r="E83" s="414"/>
      <c r="F83" s="249"/>
      <c r="G83" s="286">
        <f t="shared" si="28"/>
        <v>0</v>
      </c>
      <c r="H83" s="250" t="s">
        <v>14</v>
      </c>
      <c r="I83" s="255" t="str">
        <f>IF(D83&lt;&gt;"",IF(G83&lt;&gt;"",ROUNDDOWN(IF(C83=hdn_tariff,$S$66,0)*D83/G83,4),""),"")</f>
        <v/>
      </c>
      <c r="J83" s="256">
        <f t="shared" si="20"/>
        <v>0</v>
      </c>
      <c r="K83" s="407" t="str">
        <f t="shared" si="27"/>
        <v/>
      </c>
      <c r="L83" s="408"/>
      <c r="M83" s="212"/>
      <c r="N83" s="400" t="s">
        <v>208</v>
      </c>
      <c r="O83" s="401"/>
      <c r="P83" s="402"/>
      <c r="Q83" s="1">
        <f t="shared" si="21"/>
        <v>0</v>
      </c>
      <c r="R83" s="78"/>
      <c r="U83" s="1">
        <f t="shared" si="22"/>
        <v>1</v>
      </c>
      <c r="V83" s="1">
        <v>2</v>
      </c>
      <c r="W83" s="1">
        <f t="shared" si="23"/>
        <v>1</v>
      </c>
      <c r="Y83" s="1" t="str">
        <f t="shared" si="24"/>
        <v>&lt;=</v>
      </c>
      <c r="Z83" s="1" t="str">
        <f t="shared" si="25"/>
        <v>&gt;=</v>
      </c>
      <c r="AB83" s="1">
        <v>5</v>
      </c>
    </row>
    <row r="84" spans="1:28" ht="14.1" customHeight="1">
      <c r="A84" s="411"/>
      <c r="B84" s="412"/>
      <c r="C84" s="243"/>
      <c r="D84" s="409"/>
      <c r="E84" s="410"/>
      <c r="F84" s="251"/>
      <c r="G84" s="287">
        <f t="shared" si="28"/>
        <v>0</v>
      </c>
      <c r="H84" s="252"/>
      <c r="I84" s="255" t="str">
        <f>IF(D84&lt;&gt;"",IF(G84&lt;&gt;"",ROUNDDOWN(IF(C84=hdn_tariff,$S$66,0)*D84/G84,4),""),"")</f>
        <v/>
      </c>
      <c r="J84" s="256">
        <f t="shared" si="20"/>
        <v>0</v>
      </c>
      <c r="K84" s="407" t="str">
        <f t="shared" si="27"/>
        <v/>
      </c>
      <c r="L84" s="408"/>
      <c r="M84" s="259"/>
      <c r="N84" s="400"/>
      <c r="O84" s="401"/>
      <c r="P84" s="402"/>
      <c r="Q84" s="1">
        <f t="shared" si="21"/>
        <v>0</v>
      </c>
      <c r="R84" s="234"/>
      <c r="U84" s="1">
        <f t="shared" si="22"/>
        <v>1</v>
      </c>
      <c r="V84" s="1">
        <v>2</v>
      </c>
      <c r="W84" s="1">
        <f t="shared" si="23"/>
        <v>1</v>
      </c>
      <c r="Y84" s="1" t="str">
        <f t="shared" si="24"/>
        <v>&lt;=</v>
      </c>
      <c r="Z84" s="1" t="str">
        <f t="shared" si="25"/>
        <v>&gt;=</v>
      </c>
      <c r="AB84" s="1">
        <v>5</v>
      </c>
    </row>
    <row r="85" spans="1:28" ht="14.1" customHeight="1">
      <c r="A85" s="411"/>
      <c r="B85" s="412"/>
      <c r="C85" s="243"/>
      <c r="D85" s="409"/>
      <c r="E85" s="410"/>
      <c r="F85" s="251"/>
      <c r="G85" s="287">
        <f t="shared" si="28"/>
        <v>0</v>
      </c>
      <c r="H85" s="252"/>
      <c r="I85" s="255" t="str">
        <f>IF(D85&lt;&gt;"",IF(G85&lt;&gt;"",ROUNDDOWN(IF(C85=hdn_tariff,$S$66,0)*D85/G85,4),""),"")</f>
        <v/>
      </c>
      <c r="J85" s="256">
        <f t="shared" si="20"/>
        <v>0</v>
      </c>
      <c r="K85" s="407" t="str">
        <f t="shared" si="27"/>
        <v/>
      </c>
      <c r="L85" s="408"/>
      <c r="M85" s="259"/>
      <c r="N85" s="400"/>
      <c r="O85" s="401"/>
      <c r="P85" s="402"/>
      <c r="Q85" s="1">
        <f t="shared" si="21"/>
        <v>0</v>
      </c>
      <c r="R85" s="234"/>
      <c r="U85" s="1">
        <f t="shared" si="22"/>
        <v>1</v>
      </c>
      <c r="V85" s="1">
        <v>2</v>
      </c>
      <c r="W85" s="1">
        <f t="shared" si="23"/>
        <v>1</v>
      </c>
      <c r="Y85" s="1" t="str">
        <f t="shared" si="24"/>
        <v>&lt;=</v>
      </c>
      <c r="Z85" s="1" t="str">
        <f t="shared" si="25"/>
        <v>&gt;=</v>
      </c>
      <c r="AB85" s="1">
        <v>5</v>
      </c>
    </row>
    <row r="86" spans="1:28" ht="14.1" customHeight="1" thickBot="1">
      <c r="A86" s="427" t="s">
        <v>45</v>
      </c>
      <c r="B86" s="428"/>
      <c r="C86" s="244" t="s">
        <v>301</v>
      </c>
      <c r="D86" s="429"/>
      <c r="E86" s="430"/>
      <c r="F86" s="253"/>
      <c r="G86" s="288">
        <f t="shared" si="28"/>
        <v>10500</v>
      </c>
      <c r="H86" s="254" t="s">
        <v>14</v>
      </c>
      <c r="I86" s="279" t="str">
        <f>IF(D86&lt;&gt;"",IF(G86&lt;&gt;"",ROUNDDOWN(IF(C86=hdn_import_cost,calculation_import_cost,IF(C86=hdn_tariff,calculation_tariff,0))*D86/G86,4),""),"")</f>
        <v/>
      </c>
      <c r="J86" s="257">
        <f t="shared" si="20"/>
        <v>0</v>
      </c>
      <c r="K86" s="431" t="str">
        <f t="shared" si="27"/>
        <v/>
      </c>
      <c r="L86" s="432"/>
      <c r="M86" s="260"/>
      <c r="N86" s="433" t="s">
        <v>302</v>
      </c>
      <c r="O86" s="434"/>
      <c r="P86" s="435"/>
      <c r="Q86" s="1" t="str">
        <f t="shared" si="21"/>
        <v>2:輸入費用</v>
      </c>
      <c r="U86" s="1">
        <f t="shared" si="22"/>
        <v>1</v>
      </c>
      <c r="V86" s="1">
        <v>2</v>
      </c>
      <c r="W86" s="1">
        <f t="shared" si="23"/>
        <v>1</v>
      </c>
      <c r="Y86" s="1" t="str">
        <f t="shared" si="24"/>
        <v>&lt;=</v>
      </c>
      <c r="Z86" s="1" t="str">
        <f t="shared" si="25"/>
        <v>&gt;=</v>
      </c>
      <c r="AB86" s="1">
        <v>5</v>
      </c>
    </row>
    <row r="87" spans="1:28" ht="6" customHeight="1" thickBot="1">
      <c r="A87" s="245"/>
      <c r="B87" s="246"/>
      <c r="C87" s="246"/>
      <c r="D87" s="246"/>
      <c r="E87" s="246"/>
      <c r="F87" s="246"/>
      <c r="G87" s="247"/>
      <c r="H87" s="247"/>
      <c r="I87" s="248"/>
      <c r="J87" s="248"/>
      <c r="K87" s="248"/>
      <c r="L87" s="248"/>
      <c r="M87" s="29"/>
      <c r="N87" s="415"/>
      <c r="O87" s="415"/>
      <c r="P87" s="416"/>
    </row>
    <row r="88" spans="1:28" ht="16.5" customHeight="1">
      <c r="A88" s="417" t="s">
        <v>240</v>
      </c>
      <c r="B88" s="418"/>
      <c r="C88" s="281">
        <f>I16</f>
        <v>9596800</v>
      </c>
      <c r="D88" s="129"/>
      <c r="E88" s="419" t="s">
        <v>239</v>
      </c>
      <c r="F88" s="420"/>
      <c r="G88" s="418"/>
      <c r="H88" s="421">
        <f>I31</f>
        <v>236456</v>
      </c>
      <c r="I88" s="422"/>
      <c r="J88" s="291"/>
      <c r="K88" s="130"/>
      <c r="L88" s="423" t="s">
        <v>241</v>
      </c>
      <c r="M88" s="424"/>
      <c r="N88" s="425">
        <f>C88+H88</f>
        <v>9833256</v>
      </c>
      <c r="O88" s="426"/>
      <c r="P88" s="131"/>
    </row>
    <row r="89" spans="1:28" ht="16.5" customHeight="1">
      <c r="A89" s="446" t="s">
        <v>262</v>
      </c>
      <c r="B89" s="447"/>
      <c r="C89" s="282">
        <f>C88-K94</f>
        <v>-15354289.626000002</v>
      </c>
      <c r="D89" s="158">
        <f>C89/C88</f>
        <v>-1.599938482202401</v>
      </c>
      <c r="E89" s="448" t="s">
        <v>263</v>
      </c>
      <c r="F89" s="449"/>
      <c r="G89" s="450"/>
      <c r="H89" s="451">
        <f>H88-N58</f>
        <v>156456</v>
      </c>
      <c r="I89" s="452"/>
      <c r="J89" s="292"/>
      <c r="K89" s="158">
        <f>H89/H88</f>
        <v>0.66167067023040227</v>
      </c>
      <c r="L89" s="448" t="s">
        <v>250</v>
      </c>
      <c r="M89" s="450"/>
      <c r="N89" s="453">
        <f>C89+H89</f>
        <v>-15197833.626000002</v>
      </c>
      <c r="O89" s="454"/>
      <c r="P89" s="126">
        <f>N89/N88</f>
        <v>-1.5455545575138085</v>
      </c>
    </row>
    <row r="90" spans="1:28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227"/>
      <c r="K90" s="455" t="s">
        <v>242</v>
      </c>
      <c r="L90" s="456"/>
      <c r="M90" s="457"/>
      <c r="N90" s="458">
        <f>ROUNDDOWN((N88*P90),0)</f>
        <v>597861</v>
      </c>
      <c r="O90" s="459"/>
      <c r="P90" s="183">
        <v>6.08E-2</v>
      </c>
    </row>
    <row r="91" spans="1:28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228"/>
      <c r="K91" s="436" t="s">
        <v>248</v>
      </c>
      <c r="L91" s="437"/>
      <c r="M91" s="438"/>
      <c r="N91" s="439">
        <f>N89-N90</f>
        <v>-15795694.626000002</v>
      </c>
      <c r="O91" s="440"/>
      <c r="P91" s="127">
        <f>N91/N88</f>
        <v>-1.6063544593977825</v>
      </c>
    </row>
    <row r="92" spans="1:28" ht="16.5" customHeight="1">
      <c r="A92" s="441" t="s">
        <v>46</v>
      </c>
      <c r="B92" s="442"/>
      <c r="C92" s="443" t="s">
        <v>253</v>
      </c>
      <c r="D92" s="443"/>
      <c r="E92" s="443"/>
      <c r="F92" s="443"/>
      <c r="G92" s="30">
        <f>$P$4</f>
        <v>10500</v>
      </c>
      <c r="H92" s="31"/>
      <c r="I92" s="32">
        <f>IF(G92&gt;0,K92/G92,)</f>
        <v>1386.5961167619048</v>
      </c>
      <c r="J92" s="32"/>
      <c r="K92" s="444">
        <f>SUMIF(F61:F86,"&lt;&gt;"&amp;hdn_payoff_circle,K61:K86)</f>
        <v>14559259.226</v>
      </c>
      <c r="L92" s="444"/>
      <c r="M92" s="32"/>
      <c r="N92" s="445"/>
      <c r="O92" s="445"/>
      <c r="P92" s="118"/>
    </row>
    <row r="93" spans="1:28" ht="16.5" customHeight="1">
      <c r="A93" s="462" t="s">
        <v>47</v>
      </c>
      <c r="B93" s="463"/>
      <c r="C93" s="464" t="s">
        <v>254</v>
      </c>
      <c r="D93" s="464"/>
      <c r="E93" s="464"/>
      <c r="F93" s="464"/>
      <c r="G93" s="33">
        <f>$P$4</f>
        <v>10500</v>
      </c>
      <c r="H93" s="34"/>
      <c r="I93" s="117">
        <f>IF(G93&gt;0,K93/G93,)</f>
        <v>989.69813333333332</v>
      </c>
      <c r="J93" s="92"/>
      <c r="K93" s="465">
        <f>SUMIF(F34:F86,hdn_payoff_circle,K34:K86)</f>
        <v>10391830.4</v>
      </c>
      <c r="L93" s="466"/>
      <c r="M93" s="92"/>
      <c r="N93" s="467"/>
      <c r="O93" s="468"/>
      <c r="P93" s="35"/>
    </row>
    <row r="94" spans="1:28" ht="16.5" customHeight="1" thickBot="1">
      <c r="A94" s="469" t="s">
        <v>251</v>
      </c>
      <c r="B94" s="470"/>
      <c r="C94" s="471" t="s">
        <v>252</v>
      </c>
      <c r="D94" s="471"/>
      <c r="E94" s="471"/>
      <c r="F94" s="471"/>
      <c r="G94" s="235">
        <f>$P$4</f>
        <v>10500</v>
      </c>
      <c r="H94" s="236"/>
      <c r="I94" s="115">
        <f>IF(G94&gt;0,K94/G94,)</f>
        <v>2376.2942500952381</v>
      </c>
      <c r="J94" s="228"/>
      <c r="K94" s="472">
        <f>SUM(K92:K93)</f>
        <v>24951089.626000002</v>
      </c>
      <c r="L94" s="473"/>
      <c r="M94" s="436" t="s">
        <v>245</v>
      </c>
      <c r="N94" s="438"/>
      <c r="O94" s="472">
        <f>N58</f>
        <v>80000</v>
      </c>
      <c r="P94" s="474"/>
    </row>
    <row r="95" spans="1:28" ht="16.5" customHeight="1">
      <c r="A95" s="460" t="s">
        <v>48</v>
      </c>
      <c r="B95" s="460"/>
      <c r="C95" s="460"/>
      <c r="D95" s="460"/>
      <c r="E95" s="460"/>
      <c r="F95" s="460"/>
      <c r="G95" s="460"/>
      <c r="H95" s="290"/>
      <c r="I95" s="461" t="s">
        <v>66</v>
      </c>
      <c r="J95" s="461"/>
      <c r="K95" s="461"/>
      <c r="L95" s="461"/>
      <c r="M95" s="461"/>
      <c r="N95" s="461"/>
      <c r="O95" s="461"/>
      <c r="P95" s="461"/>
    </row>
    <row r="96" spans="1:28" ht="9" customHeight="1">
      <c r="A96" s="415" t="s">
        <v>67</v>
      </c>
      <c r="B96" s="415"/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15"/>
      <c r="P96" s="415"/>
    </row>
    <row r="97" spans="1:26" ht="66">
      <c r="V97" s="267" t="s">
        <v>283</v>
      </c>
      <c r="W97" s="267" t="s">
        <v>284</v>
      </c>
      <c r="X97" s="267" t="s">
        <v>285</v>
      </c>
      <c r="Y97" s="267" t="s">
        <v>286</v>
      </c>
      <c r="Z97" s="267" t="s">
        <v>287</v>
      </c>
    </row>
    <row r="98" spans="1:2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  <c r="S98" s="93" t="s">
        <v>265</v>
      </c>
      <c r="T98" s="93" t="s">
        <v>266</v>
      </c>
      <c r="U98" s="93" t="s">
        <v>297</v>
      </c>
      <c r="V98" s="268">
        <v>2</v>
      </c>
      <c r="W98" s="268">
        <v>1</v>
      </c>
      <c r="X98" s="269">
        <v>1</v>
      </c>
      <c r="Y98" s="270">
        <v>153</v>
      </c>
      <c r="Z98" s="270">
        <v>2958465</v>
      </c>
    </row>
    <row r="99" spans="1:26" s="42" customFormat="1" ht="13.2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  <c r="V99" s="268">
        <v>2</v>
      </c>
      <c r="W99" s="268">
        <v>2</v>
      </c>
      <c r="X99" s="269">
        <v>114.56</v>
      </c>
      <c r="Y99" s="270">
        <v>43617</v>
      </c>
      <c r="Z99" s="270">
        <v>43646</v>
      </c>
    </row>
    <row r="100" spans="1:2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  <c r="R100" s="42">
        <v>2</v>
      </c>
      <c r="S100" s="42" t="s">
        <v>264</v>
      </c>
      <c r="T100" s="42" t="s">
        <v>268</v>
      </c>
      <c r="U100" s="42" t="s">
        <v>233</v>
      </c>
      <c r="V100" s="268">
        <v>2</v>
      </c>
      <c r="W100" s="268">
        <v>3</v>
      </c>
      <c r="X100" s="269">
        <v>14.18</v>
      </c>
      <c r="Y100" s="270">
        <v>43617</v>
      </c>
      <c r="Z100" s="270">
        <v>43646</v>
      </c>
    </row>
    <row r="101" spans="1:26" s="42" customFormat="1" ht="54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29"/>
      <c r="K101" s="42" t="s">
        <v>204</v>
      </c>
      <c r="N101" s="41" t="s">
        <v>158</v>
      </c>
      <c r="O101" s="41" t="s">
        <v>87</v>
      </c>
      <c r="P101" s="45"/>
      <c r="Q101" s="42" t="s">
        <v>261</v>
      </c>
      <c r="R101" s="42">
        <v>3</v>
      </c>
      <c r="U101" s="42" t="s">
        <v>298</v>
      </c>
      <c r="V101" s="268">
        <v>2</v>
      </c>
      <c r="W101" s="268">
        <v>2</v>
      </c>
      <c r="X101" s="269">
        <v>111</v>
      </c>
      <c r="Y101" s="270">
        <v>43647</v>
      </c>
      <c r="Z101" s="270">
        <v>43677</v>
      </c>
    </row>
    <row r="102" spans="1:2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  <c r="U102" s="42" t="s">
        <v>299</v>
      </c>
      <c r="V102" s="268">
        <v>2</v>
      </c>
      <c r="W102" s="268">
        <v>3</v>
      </c>
      <c r="X102" s="269">
        <v>15.18</v>
      </c>
      <c r="Y102" s="270">
        <v>43647</v>
      </c>
      <c r="Z102" s="270">
        <v>43677</v>
      </c>
    </row>
    <row r="103" spans="1:2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  <c r="U103" s="42" t="s">
        <v>236</v>
      </c>
      <c r="V103" s="268">
        <v>2</v>
      </c>
      <c r="W103" s="268">
        <v>2</v>
      </c>
      <c r="X103" s="269">
        <v>112</v>
      </c>
      <c r="Y103" s="270">
        <v>43678</v>
      </c>
      <c r="Z103" s="270">
        <v>43708</v>
      </c>
    </row>
    <row r="104" spans="1:2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30"/>
      <c r="K104" s="47"/>
      <c r="L104" s="47"/>
      <c r="M104" s="47"/>
      <c r="N104" s="41"/>
      <c r="O104" s="41" t="s">
        <v>105</v>
      </c>
      <c r="V104" s="268">
        <v>2</v>
      </c>
      <c r="W104" s="268">
        <v>3</v>
      </c>
      <c r="X104" s="269">
        <v>16.18</v>
      </c>
      <c r="Y104" s="270">
        <v>43678</v>
      </c>
      <c r="Z104" s="270">
        <v>43708</v>
      </c>
    </row>
    <row r="105" spans="1:2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  <c r="V105" s="268">
        <v>2</v>
      </c>
      <c r="W105" s="268">
        <v>2</v>
      </c>
      <c r="X105" s="269">
        <v>113</v>
      </c>
      <c r="Y105" s="270">
        <v>43709</v>
      </c>
      <c r="Z105" s="270">
        <v>43738</v>
      </c>
    </row>
    <row r="106" spans="1:2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  <c r="V106" s="268">
        <v>2</v>
      </c>
      <c r="W106" s="268">
        <v>3</v>
      </c>
      <c r="X106" s="269">
        <v>14.28</v>
      </c>
      <c r="Y106" s="270">
        <v>43709</v>
      </c>
      <c r="Z106" s="270">
        <v>43738</v>
      </c>
    </row>
    <row r="107" spans="1:2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  <c r="V107" s="268">
        <v>2</v>
      </c>
      <c r="W107" s="268">
        <v>2</v>
      </c>
      <c r="X107" s="269">
        <v>114</v>
      </c>
      <c r="Y107" s="270">
        <v>43739</v>
      </c>
      <c r="Z107" s="270">
        <v>43769</v>
      </c>
    </row>
    <row r="108" spans="1:26" s="42" customFormat="1" ht="43.2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  <c r="V108" s="268">
        <v>2</v>
      </c>
      <c r="W108" s="268">
        <v>3</v>
      </c>
      <c r="X108" s="269">
        <v>16.18</v>
      </c>
      <c r="Y108" s="270">
        <v>43739</v>
      </c>
      <c r="Z108" s="270">
        <v>43769</v>
      </c>
    </row>
    <row r="109" spans="1:2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  <c r="V109" s="268">
        <v>2</v>
      </c>
      <c r="W109" s="268">
        <v>2</v>
      </c>
      <c r="X109" s="269">
        <v>115</v>
      </c>
      <c r="Y109" s="270">
        <v>43770</v>
      </c>
      <c r="Z109" s="270">
        <v>43799</v>
      </c>
    </row>
    <row r="110" spans="1:26" s="42" customFormat="1" ht="32.4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  <c r="V110" s="268">
        <v>2</v>
      </c>
      <c r="W110" s="268">
        <v>3</v>
      </c>
      <c r="X110" s="269">
        <v>15.11</v>
      </c>
      <c r="Y110" s="270">
        <v>43770</v>
      </c>
      <c r="Z110" s="270">
        <v>43799</v>
      </c>
    </row>
    <row r="111" spans="1:2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2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>
      <c r="A138" s="41" t="s">
        <v>60</v>
      </c>
      <c r="B138" s="41"/>
      <c r="C138" s="41"/>
      <c r="D138" s="41"/>
      <c r="E138" s="41"/>
      <c r="F138" s="41"/>
      <c r="G138" s="41"/>
      <c r="H138" s="41"/>
    </row>
    <row r="139" spans="1:15" s="42" customFormat="1" ht="13.2">
      <c r="A139" s="41"/>
      <c r="B139" s="86" t="s">
        <v>214</v>
      </c>
      <c r="C139" s="87" t="s">
        <v>215</v>
      </c>
      <c r="D139" s="87" t="s">
        <v>216</v>
      </c>
      <c r="E139" s="87" t="s">
        <v>231</v>
      </c>
      <c r="F139" s="86" t="s">
        <v>217</v>
      </c>
      <c r="G139" s="87"/>
      <c r="H139" s="86"/>
      <c r="I139" s="273" t="s">
        <v>291</v>
      </c>
      <c r="J139" s="63"/>
      <c r="K139" s="55"/>
      <c r="L139" s="94"/>
      <c r="M139" s="94"/>
    </row>
    <row r="140" spans="1:15" s="42" customFormat="1" ht="12">
      <c r="A140" s="41"/>
      <c r="B140" s="41"/>
      <c r="C140" s="85"/>
      <c r="D140" s="85"/>
      <c r="E140" s="85"/>
      <c r="F140" s="63"/>
      <c r="G140" s="85"/>
      <c r="H140" s="63"/>
      <c r="I140" s="89"/>
      <c r="J140" s="63"/>
      <c r="K140" s="41"/>
    </row>
    <row r="141" spans="1:15" s="42" customFormat="1" ht="12">
      <c r="A141" s="41"/>
      <c r="B141" s="272" t="s">
        <v>222</v>
      </c>
      <c r="C141" s="272" t="s">
        <v>222</v>
      </c>
      <c r="D141" s="272" t="s">
        <v>225</v>
      </c>
      <c r="E141" s="272" t="s">
        <v>225</v>
      </c>
      <c r="F141" s="271" t="s">
        <v>227</v>
      </c>
      <c r="G141" s="272"/>
      <c r="H141" s="271"/>
      <c r="I141" s="274" t="s">
        <v>218</v>
      </c>
      <c r="J141" s="63"/>
      <c r="K141" s="41"/>
    </row>
    <row r="142" spans="1:15" s="42" customFormat="1" ht="12">
      <c r="A142" s="41"/>
      <c r="B142" s="272"/>
      <c r="C142" s="86"/>
      <c r="D142" s="91"/>
      <c r="E142" s="91"/>
      <c r="F142" s="91"/>
      <c r="G142" s="91"/>
      <c r="H142" s="91"/>
      <c r="I142" s="275" t="s">
        <v>61</v>
      </c>
      <c r="J142" s="63"/>
      <c r="K142" s="41"/>
    </row>
    <row r="143" spans="1:15" s="42" customFormat="1" ht="12">
      <c r="A143" s="41"/>
      <c r="B143" s="272"/>
      <c r="C143" s="86"/>
      <c r="D143" s="272"/>
      <c r="E143" s="272"/>
      <c r="F143" s="272"/>
      <c r="G143" s="272"/>
      <c r="H143" s="272"/>
      <c r="I143" s="276" t="s">
        <v>222</v>
      </c>
      <c r="J143" s="63"/>
      <c r="K143" s="41"/>
    </row>
    <row r="144" spans="1:15" s="42" customFormat="1" ht="12">
      <c r="A144" s="41"/>
      <c r="B144" s="272"/>
      <c r="C144" s="87"/>
      <c r="D144" s="272"/>
      <c r="E144" s="91"/>
      <c r="F144" s="272"/>
      <c r="G144" s="272"/>
      <c r="H144" s="272"/>
      <c r="I144" s="276" t="s">
        <v>225</v>
      </c>
      <c r="J144" s="63"/>
      <c r="K144" s="41"/>
    </row>
    <row r="145" spans="1:26" s="42" customFormat="1" ht="12">
      <c r="A145" s="271"/>
      <c r="B145" s="90"/>
      <c r="C145" s="271"/>
      <c r="D145" s="86"/>
      <c r="E145" s="271"/>
      <c r="F145" s="271"/>
      <c r="G145" s="271"/>
      <c r="H145" s="63"/>
      <c r="I145" s="274" t="s">
        <v>151</v>
      </c>
      <c r="J145" s="63"/>
      <c r="K145" s="41"/>
    </row>
    <row r="146" spans="1:26" s="42" customFormat="1" ht="12">
      <c r="A146" s="272"/>
      <c r="B146" s="86"/>
      <c r="C146" s="272"/>
      <c r="D146" s="86"/>
      <c r="E146" s="272"/>
      <c r="F146" s="272"/>
      <c r="G146" s="272"/>
      <c r="H146" s="63"/>
      <c r="I146" s="276" t="s">
        <v>62</v>
      </c>
      <c r="J146" s="63"/>
      <c r="K146" s="41"/>
    </row>
    <row r="147" spans="1:26" s="42" customFormat="1" ht="12">
      <c r="A147" s="90"/>
      <c r="B147" s="86"/>
      <c r="C147" s="90"/>
      <c r="D147" s="86"/>
      <c r="E147" s="90"/>
      <c r="F147" s="90"/>
      <c r="G147" s="90"/>
      <c r="H147" s="63"/>
      <c r="I147" s="277" t="s">
        <v>219</v>
      </c>
      <c r="J147" s="63"/>
      <c r="K147" s="41"/>
    </row>
    <row r="148" spans="1:26" s="42" customFormat="1" ht="12">
      <c r="A148" s="91"/>
      <c r="B148" s="86"/>
      <c r="C148" s="91"/>
      <c r="D148" s="86"/>
      <c r="E148" s="91"/>
      <c r="F148" s="91"/>
      <c r="G148" s="91"/>
      <c r="H148" s="63"/>
      <c r="I148" s="275" t="s">
        <v>220</v>
      </c>
      <c r="J148" s="63"/>
      <c r="K148" s="41"/>
    </row>
    <row r="149" spans="1:26" s="42" customFormat="1" ht="12">
      <c r="A149" s="272"/>
      <c r="B149" s="86"/>
      <c r="C149" s="272"/>
      <c r="D149" s="86"/>
      <c r="E149" s="272"/>
      <c r="F149" s="272"/>
      <c r="G149" s="272"/>
      <c r="H149" s="63"/>
      <c r="I149" s="276" t="s">
        <v>162</v>
      </c>
      <c r="J149" s="63"/>
      <c r="K149" s="41"/>
    </row>
    <row r="150" spans="1:26" s="42" customFormat="1" ht="12">
      <c r="A150" s="272"/>
      <c r="B150" s="86"/>
      <c r="C150" s="272"/>
      <c r="D150" s="86"/>
      <c r="E150" s="272"/>
      <c r="F150" s="272"/>
      <c r="G150" s="272"/>
      <c r="H150" s="63"/>
      <c r="I150" s="272" t="s">
        <v>164</v>
      </c>
      <c r="J150" s="63"/>
      <c r="K150" s="41"/>
    </row>
    <row r="151" spans="1:26" s="42" customFormat="1" ht="12">
      <c r="A151" s="272"/>
      <c r="B151" s="86"/>
      <c r="C151" s="272"/>
      <c r="D151" s="86"/>
      <c r="E151" s="272"/>
      <c r="F151" s="272"/>
      <c r="G151" s="272"/>
      <c r="H151" s="63"/>
      <c r="I151" s="272" t="s">
        <v>209</v>
      </c>
      <c r="J151" s="63"/>
      <c r="K151" s="41"/>
    </row>
    <row r="152" spans="1:26" s="42" customFormat="1" ht="12">
      <c r="A152" s="272"/>
      <c r="C152" s="272"/>
      <c r="E152" s="272"/>
      <c r="F152" s="272"/>
      <c r="G152" s="272"/>
      <c r="I152" s="272" t="s">
        <v>224</v>
      </c>
    </row>
    <row r="153" spans="1:26" s="42" customFormat="1" ht="12">
      <c r="A153" s="90"/>
      <c r="C153" s="90"/>
      <c r="E153" s="90"/>
      <c r="F153" s="90"/>
      <c r="G153" s="90"/>
      <c r="I153" s="90" t="s">
        <v>288</v>
      </c>
    </row>
    <row r="154" spans="1:26" ht="12">
      <c r="A154" s="90"/>
      <c r="C154" s="90"/>
      <c r="E154" s="90"/>
      <c r="F154" s="90"/>
      <c r="G154" s="90"/>
      <c r="I154" s="90" t="s">
        <v>289</v>
      </c>
      <c r="V154" s="42"/>
      <c r="W154" s="42"/>
      <c r="X154" s="42"/>
      <c r="Y154" s="42"/>
      <c r="Z154" s="42"/>
    </row>
    <row r="155" spans="1:26" ht="12">
      <c r="A155" s="272"/>
      <c r="C155" s="272"/>
      <c r="E155" s="272"/>
      <c r="F155" s="272"/>
      <c r="G155" s="272"/>
      <c r="I155" s="272" t="s">
        <v>290</v>
      </c>
    </row>
    <row r="158" spans="1:26" ht="12">
      <c r="A158" s="56">
        <f ca="1">TODAY()</f>
        <v>43755</v>
      </c>
      <c r="B158" s="56"/>
      <c r="C158" s="57">
        <f ca="1">YEAR(A158)</f>
        <v>2019</v>
      </c>
      <c r="D158" s="57"/>
      <c r="E158" s="58">
        <f ca="1">MONTH(A158)</f>
        <v>10</v>
      </c>
      <c r="F158" s="59" t="str">
        <f t="shared" ref="F158:F183" ca="1" si="29">CONCATENATE(C158,"/",E158)</f>
        <v>2019/10</v>
      </c>
    </row>
    <row r="159" spans="1:26" ht="12">
      <c r="A159" s="57"/>
      <c r="B159" s="57"/>
      <c r="C159" s="57">
        <f t="shared" ref="C159:C183" ca="1" si="30">IF(E158=12,C158+1,C158)</f>
        <v>2019</v>
      </c>
      <c r="D159" s="57"/>
      <c r="E159" s="58">
        <f t="shared" ref="E159:E183" ca="1" si="31">IF(E158=12,1,E158+1)</f>
        <v>11</v>
      </c>
      <c r="F159" s="59" t="str">
        <f t="shared" ca="1" si="29"/>
        <v>2019/11</v>
      </c>
    </row>
    <row r="160" spans="1:26" ht="12">
      <c r="A160" s="57"/>
      <c r="B160" s="57"/>
      <c r="C160" s="57">
        <f t="shared" ca="1" si="30"/>
        <v>2019</v>
      </c>
      <c r="D160" s="57"/>
      <c r="E160" s="58">
        <f t="shared" ca="1" si="31"/>
        <v>12</v>
      </c>
      <c r="F160" s="59" t="str">
        <f t="shared" ca="1" si="29"/>
        <v>2019/12</v>
      </c>
    </row>
    <row r="161" spans="3:6" ht="12">
      <c r="C161" s="57">
        <f t="shared" ca="1" si="30"/>
        <v>2020</v>
      </c>
      <c r="D161" s="57"/>
      <c r="E161" s="58">
        <f t="shared" ca="1" si="31"/>
        <v>1</v>
      </c>
      <c r="F161" s="59" t="str">
        <f t="shared" ca="1" si="29"/>
        <v>2020/1</v>
      </c>
    </row>
    <row r="162" spans="3:6" ht="12">
      <c r="C162" s="57">
        <f t="shared" ca="1" si="30"/>
        <v>2020</v>
      </c>
      <c r="D162" s="57"/>
      <c r="E162" s="58">
        <f t="shared" ca="1" si="31"/>
        <v>2</v>
      </c>
      <c r="F162" s="59" t="str">
        <f t="shared" ca="1" si="29"/>
        <v>2020/2</v>
      </c>
    </row>
    <row r="163" spans="3:6" ht="12">
      <c r="C163" s="57">
        <f t="shared" ca="1" si="30"/>
        <v>2020</v>
      </c>
      <c r="D163" s="57"/>
      <c r="E163" s="58">
        <f t="shared" ca="1" si="31"/>
        <v>3</v>
      </c>
      <c r="F163" s="59" t="str">
        <f t="shared" ca="1" si="29"/>
        <v>2020/3</v>
      </c>
    </row>
    <row r="164" spans="3:6" ht="12">
      <c r="C164" s="57">
        <f t="shared" ca="1" si="30"/>
        <v>2020</v>
      </c>
      <c r="D164" s="57"/>
      <c r="E164" s="58">
        <f t="shared" ca="1" si="31"/>
        <v>4</v>
      </c>
      <c r="F164" s="59" t="str">
        <f t="shared" ca="1" si="29"/>
        <v>2020/4</v>
      </c>
    </row>
    <row r="165" spans="3:6" ht="12">
      <c r="C165" s="57">
        <f t="shared" ca="1" si="30"/>
        <v>2020</v>
      </c>
      <c r="D165" s="57"/>
      <c r="E165" s="58">
        <f t="shared" ca="1" si="31"/>
        <v>5</v>
      </c>
      <c r="F165" s="59" t="str">
        <f t="shared" ca="1" si="29"/>
        <v>2020/5</v>
      </c>
    </row>
    <row r="166" spans="3:6" ht="12">
      <c r="C166" s="57">
        <f t="shared" ca="1" si="30"/>
        <v>2020</v>
      </c>
      <c r="D166" s="57"/>
      <c r="E166" s="58">
        <f t="shared" ca="1" si="31"/>
        <v>6</v>
      </c>
      <c r="F166" s="59" t="str">
        <f t="shared" ca="1" si="29"/>
        <v>2020/6</v>
      </c>
    </row>
    <row r="167" spans="3:6" ht="12">
      <c r="C167" s="57">
        <f t="shared" ca="1" si="30"/>
        <v>2020</v>
      </c>
      <c r="D167" s="57"/>
      <c r="E167" s="58">
        <f t="shared" ca="1" si="31"/>
        <v>7</v>
      </c>
      <c r="F167" s="59" t="str">
        <f t="shared" ca="1" si="29"/>
        <v>2020/7</v>
      </c>
    </row>
    <row r="168" spans="3:6" ht="12">
      <c r="C168" s="57">
        <f t="shared" ca="1" si="30"/>
        <v>2020</v>
      </c>
      <c r="D168" s="57"/>
      <c r="E168" s="58">
        <f t="shared" ca="1" si="31"/>
        <v>8</v>
      </c>
      <c r="F168" s="59" t="str">
        <f t="shared" ca="1" si="29"/>
        <v>2020/8</v>
      </c>
    </row>
    <row r="169" spans="3:6" ht="12">
      <c r="C169" s="57">
        <f t="shared" ca="1" si="30"/>
        <v>2020</v>
      </c>
      <c r="D169" s="57"/>
      <c r="E169" s="58">
        <f t="shared" ca="1" si="31"/>
        <v>9</v>
      </c>
      <c r="F169" s="59" t="str">
        <f t="shared" ca="1" si="29"/>
        <v>2020/9</v>
      </c>
    </row>
    <row r="170" spans="3:6" ht="12">
      <c r="C170" s="57">
        <f t="shared" ca="1" si="30"/>
        <v>2020</v>
      </c>
      <c r="D170" s="57"/>
      <c r="E170" s="58">
        <f t="shared" ca="1" si="31"/>
        <v>10</v>
      </c>
      <c r="F170" s="59" t="str">
        <f t="shared" ca="1" si="29"/>
        <v>2020/10</v>
      </c>
    </row>
    <row r="171" spans="3:6" ht="12">
      <c r="C171" s="57">
        <f t="shared" ca="1" si="30"/>
        <v>2020</v>
      </c>
      <c r="D171" s="57"/>
      <c r="E171" s="58">
        <f t="shared" ca="1" si="31"/>
        <v>11</v>
      </c>
      <c r="F171" s="59" t="str">
        <f t="shared" ca="1" si="29"/>
        <v>2020/11</v>
      </c>
    </row>
    <row r="172" spans="3:6" ht="12">
      <c r="C172" s="57">
        <f t="shared" ca="1" si="30"/>
        <v>2020</v>
      </c>
      <c r="D172" s="57"/>
      <c r="E172" s="58">
        <f t="shared" ca="1" si="31"/>
        <v>12</v>
      </c>
      <c r="F172" s="59" t="str">
        <f t="shared" ca="1" si="29"/>
        <v>2020/12</v>
      </c>
    </row>
    <row r="173" spans="3:6" ht="12">
      <c r="C173" s="57">
        <f t="shared" ca="1" si="30"/>
        <v>2021</v>
      </c>
      <c r="D173" s="57"/>
      <c r="E173" s="58">
        <f t="shared" ca="1" si="31"/>
        <v>1</v>
      </c>
      <c r="F173" s="59" t="str">
        <f t="shared" ca="1" si="29"/>
        <v>2021/1</v>
      </c>
    </row>
    <row r="174" spans="3:6" ht="12">
      <c r="C174" s="57">
        <f t="shared" ca="1" si="30"/>
        <v>2021</v>
      </c>
      <c r="D174" s="57"/>
      <c r="E174" s="58">
        <f t="shared" ca="1" si="31"/>
        <v>2</v>
      </c>
      <c r="F174" s="59" t="str">
        <f t="shared" ca="1" si="29"/>
        <v>2021/2</v>
      </c>
    </row>
    <row r="175" spans="3:6" ht="12">
      <c r="C175" s="57">
        <f t="shared" ca="1" si="30"/>
        <v>2021</v>
      </c>
      <c r="D175" s="57"/>
      <c r="E175" s="58">
        <f t="shared" ca="1" si="31"/>
        <v>3</v>
      </c>
      <c r="F175" s="59" t="str">
        <f t="shared" ca="1" si="29"/>
        <v>2021/3</v>
      </c>
    </row>
    <row r="176" spans="3:6" ht="12">
      <c r="C176" s="57">
        <f t="shared" ca="1" si="30"/>
        <v>2021</v>
      </c>
      <c r="D176" s="57"/>
      <c r="E176" s="58">
        <f t="shared" ca="1" si="31"/>
        <v>4</v>
      </c>
      <c r="F176" s="59" t="str">
        <f t="shared" ca="1" si="29"/>
        <v>2021/4</v>
      </c>
    </row>
    <row r="177" spans="1:18" ht="12">
      <c r="C177" s="57">
        <f t="shared" ca="1" si="30"/>
        <v>2021</v>
      </c>
      <c r="D177" s="57"/>
      <c r="E177" s="58">
        <f t="shared" ca="1" si="31"/>
        <v>5</v>
      </c>
      <c r="F177" s="59" t="str">
        <f t="shared" ca="1" si="29"/>
        <v>2021/5</v>
      </c>
    </row>
    <row r="178" spans="1:18" ht="12">
      <c r="C178" s="57">
        <f t="shared" ca="1" si="30"/>
        <v>2021</v>
      </c>
      <c r="D178" s="57"/>
      <c r="E178" s="58">
        <f t="shared" ca="1" si="31"/>
        <v>6</v>
      </c>
      <c r="F178" s="59" t="str">
        <f t="shared" ca="1" si="29"/>
        <v>2021/6</v>
      </c>
    </row>
    <row r="179" spans="1:18" ht="12">
      <c r="C179" s="57">
        <f t="shared" ca="1" si="30"/>
        <v>2021</v>
      </c>
      <c r="D179" s="57"/>
      <c r="E179" s="58">
        <f t="shared" ca="1" si="31"/>
        <v>7</v>
      </c>
      <c r="F179" s="59" t="str">
        <f t="shared" ca="1" si="29"/>
        <v>2021/7</v>
      </c>
    </row>
    <row r="180" spans="1:18" ht="12">
      <c r="C180" s="57">
        <f t="shared" ca="1" si="30"/>
        <v>2021</v>
      </c>
      <c r="D180" s="57"/>
      <c r="E180" s="58">
        <f t="shared" ca="1" si="31"/>
        <v>8</v>
      </c>
      <c r="F180" s="59" t="str">
        <f t="shared" ca="1" si="29"/>
        <v>2021/8</v>
      </c>
    </row>
    <row r="181" spans="1:18" ht="12">
      <c r="C181" s="57">
        <f t="shared" ca="1" si="30"/>
        <v>2021</v>
      </c>
      <c r="D181" s="57"/>
      <c r="E181" s="58">
        <f t="shared" ca="1" si="31"/>
        <v>9</v>
      </c>
      <c r="F181" s="59" t="str">
        <f t="shared" ca="1" si="29"/>
        <v>2021/9</v>
      </c>
    </row>
    <row r="182" spans="1:18" ht="12">
      <c r="C182" s="57">
        <f t="shared" ca="1" si="30"/>
        <v>2021</v>
      </c>
      <c r="D182" s="57"/>
      <c r="E182" s="58">
        <f t="shared" ca="1" si="31"/>
        <v>10</v>
      </c>
      <c r="F182" s="59" t="str">
        <f t="shared" ca="1" si="29"/>
        <v>2021/10</v>
      </c>
    </row>
    <row r="183" spans="1:18" ht="12">
      <c r="C183" s="57">
        <f t="shared" ca="1" si="30"/>
        <v>2021</v>
      </c>
      <c r="D183" s="57"/>
      <c r="E183" s="58">
        <f t="shared" ca="1" si="31"/>
        <v>11</v>
      </c>
      <c r="F183" s="59" t="str">
        <f t="shared" ca="1" si="29"/>
        <v>2021/11</v>
      </c>
    </row>
    <row r="185" spans="1:18" ht="13.2">
      <c r="C185" s="65" t="str">
        <f>B139</f>
        <v>31:ライフカプセル</v>
      </c>
      <c r="D185" s="65"/>
      <c r="E185" s="62" t="str">
        <f>C139</f>
        <v>32:ライフキャンディ</v>
      </c>
      <c r="F185" s="62" t="str">
        <f>F139</f>
        <v>50:新規企画</v>
      </c>
      <c r="G185" s="64">
        <f>G139</f>
        <v>0</v>
      </c>
      <c r="H185" s="63">
        <f>H139</f>
        <v>0</v>
      </c>
      <c r="I185" s="62" t="e">
        <f>#REF!</f>
        <v>#REF!</v>
      </c>
      <c r="J185" s="62"/>
      <c r="K185" s="63"/>
      <c r="L185" s="63"/>
      <c r="M185" s="63"/>
      <c r="N185" s="55"/>
    </row>
    <row r="186" spans="1:18">
      <c r="A186" s="68" t="s">
        <v>152</v>
      </c>
      <c r="B186" s="68"/>
      <c r="C186" s="72">
        <v>1.37E-2</v>
      </c>
      <c r="D186" s="72"/>
      <c r="E186" s="73">
        <v>1.15E-2</v>
      </c>
      <c r="F186" s="73">
        <v>1.35E-2</v>
      </c>
      <c r="G186" s="73">
        <v>4.4699999999999997E-2</v>
      </c>
      <c r="H186" s="73">
        <v>6.8599999999999994E-2</v>
      </c>
      <c r="I186" s="73">
        <v>8.2000000000000007E-3</v>
      </c>
      <c r="J186" s="73"/>
      <c r="K186" s="73"/>
      <c r="L186" s="73"/>
      <c r="M186" s="73"/>
      <c r="N186" s="73"/>
      <c r="P186" s="42"/>
      <c r="Q186" s="42"/>
      <c r="R186" s="42"/>
    </row>
    <row r="187" spans="1:18">
      <c r="A187" s="69" t="s">
        <v>204</v>
      </c>
      <c r="B187" s="69"/>
      <c r="C187" s="73">
        <v>2.3099999999999999E-2</v>
      </c>
      <c r="D187" s="73"/>
      <c r="E187" s="73">
        <v>3.5900000000000001E-2</v>
      </c>
      <c r="F187" s="73">
        <v>2.4199999999999999E-2</v>
      </c>
      <c r="G187" s="73">
        <v>7.6999999999999999E-2</v>
      </c>
      <c r="H187" s="73">
        <v>4.9200000000000001E-2</v>
      </c>
      <c r="I187" s="73">
        <v>3.32E-2</v>
      </c>
      <c r="J187" s="73"/>
      <c r="K187" s="73"/>
      <c r="L187" s="73"/>
      <c r="M187" s="73"/>
      <c r="N187" s="73"/>
      <c r="P187" s="42"/>
      <c r="Q187" s="42"/>
      <c r="R187" s="42"/>
    </row>
    <row r="188" spans="1:18">
      <c r="A188" s="70" t="s">
        <v>157</v>
      </c>
      <c r="B188" s="70"/>
      <c r="C188" s="74">
        <v>1.5299999999999999E-2</v>
      </c>
      <c r="D188" s="74"/>
      <c r="E188" s="74">
        <v>1.4E-2</v>
      </c>
      <c r="F188" s="74">
        <v>1.46E-2</v>
      </c>
      <c r="G188" s="74">
        <v>1.49E-2</v>
      </c>
      <c r="H188" s="74">
        <v>1.37E-2</v>
      </c>
      <c r="I188" s="74">
        <v>1.41E-2</v>
      </c>
      <c r="J188" s="74"/>
      <c r="K188" s="74"/>
      <c r="L188" s="74"/>
      <c r="M188" s="74"/>
      <c r="N188" s="74"/>
    </row>
    <row r="189" spans="1:18" ht="11.4" thickBot="1">
      <c r="A189" s="71" t="s">
        <v>160</v>
      </c>
      <c r="B189" s="95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</row>
  </sheetData>
  <mergeCells count="352"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N87:P87"/>
    <mergeCell ref="A88:B88"/>
    <mergeCell ref="E88:G88"/>
    <mergeCell ref="H88:I88"/>
    <mergeCell ref="L88:M88"/>
    <mergeCell ref="N88:O88"/>
    <mergeCell ref="A85:B85"/>
    <mergeCell ref="D85:E85"/>
    <mergeCell ref="K85:L85"/>
    <mergeCell ref="N85:P85"/>
    <mergeCell ref="A86:B86"/>
    <mergeCell ref="D86:E86"/>
    <mergeCell ref="K86:L86"/>
    <mergeCell ref="N86:P86"/>
    <mergeCell ref="A83:B83"/>
    <mergeCell ref="D83:E83"/>
    <mergeCell ref="K83:L83"/>
    <mergeCell ref="N83:P83"/>
    <mergeCell ref="A84:B84"/>
    <mergeCell ref="D84:E84"/>
    <mergeCell ref="K84:L84"/>
    <mergeCell ref="N84:P84"/>
    <mergeCell ref="A81:B81"/>
    <mergeCell ref="D81:E81"/>
    <mergeCell ref="K81:L81"/>
    <mergeCell ref="N81:P81"/>
    <mergeCell ref="A82:B82"/>
    <mergeCell ref="D82:E82"/>
    <mergeCell ref="K82:L82"/>
    <mergeCell ref="N82:P82"/>
    <mergeCell ref="A79:B79"/>
    <mergeCell ref="D79:E79"/>
    <mergeCell ref="K79:L79"/>
    <mergeCell ref="N79:P79"/>
    <mergeCell ref="A80:B80"/>
    <mergeCell ref="D80:E80"/>
    <mergeCell ref="K80:L80"/>
    <mergeCell ref="N80:P80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0:B10"/>
    <mergeCell ref="D10:F10"/>
    <mergeCell ref="K10:L10"/>
    <mergeCell ref="N10:P10"/>
    <mergeCell ref="A11:B11"/>
    <mergeCell ref="D11:F11"/>
    <mergeCell ref="K11:L11"/>
    <mergeCell ref="N11:P11"/>
    <mergeCell ref="A9:B9"/>
    <mergeCell ref="D9:F9"/>
    <mergeCell ref="K9:L9"/>
    <mergeCell ref="N9:P9"/>
    <mergeCell ref="A5:P5"/>
    <mergeCell ref="A6:B6"/>
    <mergeCell ref="D6:F6"/>
    <mergeCell ref="K6:L6"/>
    <mergeCell ref="N6:P6"/>
    <mergeCell ref="A7:B7"/>
    <mergeCell ref="D7:F7"/>
    <mergeCell ref="K7:L7"/>
    <mergeCell ref="N7:P7"/>
    <mergeCell ref="E2:K2"/>
    <mergeCell ref="D3:H3"/>
    <mergeCell ref="J3:N3"/>
    <mergeCell ref="B4:C4"/>
    <mergeCell ref="E4:G4"/>
    <mergeCell ref="H4:I4"/>
    <mergeCell ref="J4:K4"/>
    <mergeCell ref="L4:M4"/>
    <mergeCell ref="A8:B8"/>
    <mergeCell ref="D8:F8"/>
    <mergeCell ref="K8:L8"/>
    <mergeCell ref="N8:P8"/>
  </mergeCells>
  <phoneticPr fontId="3"/>
  <conditionalFormatting sqref="C61:D61 C77:D77 C34:D34 C58:D59 C74:C76 C87:D87 C78:C86 D72:D76 C35:C57 D65:D68">
    <cfRule type="cellIs" dxfId="16" priority="9" stopIfTrue="1" operator="notEqual">
      <formula>Q34</formula>
    </cfRule>
  </conditionalFormatting>
  <conditionalFormatting sqref="C72">
    <cfRule type="cellIs" dxfId="15" priority="8" stopIfTrue="1" operator="notEqual">
      <formula>Q72</formula>
    </cfRule>
  </conditionalFormatting>
  <conditionalFormatting sqref="D35:D44">
    <cfRule type="cellIs" dxfId="14" priority="7" stopIfTrue="1" operator="notEqual">
      <formula>R35</formula>
    </cfRule>
  </conditionalFormatting>
  <conditionalFormatting sqref="D62:D63">
    <cfRule type="cellIs" dxfId="13" priority="6" stopIfTrue="1" operator="notEqual">
      <formula>R62</formula>
    </cfRule>
  </conditionalFormatting>
  <conditionalFormatting sqref="C69:C71">
    <cfRule type="cellIs" dxfId="12" priority="5" stopIfTrue="1" operator="notEqual">
      <formula>Q69</formula>
    </cfRule>
  </conditionalFormatting>
  <conditionalFormatting sqref="D69:D71">
    <cfRule type="cellIs" dxfId="11" priority="4" stopIfTrue="1" operator="notEqual">
      <formula>R69</formula>
    </cfRule>
  </conditionalFormatting>
  <conditionalFormatting sqref="D64">
    <cfRule type="cellIs" dxfId="10" priority="3" stopIfTrue="1" operator="notEqual">
      <formula>R64</formula>
    </cfRule>
  </conditionalFormatting>
  <conditionalFormatting sqref="D77:E86">
    <cfRule type="expression" dxfId="9" priority="2">
      <formula>OR($C77=$K$101,$C77=$K$102)</formula>
    </cfRule>
  </conditionalFormatting>
  <conditionalFormatting sqref="C19:F30">
    <cfRule type="expression" dxfId="8" priority="1">
      <formula>$C19=$O$109</formula>
    </cfRule>
  </conditionalFormatting>
  <dataValidations count="22">
    <dataValidation type="list" allowBlank="1" showInputMessage="1" showErrorMessage="1" sqref="C7:C15" xr:uid="{F0D3A243-4C7E-45E9-862F-D7AE2FEDFC98}">
      <formula1>$U$99:$U$103</formula1>
    </dataValidation>
    <dataValidation type="list" allowBlank="1" showInputMessage="1" showErrorMessage="1" sqref="E4:G4" xr:uid="{2C0DEBB0-0367-45D1-A452-BBCEB4649F7C}">
      <formula1>IF($B$4=B139,$B$140:$B$145,IF($B$4=$C$139,$C$140:$C$145,IF($B$4=$D$139,$D$140:$D$145,IF($B$4=$E$139,$E$140:$E$145,IF($B$4=$F$139,$F$140:$F$145,IF($B$4=$G$139,$G$140:$G$145,$H$140:$H$145))))))</formula1>
    </dataValidation>
    <dataValidation type="list" allowBlank="1" showInputMessage="1" showErrorMessage="1" sqref="B4:C4" xr:uid="{4D20E73F-A992-42E1-8189-FCE341F7BFC7}">
      <formula1>$A$139:$H$139</formula1>
    </dataValidation>
    <dataValidation type="list" allowBlank="1" showInputMessage="1" showErrorMessage="1" sqref="J4:K4" xr:uid="{2B799909-423D-40C6-BFF7-0FE528289FE4}">
      <formula1>$I$140:$I$158</formula1>
    </dataValidation>
    <dataValidation type="list" allowBlank="1" showInputMessage="1" showErrorMessage="1" sqref="A19:B30" xr:uid="{BE3C80EB-0E18-499A-9E71-83179E3EE66D}">
      <formula1>$T$99:$T$100</formula1>
    </dataValidation>
    <dataValidation type="list" allowBlank="1" showInputMessage="1" showErrorMessage="1" sqref="A7:B15" xr:uid="{E7596780-FC4F-443D-81C8-E3F9C4A9AF2E}">
      <formula1>$S$99:$S$100</formula1>
    </dataValidation>
    <dataValidation type="list" allowBlank="1" showInputMessage="1" showErrorMessage="1" sqref="F87" xr:uid="{2A63F642-CDD4-454A-995F-6ADDFFFD6641}">
      <formula1>"　○"</formula1>
    </dataValidation>
    <dataValidation type="list" allowBlank="1" showInputMessage="1" sqref="H7:H15 H34:H57 H19:H30" xr:uid="{642A961F-7EE1-4066-A2DF-1C02F8F39291}">
      <formula1>$Q$98:$Q$101</formula1>
    </dataValidation>
    <dataValidation type="list" allowBlank="1" showInputMessage="1" showErrorMessage="1" sqref="F34:F57 F61:F86" xr:uid="{8A2E328C-241C-42A1-8905-1F887439D1B9}">
      <formula1>$P$99:$P$100</formula1>
    </dataValidation>
    <dataValidation imeMode="off" allowBlank="1" showInputMessage="1" showErrorMessage="1" sqref="I7:J15 N4 P3 G7:G15 G19:G30 I19:J30 I34:J57 G34:G57 G61:G86 I61:J86" xr:uid="{09329A3C-A075-4D07-A08C-6BBB0938E7FE}"/>
    <dataValidation type="textLength" imeMode="off" allowBlank="1" showInputMessage="1" showErrorMessage="1" errorTitle="製品コード入力ミス" error="製品コードを4桁で入力してください。_x000a_例：0000～9999" sqref="B3" xr:uid="{D677DCF4-9C2D-4AF3-8F86-9EA7FB70D2D7}">
      <formula1>5</formula1>
      <formula2>5</formula2>
    </dataValidation>
    <dataValidation imeMode="hiragana" allowBlank="1" showInputMessage="1" showErrorMessage="1" sqref="O36:P40 O34:P34 O55:P56 N61:P79 N7:N15 N19:N30 N34:N57 N80 N81:P82 N83 N84:P85 N86:O86" xr:uid="{5D548102-815D-460D-9B6B-5D129A555735}"/>
    <dataValidation type="list" allowBlank="1" showInputMessage="1" showErrorMessage="1" sqref="D30 C19:C30" xr:uid="{AA9F90B4-B2BF-41A9-ADEB-FEEC369DC21D}">
      <formula1>IF(A19&lt;&gt;0,$O$99:$O$111,)</formula1>
    </dataValidation>
    <dataValidation type="list" allowBlank="1" showInputMessage="1" showErrorMessage="1" sqref="R34:R57 R61:R85" xr:uid="{D96D2C2B-9048-4A4D-A846-D1012298A947}">
      <formula1>$P$101:$P$102</formula1>
    </dataValidation>
    <dataValidation imeMode="on" allowBlank="1" showInputMessage="1" showErrorMessage="1" sqref="D3" xr:uid="{ECB7A6C4-8CC2-4A8E-BADA-E140474E763D}"/>
    <dataValidation type="list" allowBlank="1" showInputMessage="1" showErrorMessage="1" sqref="D77 C34:C57 C61:C86" xr:uid="{AF6D99B7-38E6-483C-B5CB-4E275261C030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type="list" allowBlank="1" showInputMessage="1" showErrorMessage="1" sqref="D7:F15 D19:D29" xr:uid="{D9AB702B-FB39-40BD-A700-0B6AB253633F}">
      <formula1>IF(C7&lt;&gt;0,$O$118:$O$130,)</formula1>
    </dataValidation>
    <dataValidation type="list" allowBlank="1" showInputMessage="1" showErrorMessage="1" sqref="D34:E44 D45:D57 D61:D76" xr:uid="{ADE4AC33-BAB4-4710-BEFD-05DF76D5627A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8:D79 D81:D82 D84:D86" xr:uid="{1892BD31-46E7-4DAE-A2B7-E032400E952A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A34:A57" xr:uid="{9E2665C2-7F41-4EE0-9A0D-598A89E9E4A7}">
      <formula1>$A$98:$F$98</formula1>
    </dataValidation>
    <dataValidation type="list" allowBlank="1" showInputMessage="1" showErrorMessage="1" sqref="A61:A86" xr:uid="{EA79F35D-0EF8-4497-9BA0-C2AED2756643}">
      <formula1>$F$98:$N$98</formula1>
    </dataValidation>
    <dataValidation type="list" allowBlank="1" showInputMessage="1" showErrorMessage="1" sqref="H61:H86" xr:uid="{387DDC32-D779-40F1-A4E2-65A8189C6C97}">
      <formula1>$Q$98:$Q$101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C9" sqref="C9"/>
    </sheetView>
  </sheetViews>
  <sheetFormatPr defaultRowHeight="13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>
      <c r="A1" s="264" t="s">
        <v>269</v>
      </c>
      <c r="B1" s="265" t="s">
        <v>270</v>
      </c>
      <c r="C1" s="265" t="s">
        <v>271</v>
      </c>
      <c r="D1" s="265" t="s">
        <v>272</v>
      </c>
      <c r="E1" s="265" t="s">
        <v>273</v>
      </c>
      <c r="F1" s="265" t="s">
        <v>274</v>
      </c>
    </row>
    <row r="2" spans="1:6">
      <c r="A2" s="264">
        <f>ROW()-1</f>
        <v>1</v>
      </c>
      <c r="B2" s="266">
        <v>43616</v>
      </c>
      <c r="C2" s="264" t="s">
        <v>275</v>
      </c>
      <c r="D2" s="264" t="s">
        <v>279</v>
      </c>
      <c r="E2" s="264" t="s">
        <v>276</v>
      </c>
      <c r="F2" s="264" t="s">
        <v>276</v>
      </c>
    </row>
    <row r="3" spans="1:6">
      <c r="A3" s="264">
        <f t="shared" ref="A3:A23" si="0">ROW()-1</f>
        <v>2</v>
      </c>
      <c r="B3" s="266">
        <v>43616</v>
      </c>
      <c r="C3" s="264" t="s">
        <v>277</v>
      </c>
      <c r="D3" s="264" t="s">
        <v>279</v>
      </c>
      <c r="E3" s="264" t="s">
        <v>276</v>
      </c>
      <c r="F3" s="264" t="s">
        <v>276</v>
      </c>
    </row>
    <row r="4" spans="1:6">
      <c r="A4" s="264">
        <f t="shared" si="0"/>
        <v>3</v>
      </c>
      <c r="B4" s="266">
        <v>43616</v>
      </c>
      <c r="C4" s="264" t="s">
        <v>278</v>
      </c>
      <c r="D4" s="264" t="s">
        <v>279</v>
      </c>
      <c r="E4" s="264" t="s">
        <v>280</v>
      </c>
      <c r="F4" s="264"/>
    </row>
    <row r="5" spans="1:6">
      <c r="A5" s="264">
        <f t="shared" si="0"/>
        <v>4</v>
      </c>
      <c r="B5" s="266">
        <v>43631</v>
      </c>
      <c r="C5" s="264" t="s">
        <v>281</v>
      </c>
      <c r="D5" s="264" t="s">
        <v>279</v>
      </c>
      <c r="E5" s="264" t="s">
        <v>276</v>
      </c>
      <c r="F5" s="264" t="s">
        <v>276</v>
      </c>
    </row>
    <row r="6" spans="1:6">
      <c r="A6" s="264">
        <f t="shared" si="0"/>
        <v>5</v>
      </c>
      <c r="B6" s="266">
        <v>43631</v>
      </c>
      <c r="C6" s="264" t="s">
        <v>282</v>
      </c>
      <c r="D6" s="264" t="s">
        <v>279</v>
      </c>
      <c r="E6" s="264" t="s">
        <v>276</v>
      </c>
      <c r="F6" s="264" t="s">
        <v>276</v>
      </c>
    </row>
    <row r="7" spans="1:6" ht="39.6">
      <c r="A7" s="264">
        <f t="shared" si="0"/>
        <v>6</v>
      </c>
      <c r="B7" s="266">
        <v>43649</v>
      </c>
      <c r="C7" s="280" t="s">
        <v>296</v>
      </c>
      <c r="D7" s="264" t="s">
        <v>295</v>
      </c>
      <c r="E7" s="264" t="s">
        <v>276</v>
      </c>
      <c r="F7" s="264" t="s">
        <v>276</v>
      </c>
    </row>
    <row r="8" spans="1:6" ht="26.4">
      <c r="A8" s="264">
        <f t="shared" si="0"/>
        <v>7</v>
      </c>
      <c r="B8" s="266">
        <v>43651</v>
      </c>
      <c r="C8" s="280" t="s">
        <v>300</v>
      </c>
      <c r="D8" s="264" t="s">
        <v>295</v>
      </c>
      <c r="E8" s="264" t="s">
        <v>276</v>
      </c>
      <c r="F8" s="264" t="s">
        <v>276</v>
      </c>
    </row>
    <row r="9" spans="1:6" ht="52.8">
      <c r="A9" s="264">
        <f t="shared" si="0"/>
        <v>8</v>
      </c>
      <c r="B9" s="266">
        <v>43731</v>
      </c>
      <c r="C9" s="280" t="s">
        <v>305</v>
      </c>
      <c r="D9" s="264" t="s">
        <v>295</v>
      </c>
      <c r="E9" s="264" t="s">
        <v>276</v>
      </c>
      <c r="F9" s="264" t="s">
        <v>276</v>
      </c>
    </row>
    <row r="10" spans="1:6">
      <c r="A10" s="264">
        <f t="shared" si="0"/>
        <v>9</v>
      </c>
      <c r="B10" s="264"/>
      <c r="C10" s="264"/>
      <c r="D10" s="264"/>
      <c r="E10" s="264"/>
      <c r="F10" s="264"/>
    </row>
    <row r="11" spans="1:6">
      <c r="A11" s="264">
        <f t="shared" si="0"/>
        <v>10</v>
      </c>
      <c r="B11" s="264"/>
      <c r="C11" s="264"/>
      <c r="D11" s="264"/>
      <c r="E11" s="264"/>
      <c r="F11" s="264"/>
    </row>
    <row r="12" spans="1:6">
      <c r="A12" s="264">
        <f t="shared" si="0"/>
        <v>11</v>
      </c>
      <c r="B12" s="264"/>
      <c r="C12" s="264"/>
      <c r="D12" s="264"/>
      <c r="E12" s="264"/>
      <c r="F12" s="264"/>
    </row>
    <row r="13" spans="1:6">
      <c r="A13" s="264">
        <f t="shared" si="0"/>
        <v>12</v>
      </c>
      <c r="B13" s="264"/>
      <c r="C13" s="264"/>
      <c r="D13" s="264"/>
      <c r="E13" s="264"/>
      <c r="F13" s="264"/>
    </row>
    <row r="14" spans="1:6">
      <c r="A14" s="264">
        <f t="shared" si="0"/>
        <v>13</v>
      </c>
      <c r="B14" s="264"/>
      <c r="C14" s="264"/>
      <c r="D14" s="264"/>
      <c r="E14" s="264"/>
      <c r="F14" s="264"/>
    </row>
    <row r="15" spans="1:6">
      <c r="A15" s="264">
        <f t="shared" si="0"/>
        <v>14</v>
      </c>
      <c r="B15" s="264"/>
      <c r="C15" s="264"/>
      <c r="D15" s="264"/>
      <c r="E15" s="264"/>
      <c r="F15" s="264"/>
    </row>
    <row r="16" spans="1:6">
      <c r="A16" s="264">
        <f t="shared" si="0"/>
        <v>15</v>
      </c>
      <c r="B16" s="264"/>
      <c r="C16" s="264"/>
      <c r="D16" s="264"/>
      <c r="E16" s="264"/>
      <c r="F16" s="264"/>
    </row>
    <row r="17" spans="1:6">
      <c r="A17" s="264">
        <f t="shared" si="0"/>
        <v>16</v>
      </c>
      <c r="B17" s="264"/>
      <c r="C17" s="264"/>
      <c r="D17" s="264"/>
      <c r="E17" s="264"/>
      <c r="F17" s="264"/>
    </row>
    <row r="18" spans="1:6">
      <c r="A18" s="264">
        <f t="shared" si="0"/>
        <v>17</v>
      </c>
      <c r="B18" s="264"/>
      <c r="C18" s="264"/>
      <c r="D18" s="264"/>
      <c r="E18" s="264"/>
      <c r="F18" s="264"/>
    </row>
    <row r="19" spans="1:6">
      <c r="A19" s="264">
        <f t="shared" si="0"/>
        <v>18</v>
      </c>
      <c r="B19" s="264"/>
      <c r="C19" s="264"/>
      <c r="D19" s="264"/>
      <c r="E19" s="264"/>
      <c r="F19" s="264"/>
    </row>
    <row r="20" spans="1:6">
      <c r="A20" s="264">
        <f t="shared" si="0"/>
        <v>19</v>
      </c>
      <c r="B20" s="264"/>
      <c r="C20" s="264"/>
      <c r="D20" s="264"/>
      <c r="E20" s="264"/>
      <c r="F20" s="264"/>
    </row>
    <row r="21" spans="1:6">
      <c r="A21" s="264">
        <f t="shared" si="0"/>
        <v>20</v>
      </c>
      <c r="B21" s="264"/>
      <c r="C21" s="264"/>
      <c r="D21" s="264"/>
      <c r="E21" s="264"/>
      <c r="F21" s="264"/>
    </row>
    <row r="22" spans="1:6">
      <c r="A22" s="264">
        <f t="shared" si="0"/>
        <v>21</v>
      </c>
      <c r="B22" s="264"/>
      <c r="C22" s="264"/>
      <c r="D22" s="264"/>
      <c r="E22" s="264"/>
      <c r="F22" s="264"/>
    </row>
    <row r="23" spans="1:6">
      <c r="A23" s="264">
        <f t="shared" si="0"/>
        <v>22</v>
      </c>
      <c r="B23" s="264"/>
      <c r="C23" s="264"/>
      <c r="D23" s="264"/>
      <c r="E23" s="264"/>
      <c r="F23" s="264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>
      <c r="A1" s="1" t="s">
        <v>0</v>
      </c>
      <c r="O1" s="60" t="s">
        <v>213</v>
      </c>
    </row>
    <row r="2" spans="1:24" ht="19.5" customHeight="1" thickBot="1">
      <c r="A2" s="2" t="s">
        <v>1</v>
      </c>
      <c r="B2" s="2"/>
      <c r="C2" s="3"/>
      <c r="D2" s="3"/>
      <c r="E2" s="295" t="s">
        <v>63</v>
      </c>
      <c r="F2" s="295"/>
      <c r="G2" s="295"/>
      <c r="H2" s="295"/>
      <c r="I2" s="295"/>
      <c r="J2" s="295"/>
      <c r="K2" s="111"/>
      <c r="L2" s="111"/>
      <c r="M2" s="111"/>
      <c r="N2" s="111"/>
      <c r="O2" s="111"/>
    </row>
    <row r="3" spans="1:24" ht="14.25" customHeight="1">
      <c r="A3" s="4" t="s">
        <v>2</v>
      </c>
      <c r="B3" s="140" t="s">
        <v>244</v>
      </c>
      <c r="C3" s="96" t="s">
        <v>3</v>
      </c>
      <c r="D3" s="552" t="s">
        <v>205</v>
      </c>
      <c r="E3" s="553"/>
      <c r="F3" s="553"/>
      <c r="G3" s="553"/>
      <c r="H3" s="553"/>
      <c r="I3" s="553"/>
      <c r="J3" s="553"/>
      <c r="K3" s="553"/>
      <c r="L3" s="553"/>
      <c r="M3" s="553"/>
      <c r="N3" s="553"/>
      <c r="O3" s="554"/>
    </row>
    <row r="4" spans="1:24" ht="14.25" customHeight="1" thickBot="1">
      <c r="A4" s="5" t="s">
        <v>201</v>
      </c>
      <c r="B4" s="551" t="s">
        <v>230</v>
      </c>
      <c r="C4" s="551"/>
      <c r="D4" s="303" t="s">
        <v>202</v>
      </c>
      <c r="E4" s="304"/>
      <c r="F4" s="305" t="s">
        <v>218</v>
      </c>
      <c r="G4" s="305"/>
      <c r="H4" s="305"/>
      <c r="I4" s="7" t="s">
        <v>4</v>
      </c>
      <c r="J4" s="6">
        <v>100</v>
      </c>
      <c r="K4" s="303" t="s">
        <v>249</v>
      </c>
      <c r="L4" s="304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>
      <c r="A5" s="307"/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</row>
    <row r="6" spans="1:24" ht="18" customHeight="1">
      <c r="A6" s="555" t="s">
        <v>5</v>
      </c>
      <c r="B6" s="556"/>
      <c r="C6" s="141" t="s">
        <v>6</v>
      </c>
      <c r="D6" s="557" t="s">
        <v>7</v>
      </c>
      <c r="E6" s="558"/>
      <c r="F6" s="556"/>
      <c r="G6" s="142" t="s">
        <v>8</v>
      </c>
      <c r="H6" s="143" t="s">
        <v>9</v>
      </c>
      <c r="I6" s="144" t="s">
        <v>10</v>
      </c>
      <c r="J6" s="559" t="s">
        <v>11</v>
      </c>
      <c r="K6" s="560"/>
      <c r="L6" s="162" t="s">
        <v>238</v>
      </c>
      <c r="M6" s="561" t="s">
        <v>149</v>
      </c>
      <c r="N6" s="561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>
      <c r="A7" s="544" t="s">
        <v>237</v>
      </c>
      <c r="B7" s="545"/>
      <c r="C7" s="145" t="s">
        <v>233</v>
      </c>
      <c r="D7" s="546"/>
      <c r="E7" s="547"/>
      <c r="F7" s="548"/>
      <c r="G7" s="146">
        <v>10000</v>
      </c>
      <c r="H7" s="147" t="s">
        <v>14</v>
      </c>
      <c r="I7" s="148">
        <v>1250</v>
      </c>
      <c r="J7" s="516">
        <f>ROUNDDOWN(IF(H7="US",G7*I7*$O$18,G7*I7),0)</f>
        <v>12500000</v>
      </c>
      <c r="K7" s="517"/>
      <c r="L7" s="159"/>
      <c r="M7" s="325"/>
      <c r="N7" s="326"/>
      <c r="O7" s="327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>
      <c r="A8" s="544" t="s">
        <v>237</v>
      </c>
      <c r="B8" s="545"/>
      <c r="C8" s="145" t="s">
        <v>233</v>
      </c>
      <c r="D8" s="546"/>
      <c r="E8" s="547"/>
      <c r="F8" s="548"/>
      <c r="G8" s="149"/>
      <c r="H8" s="150" t="s">
        <v>14</v>
      </c>
      <c r="I8" s="151"/>
      <c r="J8" s="516">
        <f t="shared" ref="J8:J15" si="0">ROUNDDOWN(IF(H8="US",G8*I8*$O$18,G8*I8),0)</f>
        <v>0</v>
      </c>
      <c r="K8" s="517"/>
      <c r="L8" s="159"/>
      <c r="M8" s="325"/>
      <c r="N8" s="326"/>
      <c r="O8" s="327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>
      <c r="A9" s="544" t="s">
        <v>237</v>
      </c>
      <c r="B9" s="545"/>
      <c r="C9" s="145" t="s">
        <v>233</v>
      </c>
      <c r="D9" s="546"/>
      <c r="E9" s="547"/>
      <c r="F9" s="548"/>
      <c r="G9" s="149"/>
      <c r="H9" s="150" t="s">
        <v>14</v>
      </c>
      <c r="I9" s="151"/>
      <c r="J9" s="516">
        <f t="shared" si="0"/>
        <v>0</v>
      </c>
      <c r="K9" s="517"/>
      <c r="L9" s="163"/>
      <c r="M9" s="328"/>
      <c r="N9" s="328"/>
      <c r="O9" s="329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>
      <c r="A10" s="544" t="s">
        <v>237</v>
      </c>
      <c r="B10" s="545"/>
      <c r="C10" s="145" t="s">
        <v>234</v>
      </c>
      <c r="D10" s="546"/>
      <c r="E10" s="547"/>
      <c r="F10" s="548"/>
      <c r="G10" s="149"/>
      <c r="H10" s="150" t="s">
        <v>14</v>
      </c>
      <c r="I10" s="151"/>
      <c r="J10" s="516">
        <f t="shared" si="0"/>
        <v>0</v>
      </c>
      <c r="K10" s="517"/>
      <c r="L10" s="163"/>
      <c r="M10" s="328"/>
      <c r="N10" s="328"/>
      <c r="O10" s="329"/>
      <c r="R10" s="14"/>
      <c r="S10" s="15"/>
      <c r="T10" s="15"/>
      <c r="U10" s="15"/>
      <c r="V10" s="15"/>
      <c r="W10" s="15"/>
      <c r="X10" s="15"/>
    </row>
    <row r="11" spans="1:24" ht="14.1" customHeight="1">
      <c r="A11" s="544" t="s">
        <v>237</v>
      </c>
      <c r="B11" s="545"/>
      <c r="C11" s="145" t="s">
        <v>235</v>
      </c>
      <c r="D11" s="546"/>
      <c r="E11" s="547"/>
      <c r="F11" s="548"/>
      <c r="G11" s="149">
        <v>24</v>
      </c>
      <c r="H11" s="150" t="s">
        <v>14</v>
      </c>
      <c r="I11" s="151">
        <v>1200</v>
      </c>
      <c r="J11" s="516">
        <f t="shared" si="0"/>
        <v>28800</v>
      </c>
      <c r="K11" s="517"/>
      <c r="L11" s="163"/>
      <c r="M11" s="328"/>
      <c r="N11" s="328"/>
      <c r="O11" s="329"/>
      <c r="R11" s="14"/>
      <c r="S11" s="15"/>
      <c r="T11" s="15"/>
      <c r="U11" s="15"/>
      <c r="V11" s="15"/>
      <c r="W11" s="15"/>
      <c r="X11" s="15"/>
    </row>
    <row r="12" spans="1:24" ht="14.1" customHeight="1">
      <c r="A12" s="544" t="s">
        <v>237</v>
      </c>
      <c r="B12" s="545"/>
      <c r="C12" s="145" t="s">
        <v>236</v>
      </c>
      <c r="D12" s="546"/>
      <c r="E12" s="547"/>
      <c r="F12" s="548"/>
      <c r="G12" s="149">
        <v>96</v>
      </c>
      <c r="H12" s="150" t="s">
        <v>14</v>
      </c>
      <c r="I12" s="151">
        <v>1200</v>
      </c>
      <c r="J12" s="516">
        <f t="shared" si="0"/>
        <v>115200</v>
      </c>
      <c r="K12" s="517"/>
      <c r="L12" s="163"/>
      <c r="M12" s="328"/>
      <c r="N12" s="328"/>
      <c r="O12" s="329"/>
      <c r="R12" s="14"/>
      <c r="S12" s="15"/>
      <c r="T12" s="15"/>
      <c r="U12" s="15"/>
      <c r="V12" s="15"/>
      <c r="W12" s="15"/>
      <c r="X12" s="15"/>
    </row>
    <row r="13" spans="1:24" ht="14.1" customHeight="1">
      <c r="A13" s="544" t="s">
        <v>237</v>
      </c>
      <c r="B13" s="545"/>
      <c r="C13" s="145"/>
      <c r="D13" s="546"/>
      <c r="E13" s="547"/>
      <c r="F13" s="548"/>
      <c r="G13" s="149"/>
      <c r="H13" s="150" t="s">
        <v>14</v>
      </c>
      <c r="I13" s="151"/>
      <c r="J13" s="516">
        <f t="shared" si="0"/>
        <v>0</v>
      </c>
      <c r="K13" s="517"/>
      <c r="L13" s="163"/>
      <c r="M13" s="328"/>
      <c r="N13" s="328"/>
      <c r="O13" s="329"/>
      <c r="R13" s="14"/>
      <c r="S13" s="15"/>
      <c r="T13" s="15"/>
      <c r="U13" s="15"/>
      <c r="V13" s="15"/>
      <c r="W13" s="15"/>
      <c r="X13" s="15"/>
    </row>
    <row r="14" spans="1:24" ht="14.1" customHeight="1">
      <c r="A14" s="544" t="s">
        <v>237</v>
      </c>
      <c r="B14" s="545"/>
      <c r="C14" s="145"/>
      <c r="D14" s="546"/>
      <c r="E14" s="547"/>
      <c r="F14" s="548"/>
      <c r="G14" s="149"/>
      <c r="H14" s="150" t="s">
        <v>14</v>
      </c>
      <c r="I14" s="151"/>
      <c r="J14" s="516">
        <f t="shared" si="0"/>
        <v>0</v>
      </c>
      <c r="K14" s="517"/>
      <c r="L14" s="163"/>
      <c r="M14" s="328"/>
      <c r="N14" s="328"/>
      <c r="O14" s="329"/>
      <c r="R14" s="14"/>
      <c r="S14" s="15"/>
      <c r="T14" s="15"/>
      <c r="U14" s="15"/>
      <c r="V14" s="15"/>
      <c r="W14" s="15"/>
      <c r="X14" s="15"/>
    </row>
    <row r="15" spans="1:24" ht="14.1" customHeight="1" thickBot="1">
      <c r="A15" s="549" t="s">
        <v>237</v>
      </c>
      <c r="B15" s="550"/>
      <c r="C15" s="152"/>
      <c r="D15" s="546"/>
      <c r="E15" s="547"/>
      <c r="F15" s="548"/>
      <c r="G15" s="153"/>
      <c r="H15" s="154" t="s">
        <v>14</v>
      </c>
      <c r="I15" s="155"/>
      <c r="J15" s="516">
        <f t="shared" si="0"/>
        <v>0</v>
      </c>
      <c r="K15" s="517"/>
      <c r="L15" s="164"/>
      <c r="M15" s="330"/>
      <c r="N15" s="330"/>
      <c r="O15" s="331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>
      <c r="A16" s="340" t="s">
        <v>232</v>
      </c>
      <c r="B16" s="341"/>
      <c r="C16" s="341"/>
      <c r="D16" s="341"/>
      <c r="E16" s="341"/>
      <c r="F16" s="342"/>
      <c r="G16" s="169">
        <f>SUM(G7:G15)</f>
        <v>10120</v>
      </c>
      <c r="H16" s="156"/>
      <c r="I16" s="343">
        <f>SUM(J7:J15)</f>
        <v>12644000</v>
      </c>
      <c r="J16" s="344"/>
      <c r="K16" s="345"/>
      <c r="L16" s="157"/>
      <c r="M16" s="346"/>
      <c r="N16" s="346"/>
      <c r="O16" s="347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>
      <c r="A17" s="348"/>
      <c r="B17" s="349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50"/>
      <c r="R17" s="15"/>
      <c r="S17" s="15"/>
      <c r="T17" s="15"/>
      <c r="U17" s="15"/>
      <c r="V17" s="15"/>
      <c r="W17" s="15"/>
      <c r="X17" s="15"/>
    </row>
    <row r="18" spans="1:24" ht="18" customHeight="1">
      <c r="A18" s="537" t="s">
        <v>5</v>
      </c>
      <c r="B18" s="538"/>
      <c r="C18" s="132" t="s">
        <v>6</v>
      </c>
      <c r="D18" s="539" t="s">
        <v>7</v>
      </c>
      <c r="E18" s="540"/>
      <c r="F18" s="538"/>
      <c r="G18" s="133" t="s">
        <v>8</v>
      </c>
      <c r="H18" s="134" t="s">
        <v>9</v>
      </c>
      <c r="I18" s="135" t="s">
        <v>10</v>
      </c>
      <c r="J18" s="541" t="s">
        <v>11</v>
      </c>
      <c r="K18" s="542"/>
      <c r="L18" s="162" t="s">
        <v>238</v>
      </c>
      <c r="M18" s="543" t="s">
        <v>149</v>
      </c>
      <c r="N18" s="543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>
      <c r="A19" s="513" t="s">
        <v>12</v>
      </c>
      <c r="B19" s="514"/>
      <c r="C19" s="9" t="s">
        <v>13</v>
      </c>
      <c r="D19" s="529"/>
      <c r="E19" s="530"/>
      <c r="F19" s="531"/>
      <c r="G19" s="10">
        <v>1</v>
      </c>
      <c r="H19" s="103" t="s">
        <v>14</v>
      </c>
      <c r="I19" s="11">
        <v>85000</v>
      </c>
      <c r="J19" s="516">
        <f>ROUNDDOWN(IF(H19="US",G19*I19*$O$18,G19*I19),0)</f>
        <v>85000</v>
      </c>
      <c r="K19" s="517"/>
      <c r="L19" s="159"/>
      <c r="M19" s="337"/>
      <c r="N19" s="338"/>
      <c r="O19" s="339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>
      <c r="A20" s="513" t="s">
        <v>12</v>
      </c>
      <c r="B20" s="514"/>
      <c r="C20" s="9" t="s">
        <v>15</v>
      </c>
      <c r="D20" s="529"/>
      <c r="E20" s="530"/>
      <c r="F20" s="531"/>
      <c r="G20" s="12"/>
      <c r="H20" s="104" t="s">
        <v>14</v>
      </c>
      <c r="I20" s="13"/>
      <c r="J20" s="516">
        <f t="shared" ref="J20:J31" si="1">ROUNDDOWN(IF(H20="US",G20*I20*$O$18,G20*I20),0)</f>
        <v>0</v>
      </c>
      <c r="K20" s="517"/>
      <c r="L20" s="159"/>
      <c r="M20" s="337"/>
      <c r="N20" s="338"/>
      <c r="O20" s="339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>
      <c r="A21" s="513" t="s">
        <v>12</v>
      </c>
      <c r="B21" s="514"/>
      <c r="C21" s="9" t="s">
        <v>16</v>
      </c>
      <c r="D21" s="529"/>
      <c r="E21" s="530"/>
      <c r="F21" s="531"/>
      <c r="G21" s="12"/>
      <c r="H21" s="104" t="s">
        <v>14</v>
      </c>
      <c r="I21" s="13"/>
      <c r="J21" s="516">
        <f t="shared" si="1"/>
        <v>0</v>
      </c>
      <c r="K21" s="517"/>
      <c r="L21" s="159"/>
      <c r="M21" s="357"/>
      <c r="N21" s="357"/>
      <c r="O21" s="358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>
      <c r="A22" s="513" t="s">
        <v>12</v>
      </c>
      <c r="B22" s="514"/>
      <c r="C22" s="9" t="s">
        <v>17</v>
      </c>
      <c r="D22" s="529"/>
      <c r="E22" s="530"/>
      <c r="F22" s="531"/>
      <c r="G22" s="12"/>
      <c r="H22" s="104" t="s">
        <v>14</v>
      </c>
      <c r="I22" s="13"/>
      <c r="J22" s="516">
        <f t="shared" si="1"/>
        <v>0</v>
      </c>
      <c r="K22" s="517"/>
      <c r="L22" s="159"/>
      <c r="M22" s="357"/>
      <c r="N22" s="357"/>
      <c r="O22" s="358"/>
      <c r="R22" s="14"/>
      <c r="S22" s="15"/>
      <c r="T22" s="15"/>
      <c r="U22" s="15"/>
      <c r="V22" s="15"/>
      <c r="W22" s="15"/>
      <c r="X22" s="15"/>
    </row>
    <row r="23" spans="1:24" ht="14.1" customHeight="1">
      <c r="A23" s="513" t="s">
        <v>12</v>
      </c>
      <c r="B23" s="514"/>
      <c r="C23" s="9" t="s">
        <v>18</v>
      </c>
      <c r="D23" s="529"/>
      <c r="E23" s="530"/>
      <c r="F23" s="531"/>
      <c r="G23" s="12"/>
      <c r="H23" s="104" t="s">
        <v>14</v>
      </c>
      <c r="I23" s="13"/>
      <c r="J23" s="516">
        <f t="shared" si="1"/>
        <v>0</v>
      </c>
      <c r="K23" s="517"/>
      <c r="L23" s="159"/>
      <c r="M23" s="357"/>
      <c r="N23" s="357"/>
      <c r="O23" s="358"/>
      <c r="R23" s="14"/>
      <c r="S23" s="15"/>
      <c r="T23" s="15"/>
      <c r="U23" s="15"/>
      <c r="V23" s="15"/>
      <c r="W23" s="15"/>
      <c r="X23" s="15"/>
    </row>
    <row r="24" spans="1:24" ht="14.1" customHeight="1">
      <c r="A24" s="513" t="s">
        <v>12</v>
      </c>
      <c r="B24" s="514"/>
      <c r="C24" s="9" t="s">
        <v>19</v>
      </c>
      <c r="D24" s="529"/>
      <c r="E24" s="530"/>
      <c r="F24" s="531"/>
      <c r="G24" s="12"/>
      <c r="H24" s="104" t="s">
        <v>14</v>
      </c>
      <c r="I24" s="13"/>
      <c r="J24" s="516">
        <f t="shared" si="1"/>
        <v>0</v>
      </c>
      <c r="K24" s="517"/>
      <c r="L24" s="159"/>
      <c r="M24" s="357"/>
      <c r="N24" s="357"/>
      <c r="O24" s="358"/>
      <c r="R24" s="14"/>
      <c r="S24" s="15"/>
      <c r="T24" s="15"/>
      <c r="U24" s="15"/>
      <c r="V24" s="15"/>
      <c r="W24" s="15"/>
      <c r="X24" s="15"/>
    </row>
    <row r="25" spans="1:24" ht="14.1" customHeight="1">
      <c r="A25" s="513" t="s">
        <v>12</v>
      </c>
      <c r="B25" s="514"/>
      <c r="C25" s="9" t="s">
        <v>20</v>
      </c>
      <c r="D25" s="529"/>
      <c r="E25" s="530"/>
      <c r="F25" s="531"/>
      <c r="G25" s="12"/>
      <c r="H25" s="104" t="s">
        <v>14</v>
      </c>
      <c r="I25" s="13"/>
      <c r="J25" s="516">
        <f t="shared" si="1"/>
        <v>0</v>
      </c>
      <c r="K25" s="517"/>
      <c r="L25" s="159"/>
      <c r="M25" s="357"/>
      <c r="N25" s="357"/>
      <c r="O25" s="358"/>
      <c r="R25" s="14"/>
      <c r="S25" s="15"/>
      <c r="T25" s="15"/>
      <c r="U25" s="15"/>
      <c r="V25" s="15"/>
      <c r="W25" s="15"/>
      <c r="X25" s="15"/>
    </row>
    <row r="26" spans="1:24" ht="14.1" customHeight="1">
      <c r="A26" s="513" t="s">
        <v>12</v>
      </c>
      <c r="B26" s="514"/>
      <c r="C26" s="9"/>
      <c r="D26" s="529"/>
      <c r="E26" s="530"/>
      <c r="F26" s="531"/>
      <c r="G26" s="12"/>
      <c r="H26" s="104" t="s">
        <v>14</v>
      </c>
      <c r="I26" s="13"/>
      <c r="J26" s="516">
        <f t="shared" si="1"/>
        <v>0</v>
      </c>
      <c r="K26" s="517"/>
      <c r="L26" s="159"/>
      <c r="M26" s="357"/>
      <c r="N26" s="357"/>
      <c r="O26" s="358"/>
      <c r="R26" s="14"/>
      <c r="S26" s="15"/>
      <c r="T26" s="15"/>
      <c r="U26" s="15"/>
      <c r="V26" s="15"/>
      <c r="W26" s="15"/>
      <c r="X26" s="15"/>
    </row>
    <row r="27" spans="1:24" ht="14.1" customHeight="1">
      <c r="A27" s="513" t="s">
        <v>12</v>
      </c>
      <c r="B27" s="514"/>
      <c r="C27" s="9"/>
      <c r="D27" s="529"/>
      <c r="E27" s="530"/>
      <c r="F27" s="531"/>
      <c r="G27" s="12"/>
      <c r="H27" s="104" t="s">
        <v>14</v>
      </c>
      <c r="I27" s="13"/>
      <c r="J27" s="516">
        <f t="shared" si="1"/>
        <v>0</v>
      </c>
      <c r="K27" s="517"/>
      <c r="L27" s="159"/>
      <c r="M27" s="357"/>
      <c r="N27" s="357"/>
      <c r="O27" s="358"/>
      <c r="R27" s="14"/>
      <c r="S27" s="15"/>
      <c r="T27" s="15"/>
      <c r="U27" s="15"/>
      <c r="V27" s="15"/>
      <c r="W27" s="15"/>
      <c r="X27" s="15"/>
    </row>
    <row r="28" spans="1:24" ht="14.1" customHeight="1">
      <c r="A28" s="513" t="s">
        <v>12</v>
      </c>
      <c r="B28" s="514"/>
      <c r="C28" s="9"/>
      <c r="D28" s="529"/>
      <c r="E28" s="530"/>
      <c r="F28" s="531"/>
      <c r="G28" s="12"/>
      <c r="H28" s="104" t="s">
        <v>14</v>
      </c>
      <c r="I28" s="13"/>
      <c r="J28" s="516">
        <f t="shared" si="1"/>
        <v>0</v>
      </c>
      <c r="K28" s="517"/>
      <c r="L28" s="159"/>
      <c r="M28" s="357"/>
      <c r="N28" s="357"/>
      <c r="O28" s="358"/>
      <c r="R28" s="14"/>
      <c r="S28" s="15"/>
      <c r="T28" s="15"/>
      <c r="U28" s="15"/>
      <c r="V28" s="15"/>
      <c r="W28" s="15"/>
      <c r="X28" s="15"/>
    </row>
    <row r="29" spans="1:24" ht="14.1" customHeight="1">
      <c r="A29" s="513" t="s">
        <v>12</v>
      </c>
      <c r="B29" s="514"/>
      <c r="C29" s="9"/>
      <c r="D29" s="529"/>
      <c r="E29" s="530"/>
      <c r="F29" s="531"/>
      <c r="G29" s="12"/>
      <c r="H29" s="104" t="s">
        <v>14</v>
      </c>
      <c r="I29" s="13"/>
      <c r="J29" s="516">
        <f t="shared" si="1"/>
        <v>0</v>
      </c>
      <c r="K29" s="517"/>
      <c r="L29" s="159"/>
      <c r="M29" s="357"/>
      <c r="N29" s="357"/>
      <c r="O29" s="358"/>
      <c r="R29" s="14"/>
      <c r="S29" s="15"/>
      <c r="T29" s="15"/>
      <c r="U29" s="15"/>
      <c r="V29" s="15"/>
      <c r="W29" s="15"/>
      <c r="X29" s="15"/>
    </row>
    <row r="30" spans="1:24" ht="14.1" customHeight="1">
      <c r="A30" s="513" t="s">
        <v>12</v>
      </c>
      <c r="B30" s="514"/>
      <c r="C30" s="9"/>
      <c r="D30" s="529"/>
      <c r="E30" s="530"/>
      <c r="F30" s="531"/>
      <c r="G30" s="12"/>
      <c r="H30" s="104" t="s">
        <v>14</v>
      </c>
      <c r="I30" s="13"/>
      <c r="J30" s="516">
        <f t="shared" si="1"/>
        <v>0</v>
      </c>
      <c r="K30" s="517"/>
      <c r="L30" s="159"/>
      <c r="M30" s="357"/>
      <c r="N30" s="357"/>
      <c r="O30" s="358"/>
      <c r="R30" s="14"/>
      <c r="S30" s="15"/>
      <c r="T30" s="15"/>
      <c r="U30" s="15"/>
      <c r="V30" s="15"/>
      <c r="W30" s="15"/>
      <c r="X30" s="15"/>
    </row>
    <row r="31" spans="1:24" ht="14.1" customHeight="1" thickBot="1">
      <c r="A31" s="532" t="s">
        <v>12</v>
      </c>
      <c r="B31" s="533"/>
      <c r="C31" s="100" t="s">
        <v>153</v>
      </c>
      <c r="D31" s="534"/>
      <c r="E31" s="535"/>
      <c r="F31" s="536"/>
      <c r="G31" s="101"/>
      <c r="H31" s="105" t="s">
        <v>14</v>
      </c>
      <c r="I31" s="97"/>
      <c r="J31" s="516">
        <f t="shared" si="1"/>
        <v>0</v>
      </c>
      <c r="K31" s="517"/>
      <c r="L31" s="161"/>
      <c r="M31" s="377"/>
      <c r="N31" s="377"/>
      <c r="O31" s="378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>
      <c r="A32" s="359" t="s">
        <v>21</v>
      </c>
      <c r="B32" s="360"/>
      <c r="C32" s="360"/>
      <c r="D32" s="360"/>
      <c r="E32" s="360"/>
      <c r="F32" s="361"/>
      <c r="G32" s="168">
        <f>SUM(G19:G31)</f>
        <v>1</v>
      </c>
      <c r="H32" s="102"/>
      <c r="I32" s="362">
        <f>SUM(J19:J31)</f>
        <v>85000</v>
      </c>
      <c r="J32" s="363"/>
      <c r="K32" s="364"/>
      <c r="L32" s="98"/>
      <c r="M32" s="365"/>
      <c r="N32" s="365"/>
      <c r="O32" s="366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>
      <c r="A33" s="348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50"/>
      <c r="R33" s="15"/>
      <c r="S33" s="15"/>
      <c r="T33" s="15"/>
      <c r="U33" s="15"/>
      <c r="V33" s="15"/>
      <c r="W33" s="15"/>
      <c r="X33" s="15"/>
    </row>
    <row r="34" spans="1:24" ht="20.25" customHeight="1">
      <c r="A34" s="524" t="s">
        <v>22</v>
      </c>
      <c r="B34" s="525"/>
      <c r="C34" s="136" t="s">
        <v>23</v>
      </c>
      <c r="D34" s="526" t="s">
        <v>24</v>
      </c>
      <c r="E34" s="525"/>
      <c r="F34" s="136" t="s">
        <v>25</v>
      </c>
      <c r="G34" s="136" t="s">
        <v>26</v>
      </c>
      <c r="H34" s="136" t="s">
        <v>9</v>
      </c>
      <c r="I34" s="136" t="s">
        <v>27</v>
      </c>
      <c r="J34" s="526" t="s">
        <v>28</v>
      </c>
      <c r="K34" s="525"/>
      <c r="L34" s="160" t="s">
        <v>238</v>
      </c>
      <c r="M34" s="527" t="s">
        <v>65</v>
      </c>
      <c r="N34" s="528"/>
      <c r="O34" s="137">
        <f>$O$18</f>
        <v>114</v>
      </c>
      <c r="Q34" s="79" t="s">
        <v>200</v>
      </c>
    </row>
    <row r="35" spans="1:24" ht="14.1" customHeight="1">
      <c r="A35" s="513" t="s">
        <v>33</v>
      </c>
      <c r="B35" s="514"/>
      <c r="C35" s="16" t="s">
        <v>34</v>
      </c>
      <c r="D35" s="515"/>
      <c r="E35" s="514"/>
      <c r="F35" s="17"/>
      <c r="G35" s="12">
        <v>1</v>
      </c>
      <c r="H35" s="104"/>
      <c r="I35" s="13">
        <v>80000</v>
      </c>
      <c r="J35" s="516">
        <f>ROUNDDOWN(IF(H35="US",G35*I35*$O$18,G35*I35),0)</f>
        <v>80000</v>
      </c>
      <c r="K35" s="517"/>
      <c r="L35" s="159"/>
      <c r="M35" s="384"/>
      <c r="N35" s="384"/>
      <c r="O35" s="385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>
      <c r="A36" s="513" t="s">
        <v>33</v>
      </c>
      <c r="B36" s="514"/>
      <c r="C36" s="16" t="s">
        <v>35</v>
      </c>
      <c r="D36" s="515"/>
      <c r="E36" s="514"/>
      <c r="F36" s="17"/>
      <c r="G36" s="12"/>
      <c r="H36" s="104"/>
      <c r="I36" s="13"/>
      <c r="J36" s="516">
        <f t="shared" ref="J36:J59" si="3">ROUNDDOWN(IF(H36="US",G36*I36*$O$18,G36*I36),0)</f>
        <v>0</v>
      </c>
      <c r="K36" s="517"/>
      <c r="L36" s="159"/>
      <c r="M36" s="384"/>
      <c r="N36" s="384"/>
      <c r="O36" s="385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>
      <c r="A37" s="513" t="s">
        <v>33</v>
      </c>
      <c r="B37" s="514"/>
      <c r="C37" s="16" t="s">
        <v>35</v>
      </c>
      <c r="D37" s="515"/>
      <c r="E37" s="514"/>
      <c r="F37" s="17"/>
      <c r="G37" s="12"/>
      <c r="H37" s="104"/>
      <c r="I37" s="13"/>
      <c r="J37" s="516">
        <f t="shared" si="3"/>
        <v>0</v>
      </c>
      <c r="K37" s="517"/>
      <c r="L37" s="159"/>
      <c r="M37" s="384"/>
      <c r="N37" s="384"/>
      <c r="O37" s="385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>
      <c r="A38" s="513" t="s">
        <v>33</v>
      </c>
      <c r="B38" s="514"/>
      <c r="C38" s="16" t="s">
        <v>35</v>
      </c>
      <c r="D38" s="515"/>
      <c r="E38" s="514"/>
      <c r="F38" s="17"/>
      <c r="G38" s="12"/>
      <c r="H38" s="104"/>
      <c r="I38" s="13"/>
      <c r="J38" s="516">
        <f t="shared" si="3"/>
        <v>0</v>
      </c>
      <c r="K38" s="517"/>
      <c r="L38" s="159"/>
      <c r="M38" s="384"/>
      <c r="N38" s="384"/>
      <c r="O38" s="385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>
      <c r="A39" s="513"/>
      <c r="B39" s="514"/>
      <c r="C39" s="16"/>
      <c r="D39" s="515"/>
      <c r="E39" s="514"/>
      <c r="F39" s="17"/>
      <c r="G39" s="12"/>
      <c r="H39" s="104"/>
      <c r="I39" s="13"/>
      <c r="J39" s="516">
        <f t="shared" si="3"/>
        <v>0</v>
      </c>
      <c r="K39" s="517"/>
      <c r="L39" s="159"/>
      <c r="M39" s="384"/>
      <c r="N39" s="384"/>
      <c r="O39" s="385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>
      <c r="A40" s="513" t="s">
        <v>29</v>
      </c>
      <c r="B40" s="514"/>
      <c r="C40" s="16" t="s">
        <v>30</v>
      </c>
      <c r="D40" s="515"/>
      <c r="E40" s="514"/>
      <c r="F40" s="17" t="s">
        <v>147</v>
      </c>
      <c r="G40" s="12">
        <v>1</v>
      </c>
      <c r="H40" s="104" t="s">
        <v>14</v>
      </c>
      <c r="I40" s="13">
        <v>200000</v>
      </c>
      <c r="J40" s="516">
        <f t="shared" si="3"/>
        <v>200000</v>
      </c>
      <c r="K40" s="517"/>
      <c r="L40" s="159"/>
      <c r="M40" s="384"/>
      <c r="N40" s="384"/>
      <c r="O40" s="385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>
      <c r="A41" s="513" t="s">
        <v>29</v>
      </c>
      <c r="B41" s="514"/>
      <c r="C41" s="16" t="s">
        <v>30</v>
      </c>
      <c r="D41" s="515"/>
      <c r="E41" s="514"/>
      <c r="F41" s="17"/>
      <c r="G41" s="12"/>
      <c r="H41" s="104"/>
      <c r="I41" s="13"/>
      <c r="J41" s="516">
        <f t="shared" si="3"/>
        <v>0</v>
      </c>
      <c r="K41" s="517"/>
      <c r="L41" s="159"/>
      <c r="M41" s="384"/>
      <c r="N41" s="384"/>
      <c r="O41" s="385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>
      <c r="A42" s="513" t="s">
        <v>29</v>
      </c>
      <c r="B42" s="514"/>
      <c r="C42" s="16" t="s">
        <v>30</v>
      </c>
      <c r="D42" s="515"/>
      <c r="E42" s="514"/>
      <c r="F42" s="17"/>
      <c r="G42" s="12"/>
      <c r="H42" s="104"/>
      <c r="I42" s="13"/>
      <c r="J42" s="516">
        <f t="shared" si="3"/>
        <v>0</v>
      </c>
      <c r="K42" s="517"/>
      <c r="L42" s="159"/>
      <c r="M42" s="384"/>
      <c r="N42" s="384"/>
      <c r="O42" s="385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>
      <c r="A43" s="513" t="s">
        <v>29</v>
      </c>
      <c r="B43" s="514"/>
      <c r="C43" s="16" t="s">
        <v>31</v>
      </c>
      <c r="D43" s="515"/>
      <c r="E43" s="514"/>
      <c r="F43" s="17"/>
      <c r="G43" s="12"/>
      <c r="H43" s="104"/>
      <c r="I43" s="13"/>
      <c r="J43" s="516">
        <f t="shared" si="3"/>
        <v>0</v>
      </c>
      <c r="K43" s="517"/>
      <c r="L43" s="159"/>
      <c r="M43" s="386"/>
      <c r="N43" s="387"/>
      <c r="O43" s="388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>
      <c r="A44" s="513" t="s">
        <v>29</v>
      </c>
      <c r="B44" s="514"/>
      <c r="C44" s="16" t="s">
        <v>32</v>
      </c>
      <c r="D44" s="515"/>
      <c r="E44" s="514"/>
      <c r="F44" s="17"/>
      <c r="G44" s="12"/>
      <c r="H44" s="104"/>
      <c r="I44" s="13"/>
      <c r="J44" s="516">
        <f t="shared" si="3"/>
        <v>0</v>
      </c>
      <c r="K44" s="517"/>
      <c r="L44" s="159"/>
      <c r="M44" s="384"/>
      <c r="N44" s="384"/>
      <c r="O44" s="385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>
      <c r="A45" s="513"/>
      <c r="B45" s="514"/>
      <c r="C45" s="16"/>
      <c r="D45" s="515"/>
      <c r="E45" s="514"/>
      <c r="F45" s="17"/>
      <c r="G45" s="12"/>
      <c r="H45" s="104"/>
      <c r="I45" s="13"/>
      <c r="J45" s="516">
        <f t="shared" si="3"/>
        <v>0</v>
      </c>
      <c r="K45" s="517"/>
      <c r="L45" s="159"/>
      <c r="M45" s="384"/>
      <c r="N45" s="384"/>
      <c r="O45" s="385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>
      <c r="A46" s="513" t="s">
        <v>36</v>
      </c>
      <c r="B46" s="514"/>
      <c r="C46" s="16" t="s">
        <v>37</v>
      </c>
      <c r="D46" s="515" t="s">
        <v>57</v>
      </c>
      <c r="E46" s="514"/>
      <c r="F46" s="17" t="s">
        <v>147</v>
      </c>
      <c r="G46" s="12">
        <v>1</v>
      </c>
      <c r="H46" s="104" t="s">
        <v>148</v>
      </c>
      <c r="I46" s="13">
        <v>10000</v>
      </c>
      <c r="J46" s="516">
        <f t="shared" si="3"/>
        <v>1140000</v>
      </c>
      <c r="K46" s="517"/>
      <c r="L46" s="159"/>
      <c r="M46" s="386"/>
      <c r="N46" s="387"/>
      <c r="O46" s="388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>
      <c r="A47" s="513" t="s">
        <v>36</v>
      </c>
      <c r="B47" s="514"/>
      <c r="C47" s="16" t="s">
        <v>37</v>
      </c>
      <c r="D47" s="515" t="s">
        <v>57</v>
      </c>
      <c r="E47" s="514"/>
      <c r="F47" s="17" t="s">
        <v>147</v>
      </c>
      <c r="G47" s="12">
        <v>1</v>
      </c>
      <c r="H47" s="104" t="s">
        <v>148</v>
      </c>
      <c r="I47" s="13">
        <v>8700</v>
      </c>
      <c r="J47" s="516">
        <f t="shared" si="3"/>
        <v>991800</v>
      </c>
      <c r="K47" s="517"/>
      <c r="L47" s="159"/>
      <c r="M47" s="386"/>
      <c r="N47" s="387"/>
      <c r="O47" s="388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>
      <c r="A48" s="513" t="s">
        <v>36</v>
      </c>
      <c r="B48" s="514"/>
      <c r="C48" s="16" t="s">
        <v>37</v>
      </c>
      <c r="D48" s="515" t="s">
        <v>57</v>
      </c>
      <c r="E48" s="514"/>
      <c r="F48" s="17" t="s">
        <v>147</v>
      </c>
      <c r="G48" s="12">
        <v>1</v>
      </c>
      <c r="H48" s="104" t="s">
        <v>148</v>
      </c>
      <c r="I48" s="13">
        <v>8700</v>
      </c>
      <c r="J48" s="516">
        <f t="shared" si="3"/>
        <v>991800</v>
      </c>
      <c r="K48" s="517"/>
      <c r="L48" s="159"/>
      <c r="M48" s="386"/>
      <c r="N48" s="387"/>
      <c r="O48" s="388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>
      <c r="A49" s="513" t="s">
        <v>36</v>
      </c>
      <c r="B49" s="514"/>
      <c r="C49" s="16" t="s">
        <v>37</v>
      </c>
      <c r="D49" s="515"/>
      <c r="E49" s="514"/>
      <c r="F49" s="17"/>
      <c r="G49" s="12"/>
      <c r="H49" s="104"/>
      <c r="I49" s="13"/>
      <c r="J49" s="516">
        <f t="shared" si="3"/>
        <v>0</v>
      </c>
      <c r="K49" s="517"/>
      <c r="L49" s="159"/>
      <c r="M49" s="386"/>
      <c r="N49" s="387"/>
      <c r="O49" s="388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>
      <c r="A50" s="513" t="s">
        <v>36</v>
      </c>
      <c r="B50" s="514"/>
      <c r="C50" s="16" t="s">
        <v>38</v>
      </c>
      <c r="D50" s="515" t="s">
        <v>57</v>
      </c>
      <c r="E50" s="514"/>
      <c r="F50" s="17" t="s">
        <v>147</v>
      </c>
      <c r="G50" s="12">
        <v>1</v>
      </c>
      <c r="H50" s="104" t="s">
        <v>148</v>
      </c>
      <c r="I50" s="13">
        <v>350</v>
      </c>
      <c r="J50" s="516">
        <f t="shared" si="3"/>
        <v>39900</v>
      </c>
      <c r="K50" s="517"/>
      <c r="L50" s="159"/>
      <c r="M50" s="386"/>
      <c r="N50" s="387"/>
      <c r="O50" s="388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>
      <c r="A51" s="513" t="s">
        <v>36</v>
      </c>
      <c r="B51" s="514"/>
      <c r="C51" s="16" t="s">
        <v>38</v>
      </c>
      <c r="D51" s="515"/>
      <c r="E51" s="514"/>
      <c r="F51" s="17"/>
      <c r="G51" s="12"/>
      <c r="H51" s="104"/>
      <c r="I51" s="13"/>
      <c r="J51" s="516">
        <f t="shared" si="3"/>
        <v>0</v>
      </c>
      <c r="K51" s="517"/>
      <c r="L51" s="159"/>
      <c r="M51" s="386"/>
      <c r="N51" s="387"/>
      <c r="O51" s="388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>
      <c r="A52" s="513" t="s">
        <v>36</v>
      </c>
      <c r="B52" s="514"/>
      <c r="C52" s="16" t="s">
        <v>39</v>
      </c>
      <c r="D52" s="515"/>
      <c r="E52" s="514"/>
      <c r="F52" s="17"/>
      <c r="G52" s="12"/>
      <c r="H52" s="104"/>
      <c r="I52" s="13"/>
      <c r="J52" s="516">
        <f t="shared" si="3"/>
        <v>0</v>
      </c>
      <c r="K52" s="517"/>
      <c r="L52" s="159"/>
      <c r="M52" s="384"/>
      <c r="N52" s="384"/>
      <c r="O52" s="385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>
      <c r="A53" s="513" t="s">
        <v>36</v>
      </c>
      <c r="B53" s="514"/>
      <c r="C53" s="16" t="s">
        <v>39</v>
      </c>
      <c r="D53" s="515"/>
      <c r="E53" s="514"/>
      <c r="F53" s="17"/>
      <c r="G53" s="12"/>
      <c r="H53" s="104"/>
      <c r="I53" s="13"/>
      <c r="J53" s="516">
        <f t="shared" si="3"/>
        <v>0</v>
      </c>
      <c r="K53" s="517"/>
      <c r="L53" s="159"/>
      <c r="M53" s="384"/>
      <c r="N53" s="384"/>
      <c r="O53" s="385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>
      <c r="A54" s="513" t="s">
        <v>36</v>
      </c>
      <c r="B54" s="514"/>
      <c r="C54" s="16" t="s">
        <v>39</v>
      </c>
      <c r="D54" s="515"/>
      <c r="E54" s="514"/>
      <c r="F54" s="17"/>
      <c r="G54" s="12"/>
      <c r="H54" s="104"/>
      <c r="I54" s="13"/>
      <c r="J54" s="516">
        <f t="shared" si="3"/>
        <v>0</v>
      </c>
      <c r="K54" s="517"/>
      <c r="L54" s="159"/>
      <c r="M54" s="384"/>
      <c r="N54" s="384"/>
      <c r="O54" s="385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>
      <c r="A55" s="513"/>
      <c r="B55" s="514"/>
      <c r="C55" s="16"/>
      <c r="D55" s="515"/>
      <c r="E55" s="514"/>
      <c r="F55" s="17"/>
      <c r="G55" s="12"/>
      <c r="H55" s="104"/>
      <c r="I55" s="13"/>
      <c r="J55" s="516">
        <f t="shared" si="3"/>
        <v>0</v>
      </c>
      <c r="K55" s="517"/>
      <c r="L55" s="159"/>
      <c r="M55" s="384"/>
      <c r="N55" s="384"/>
      <c r="O55" s="385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>
      <c r="A56" s="513"/>
      <c r="B56" s="514"/>
      <c r="C56" s="16"/>
      <c r="D56" s="515"/>
      <c r="E56" s="514"/>
      <c r="F56" s="17"/>
      <c r="G56" s="12"/>
      <c r="H56" s="104"/>
      <c r="I56" s="13"/>
      <c r="J56" s="516">
        <f t="shared" si="3"/>
        <v>0</v>
      </c>
      <c r="K56" s="517"/>
      <c r="L56" s="159"/>
      <c r="M56" s="384"/>
      <c r="N56" s="384"/>
      <c r="O56" s="385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>
      <c r="A57" s="513"/>
      <c r="B57" s="514"/>
      <c r="C57" s="16"/>
      <c r="D57" s="515"/>
      <c r="E57" s="514"/>
      <c r="F57" s="17"/>
      <c r="G57" s="12"/>
      <c r="H57" s="104"/>
      <c r="I57" s="13"/>
      <c r="J57" s="516">
        <f t="shared" si="3"/>
        <v>0</v>
      </c>
      <c r="K57" s="517"/>
      <c r="L57" s="159"/>
      <c r="M57" s="384"/>
      <c r="N57" s="384"/>
      <c r="O57" s="385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>
      <c r="A58" s="513"/>
      <c r="B58" s="514"/>
      <c r="C58" s="16"/>
      <c r="D58" s="515"/>
      <c r="E58" s="514"/>
      <c r="F58" s="17"/>
      <c r="G58" s="12"/>
      <c r="H58" s="104"/>
      <c r="I58" s="13"/>
      <c r="J58" s="516">
        <f t="shared" si="3"/>
        <v>0</v>
      </c>
      <c r="K58" s="517"/>
      <c r="L58" s="159"/>
      <c r="M58" s="384"/>
      <c r="N58" s="384"/>
      <c r="O58" s="385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>
      <c r="A59" s="513"/>
      <c r="B59" s="514"/>
      <c r="C59" s="18"/>
      <c r="D59" s="515"/>
      <c r="E59" s="514"/>
      <c r="F59" s="19"/>
      <c r="G59" s="20"/>
      <c r="H59" s="106"/>
      <c r="I59" s="97"/>
      <c r="J59" s="516">
        <f t="shared" si="3"/>
        <v>0</v>
      </c>
      <c r="K59" s="517"/>
      <c r="L59" s="161"/>
      <c r="M59" s="389"/>
      <c r="N59" s="389"/>
      <c r="O59" s="390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>
      <c r="A60" s="391" t="s">
        <v>40</v>
      </c>
      <c r="B60" s="392"/>
      <c r="C60" s="392"/>
      <c r="D60" s="392"/>
      <c r="E60" s="392"/>
      <c r="F60" s="393"/>
      <c r="G60" s="22"/>
      <c r="H60" s="23"/>
      <c r="I60" s="362">
        <f>SUM(J35:J59)</f>
        <v>3443500</v>
      </c>
      <c r="J60" s="363"/>
      <c r="K60" s="364"/>
      <c r="L60" s="99"/>
      <c r="M60" s="394">
        <f>SUMIF(F35:F59,"",J35:J59)</f>
        <v>80000</v>
      </c>
      <c r="N60" s="395"/>
      <c r="O60" s="396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>
      <c r="A61" s="397"/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9"/>
      <c r="Q61" s="77"/>
      <c r="R61" s="21"/>
      <c r="S61" s="15"/>
      <c r="T61" s="15"/>
      <c r="U61" s="15"/>
      <c r="V61" s="15"/>
      <c r="W61" s="15"/>
      <c r="X61" s="15"/>
    </row>
    <row r="62" spans="1:24" ht="19.5" customHeight="1">
      <c r="A62" s="524" t="s">
        <v>22</v>
      </c>
      <c r="B62" s="525"/>
      <c r="C62" s="136" t="s">
        <v>23</v>
      </c>
      <c r="D62" s="526" t="s">
        <v>24</v>
      </c>
      <c r="E62" s="525"/>
      <c r="F62" s="138" t="s">
        <v>25</v>
      </c>
      <c r="G62" s="138" t="s">
        <v>26</v>
      </c>
      <c r="H62" s="138" t="s">
        <v>9</v>
      </c>
      <c r="I62" s="138" t="s">
        <v>27</v>
      </c>
      <c r="J62" s="526" t="s">
        <v>28</v>
      </c>
      <c r="K62" s="525"/>
      <c r="L62" s="160" t="s">
        <v>238</v>
      </c>
      <c r="M62" s="526" t="s">
        <v>65</v>
      </c>
      <c r="N62" s="525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>
      <c r="A63" s="513" t="s">
        <v>41</v>
      </c>
      <c r="B63" s="514"/>
      <c r="C63" s="16" t="s">
        <v>42</v>
      </c>
      <c r="D63" s="515"/>
      <c r="E63" s="514"/>
      <c r="F63" s="17"/>
      <c r="G63" s="24">
        <f>IF(A63&lt;&gt;0,$M$4)</f>
        <v>10000</v>
      </c>
      <c r="H63" s="104" t="s">
        <v>148</v>
      </c>
      <c r="I63" s="13">
        <v>5.8376999999999999</v>
      </c>
      <c r="J63" s="516">
        <f>ROUNDDOWN(IF(H63="US",G63*I63*$O$18,G63*I63),0)</f>
        <v>6654978</v>
      </c>
      <c r="K63" s="517"/>
      <c r="L63" s="159"/>
      <c r="M63" s="357"/>
      <c r="N63" s="357"/>
      <c r="O63" s="358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>
      <c r="A64" s="513" t="s">
        <v>41</v>
      </c>
      <c r="B64" s="514"/>
      <c r="C64" s="16" t="s">
        <v>243</v>
      </c>
      <c r="D64" s="515"/>
      <c r="E64" s="514"/>
      <c r="F64" s="17"/>
      <c r="G64" s="24">
        <v>24</v>
      </c>
      <c r="H64" s="104" t="s">
        <v>148</v>
      </c>
      <c r="I64" s="13">
        <v>5.83</v>
      </c>
      <c r="J64" s="516">
        <f t="shared" ref="J64:J80" si="5">ROUNDDOWN(IF(H64="US",G64*I64*$O$18,G64*I64),0)</f>
        <v>15950</v>
      </c>
      <c r="K64" s="517"/>
      <c r="L64" s="159"/>
      <c r="M64" s="357"/>
      <c r="N64" s="357"/>
      <c r="O64" s="358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>
      <c r="A65" s="513" t="s">
        <v>41</v>
      </c>
      <c r="B65" s="514"/>
      <c r="C65" s="16" t="s">
        <v>155</v>
      </c>
      <c r="D65" s="515"/>
      <c r="E65" s="514"/>
      <c r="F65" s="17"/>
      <c r="G65" s="24">
        <v>96</v>
      </c>
      <c r="H65" s="104" t="s">
        <v>148</v>
      </c>
      <c r="I65" s="13">
        <v>5.83</v>
      </c>
      <c r="J65" s="516">
        <f t="shared" si="5"/>
        <v>63803</v>
      </c>
      <c r="K65" s="517"/>
      <c r="L65" s="159"/>
      <c r="M65" s="400"/>
      <c r="N65" s="401"/>
      <c r="O65" s="402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>
      <c r="A66" s="513"/>
      <c r="B66" s="514"/>
      <c r="C66" s="16"/>
      <c r="D66" s="515"/>
      <c r="E66" s="514"/>
      <c r="F66" s="17"/>
      <c r="G66" s="24">
        <f>IF(A66&lt;&gt;0,($J$4*#REF!),)</f>
        <v>0</v>
      </c>
      <c r="H66" s="104"/>
      <c r="I66" s="13"/>
      <c r="J66" s="516">
        <f t="shared" si="5"/>
        <v>0</v>
      </c>
      <c r="K66" s="517"/>
      <c r="L66" s="159"/>
      <c r="M66" s="357"/>
      <c r="N66" s="357"/>
      <c r="O66" s="358"/>
      <c r="P66" s="1">
        <f t="shared" si="4"/>
        <v>0</v>
      </c>
      <c r="Q66" s="76"/>
    </row>
    <row r="67" spans="1:18" ht="14.1" customHeight="1">
      <c r="A67" s="513"/>
      <c r="B67" s="514"/>
      <c r="C67" s="16"/>
      <c r="D67" s="515"/>
      <c r="E67" s="514"/>
      <c r="F67" s="17"/>
      <c r="G67" s="24">
        <f>IF(A67&lt;&gt;0,($J$4*#REF!),)</f>
        <v>0</v>
      </c>
      <c r="H67" s="104"/>
      <c r="I67" s="13"/>
      <c r="J67" s="516">
        <f>ROUNDDOWN(IF(H67="US",G67*I67*$O$18,G67*I67),0)</f>
        <v>0</v>
      </c>
      <c r="K67" s="517"/>
      <c r="L67" s="159"/>
      <c r="M67" s="357"/>
      <c r="N67" s="357"/>
      <c r="O67" s="358"/>
      <c r="P67" s="1">
        <f t="shared" si="4"/>
        <v>0</v>
      </c>
      <c r="Q67" s="76"/>
    </row>
    <row r="68" spans="1:18" ht="14.1" customHeight="1">
      <c r="A68" s="513"/>
      <c r="B68" s="514"/>
      <c r="C68" s="16"/>
      <c r="D68" s="515"/>
      <c r="E68" s="514"/>
      <c r="F68" s="17"/>
      <c r="G68" s="24">
        <f>IF(A68&lt;&gt;0,($J$4*#REF!),)</f>
        <v>0</v>
      </c>
      <c r="H68" s="104"/>
      <c r="I68" s="13"/>
      <c r="J68" s="516">
        <f>ROUNDDOWN(IF(H68="US",G68*I68*$O$18,G68*I68),0)</f>
        <v>0</v>
      </c>
      <c r="K68" s="517"/>
      <c r="L68" s="159"/>
      <c r="M68" s="357"/>
      <c r="N68" s="357"/>
      <c r="O68" s="358"/>
      <c r="P68" s="1">
        <f t="shared" si="4"/>
        <v>0</v>
      </c>
      <c r="Q68" s="76"/>
    </row>
    <row r="69" spans="1:18" ht="14.1" customHeight="1">
      <c r="A69" s="513"/>
      <c r="B69" s="514"/>
      <c r="C69" s="16"/>
      <c r="D69" s="515"/>
      <c r="E69" s="514"/>
      <c r="F69" s="17"/>
      <c r="G69" s="24">
        <f>IF(A69&lt;&gt;0,($J$4*#REF!),)</f>
        <v>0</v>
      </c>
      <c r="H69" s="104"/>
      <c r="I69" s="13"/>
      <c r="J69" s="516">
        <f>ROUNDDOWN(IF(H69="US",G69*I69*$O$18,G69*I69),0)</f>
        <v>0</v>
      </c>
      <c r="K69" s="517"/>
      <c r="L69" s="159"/>
      <c r="M69" s="357"/>
      <c r="N69" s="357"/>
      <c r="O69" s="358"/>
      <c r="P69" s="1">
        <f t="shared" si="4"/>
        <v>0</v>
      </c>
      <c r="Q69" s="76"/>
    </row>
    <row r="70" spans="1:18" ht="14.1" customHeight="1">
      <c r="A70" s="513"/>
      <c r="B70" s="514"/>
      <c r="C70" s="16"/>
      <c r="D70" s="515"/>
      <c r="E70" s="514"/>
      <c r="F70" s="17"/>
      <c r="G70" s="24">
        <f>IF(A70&lt;&gt;0,($J$4*#REF!),)</f>
        <v>0</v>
      </c>
      <c r="H70" s="104"/>
      <c r="I70" s="13"/>
      <c r="J70" s="516">
        <f t="shared" si="5"/>
        <v>0</v>
      </c>
      <c r="K70" s="517"/>
      <c r="L70" s="159"/>
      <c r="M70" s="357"/>
      <c r="N70" s="357"/>
      <c r="O70" s="358"/>
      <c r="P70" s="1">
        <f t="shared" si="4"/>
        <v>0</v>
      </c>
      <c r="Q70" s="76"/>
    </row>
    <row r="71" spans="1:18" ht="14.1" customHeight="1">
      <c r="A71" s="513"/>
      <c r="B71" s="514"/>
      <c r="C71" s="16"/>
      <c r="D71" s="515"/>
      <c r="E71" s="514"/>
      <c r="F71" s="17"/>
      <c r="G71" s="24">
        <f>IF(A71&lt;&gt;0,($J$4*#REF!),)</f>
        <v>0</v>
      </c>
      <c r="H71" s="104"/>
      <c r="I71" s="13"/>
      <c r="J71" s="516">
        <f t="shared" si="5"/>
        <v>0</v>
      </c>
      <c r="K71" s="517"/>
      <c r="L71" s="159"/>
      <c r="M71" s="357"/>
      <c r="N71" s="357"/>
      <c r="O71" s="358"/>
      <c r="P71" s="1">
        <f t="shared" si="4"/>
        <v>0</v>
      </c>
      <c r="Q71" s="76"/>
    </row>
    <row r="72" spans="1:18" ht="14.1" customHeight="1">
      <c r="A72" s="513"/>
      <c r="B72" s="514"/>
      <c r="C72" s="16"/>
      <c r="D72" s="515"/>
      <c r="E72" s="514"/>
      <c r="F72" s="17"/>
      <c r="G72" s="24">
        <f>IF(A72&lt;&gt;0,($J$4*#REF!),)</f>
        <v>0</v>
      </c>
      <c r="H72" s="104"/>
      <c r="I72" s="13"/>
      <c r="J72" s="516">
        <f t="shared" si="5"/>
        <v>0</v>
      </c>
      <c r="K72" s="517"/>
      <c r="L72" s="159"/>
      <c r="M72" s="357"/>
      <c r="N72" s="357"/>
      <c r="O72" s="358"/>
      <c r="P72" s="1">
        <f t="shared" si="4"/>
        <v>0</v>
      </c>
      <c r="Q72" s="76"/>
    </row>
    <row r="73" spans="1:18" ht="14.1" customHeight="1">
      <c r="A73" s="513"/>
      <c r="B73" s="514"/>
      <c r="C73" s="16"/>
      <c r="D73" s="515"/>
      <c r="E73" s="514"/>
      <c r="F73" s="17"/>
      <c r="G73" s="24">
        <f>IF(A73&lt;&gt;0,($J$4*#REF!),)</f>
        <v>0</v>
      </c>
      <c r="H73" s="104"/>
      <c r="I73" s="13"/>
      <c r="J73" s="516">
        <f>ROUNDDOWN(IF(H73="US",G73*I73*$O$18,G73*I73),0)</f>
        <v>0</v>
      </c>
      <c r="K73" s="517"/>
      <c r="L73" s="159"/>
      <c r="M73" s="357"/>
      <c r="N73" s="357"/>
      <c r="O73" s="358"/>
      <c r="P73" s="1">
        <f t="shared" si="4"/>
        <v>0</v>
      </c>
      <c r="Q73" s="76"/>
    </row>
    <row r="74" spans="1:18" ht="14.1" customHeight="1">
      <c r="A74" s="513"/>
      <c r="B74" s="514"/>
      <c r="C74" s="16"/>
      <c r="D74" s="515"/>
      <c r="E74" s="514"/>
      <c r="F74" s="17"/>
      <c r="G74" s="24">
        <f>IF(A74&lt;&gt;0,($J$4*#REF!),)</f>
        <v>0</v>
      </c>
      <c r="H74" s="104"/>
      <c r="I74" s="13"/>
      <c r="J74" s="516">
        <f>ROUNDDOWN(IF(H74="US",G74*I74*$O$18,G74*I74),0)</f>
        <v>0</v>
      </c>
      <c r="K74" s="517"/>
      <c r="L74" s="159"/>
      <c r="M74" s="357"/>
      <c r="N74" s="357"/>
      <c r="O74" s="358"/>
      <c r="P74" s="1">
        <f t="shared" si="4"/>
        <v>0</v>
      </c>
      <c r="Q74" s="76"/>
    </row>
    <row r="75" spans="1:18" ht="14.1" customHeight="1">
      <c r="A75" s="513"/>
      <c r="B75" s="514"/>
      <c r="C75" s="16"/>
      <c r="D75" s="515"/>
      <c r="E75" s="514"/>
      <c r="F75" s="17"/>
      <c r="G75" s="24">
        <f>IF(A75&lt;&gt;0,($J$4*#REF!),)</f>
        <v>0</v>
      </c>
      <c r="H75" s="104"/>
      <c r="I75" s="13"/>
      <c r="J75" s="516">
        <f>ROUNDDOWN(IF(H75="US",G75*I75*$O$18,G75*I75),0)</f>
        <v>0</v>
      </c>
      <c r="K75" s="517"/>
      <c r="L75" s="159"/>
      <c r="M75" s="357"/>
      <c r="N75" s="357"/>
      <c r="O75" s="358"/>
      <c r="P75" s="1">
        <f t="shared" si="4"/>
        <v>0</v>
      </c>
      <c r="Q75" s="76"/>
    </row>
    <row r="76" spans="1:18" ht="14.1" customHeight="1">
      <c r="A76" s="513"/>
      <c r="B76" s="514"/>
      <c r="C76" s="16"/>
      <c r="D76" s="515"/>
      <c r="E76" s="514"/>
      <c r="F76" s="17"/>
      <c r="G76" s="24">
        <f>IF(A76&lt;&gt;0,($J$4*#REF!),)</f>
        <v>0</v>
      </c>
      <c r="H76" s="104"/>
      <c r="I76" s="13"/>
      <c r="J76" s="516">
        <f t="shared" si="5"/>
        <v>0</v>
      </c>
      <c r="K76" s="517"/>
      <c r="L76" s="159"/>
      <c r="M76" s="357"/>
      <c r="N76" s="357"/>
      <c r="O76" s="358"/>
      <c r="P76" s="1">
        <f t="shared" si="4"/>
        <v>0</v>
      </c>
      <c r="Q76" s="76"/>
    </row>
    <row r="77" spans="1:18" ht="14.1" customHeight="1">
      <c r="A77" s="513"/>
      <c r="B77" s="514"/>
      <c r="C77" s="16"/>
      <c r="D77" s="515"/>
      <c r="E77" s="514"/>
      <c r="F77" s="17"/>
      <c r="G77" s="24">
        <f>IF(A77&lt;&gt;0,($J$4*#REF!),)</f>
        <v>0</v>
      </c>
      <c r="H77" s="104"/>
      <c r="I77" s="13"/>
      <c r="J77" s="516">
        <f t="shared" si="5"/>
        <v>0</v>
      </c>
      <c r="K77" s="517"/>
      <c r="L77" s="159"/>
      <c r="M77" s="357"/>
      <c r="N77" s="357"/>
      <c r="O77" s="358"/>
      <c r="P77" s="1">
        <f t="shared" si="4"/>
        <v>0</v>
      </c>
      <c r="Q77" s="76"/>
    </row>
    <row r="78" spans="1:18" ht="14.1" customHeight="1">
      <c r="A78" s="513"/>
      <c r="B78" s="514"/>
      <c r="C78" s="16"/>
      <c r="D78" s="515"/>
      <c r="E78" s="514"/>
      <c r="F78" s="17"/>
      <c r="G78" s="24">
        <f>IF(A78&lt;&gt;0,($J$4*#REF!),)</f>
        <v>0</v>
      </c>
      <c r="H78" s="104"/>
      <c r="I78" s="13"/>
      <c r="J78" s="516">
        <f t="shared" si="5"/>
        <v>0</v>
      </c>
      <c r="K78" s="517"/>
      <c r="L78" s="159"/>
      <c r="M78" s="357"/>
      <c r="N78" s="357"/>
      <c r="O78" s="358"/>
      <c r="P78" s="1">
        <f t="shared" si="4"/>
        <v>0</v>
      </c>
      <c r="Q78" s="76"/>
    </row>
    <row r="79" spans="1:18" ht="14.1" customHeight="1">
      <c r="A79" s="513"/>
      <c r="B79" s="514"/>
      <c r="C79" s="16"/>
      <c r="D79" s="515"/>
      <c r="E79" s="514"/>
      <c r="F79" s="17"/>
      <c r="G79" s="24">
        <f>IF(A79&lt;&gt;0,($J$4*#REF!),)</f>
        <v>0</v>
      </c>
      <c r="H79" s="104"/>
      <c r="I79" s="13"/>
      <c r="J79" s="516">
        <f t="shared" si="5"/>
        <v>0</v>
      </c>
      <c r="K79" s="517"/>
      <c r="L79" s="159"/>
      <c r="M79" s="400"/>
      <c r="N79" s="401"/>
      <c r="O79" s="402"/>
      <c r="P79" s="1">
        <f t="shared" si="4"/>
        <v>0</v>
      </c>
      <c r="Q79" s="76"/>
    </row>
    <row r="80" spans="1:18" ht="14.1" customHeight="1">
      <c r="A80" s="513"/>
      <c r="B80" s="514"/>
      <c r="C80" s="16"/>
      <c r="D80" s="515"/>
      <c r="E80" s="514"/>
      <c r="F80" s="17"/>
      <c r="G80" s="24">
        <f>IF(A80&lt;&gt;0,($J$4*#REF!),)</f>
        <v>0</v>
      </c>
      <c r="H80" s="104"/>
      <c r="I80" s="13"/>
      <c r="J80" s="516">
        <f t="shared" si="5"/>
        <v>0</v>
      </c>
      <c r="K80" s="517"/>
      <c r="L80" s="159"/>
      <c r="M80" s="357"/>
      <c r="N80" s="357"/>
      <c r="O80" s="358"/>
      <c r="P80" s="1">
        <f t="shared" si="4"/>
        <v>0</v>
      </c>
      <c r="Q80" s="76"/>
    </row>
    <row r="81" spans="1:17" ht="14.1" customHeight="1">
      <c r="A81" s="518" t="s">
        <v>50</v>
      </c>
      <c r="B81" s="519"/>
      <c r="C81" s="80" t="s">
        <v>158</v>
      </c>
      <c r="D81" s="520"/>
      <c r="E81" s="521"/>
      <c r="F81" s="81"/>
      <c r="G81" s="82">
        <v>1</v>
      </c>
      <c r="H81" s="107" t="s">
        <v>14</v>
      </c>
      <c r="I81" s="83">
        <v>150000</v>
      </c>
      <c r="J81" s="522">
        <f>ROUNDDOWN(IF(H81="US",G81*I81*$O$18,G81*I81),0)</f>
        <v>150000</v>
      </c>
      <c r="K81" s="523"/>
      <c r="L81" s="122"/>
      <c r="M81" s="357" t="s">
        <v>210</v>
      </c>
      <c r="N81" s="357"/>
      <c r="O81" s="358"/>
      <c r="P81" s="1" t="str">
        <f t="shared" si="4"/>
        <v>3:運賃(FEDEX、BLPなど)</v>
      </c>
      <c r="Q81" s="76"/>
    </row>
    <row r="82" spans="1:17" ht="14.1" customHeight="1">
      <c r="A82" s="518" t="s">
        <v>50</v>
      </c>
      <c r="B82" s="519"/>
      <c r="C82" s="80" t="s">
        <v>159</v>
      </c>
      <c r="D82" s="515"/>
      <c r="E82" s="514"/>
      <c r="F82" s="17"/>
      <c r="G82" s="24">
        <f>IF(A82&lt;&gt;0,$M$4)</f>
        <v>10000</v>
      </c>
      <c r="H82" s="104" t="s">
        <v>14</v>
      </c>
      <c r="I82" s="13">
        <v>20</v>
      </c>
      <c r="J82" s="516">
        <f>ROUNDDOWN(IF(H82="US",G82*I82*$O$18,G82*I82),0)</f>
        <v>200000</v>
      </c>
      <c r="K82" s="517"/>
      <c r="L82" s="122"/>
      <c r="M82" s="357" t="s">
        <v>211</v>
      </c>
      <c r="N82" s="357"/>
      <c r="O82" s="358"/>
      <c r="P82" s="1" t="str">
        <f t="shared" si="4"/>
        <v>4:検査費</v>
      </c>
      <c r="Q82" s="76"/>
    </row>
    <row r="83" spans="1:17" ht="14.1" customHeight="1">
      <c r="A83" s="495" t="s">
        <v>43</v>
      </c>
      <c r="B83" s="496"/>
      <c r="C83" s="25" t="s">
        <v>44</v>
      </c>
      <c r="D83" s="497"/>
      <c r="E83" s="498"/>
      <c r="F83" s="109"/>
      <c r="G83" s="110">
        <f>IF(A83&lt;&gt;0,$M$4)</f>
        <v>10000</v>
      </c>
      <c r="H83" s="108" t="s">
        <v>14</v>
      </c>
      <c r="I83" s="13"/>
      <c r="J83" s="499">
        <f>ROUNDDOWN(IF(I83&lt;&gt;0,IF(G83&lt;&gt;0,IF(H83="US",G83*I83*$O$18,G83*I83),E83*$M$4*$O$4),E83*$M$4*$O$4),0)</f>
        <v>0</v>
      </c>
      <c r="K83" s="500"/>
      <c r="L83" s="122"/>
      <c r="M83" s="357" t="s">
        <v>212</v>
      </c>
      <c r="N83" s="357"/>
      <c r="O83" s="358"/>
      <c r="P83" s="1" t="str">
        <f t="shared" si="4"/>
        <v>1:証紙</v>
      </c>
      <c r="Q83" s="76"/>
    </row>
    <row r="84" spans="1:17" ht="14.1" customHeight="1">
      <c r="A84" s="501" t="s">
        <v>45</v>
      </c>
      <c r="B84" s="502"/>
      <c r="C84" s="170" t="s">
        <v>204</v>
      </c>
      <c r="D84" s="503">
        <v>0.03</v>
      </c>
      <c r="E84" s="504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505">
        <f>ROUNDDOWN(IF(D84&lt;&gt;0,IF(H84="US","エラー",I84*G84),),0)</f>
        <v>305346</v>
      </c>
      <c r="K84" s="506"/>
      <c r="L84" s="123"/>
      <c r="M84" s="400" t="s">
        <v>207</v>
      </c>
      <c r="N84" s="401"/>
      <c r="O84" s="402"/>
      <c r="P84" s="1" t="str">
        <f t="shared" si="4"/>
        <v>2:輸入費用</v>
      </c>
      <c r="Q84" s="76"/>
    </row>
    <row r="85" spans="1:17" ht="14.1" customHeight="1" thickBot="1">
      <c r="A85" s="501" t="s">
        <v>45</v>
      </c>
      <c r="B85" s="502"/>
      <c r="C85" s="170" t="s">
        <v>152</v>
      </c>
      <c r="D85" s="503"/>
      <c r="E85" s="504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505">
        <f>ROUNDDOWN(IF(E85&lt;&gt;0,IF(H85="US","エラー",I85*G85),),0)</f>
        <v>0</v>
      </c>
      <c r="K85" s="506"/>
      <c r="L85" s="123"/>
      <c r="M85" s="400" t="s">
        <v>208</v>
      </c>
      <c r="N85" s="401"/>
      <c r="O85" s="402"/>
      <c r="P85" s="1" t="str">
        <f t="shared" si="4"/>
        <v>3:関税</v>
      </c>
      <c r="Q85" s="78"/>
    </row>
    <row r="86" spans="1:17" ht="14.1" customHeight="1" thickBot="1">
      <c r="A86" s="507"/>
      <c r="B86" s="508"/>
      <c r="C86" s="171"/>
      <c r="D86" s="491"/>
      <c r="E86" s="492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493">
        <f>ROUNDDOWN(IF(E86&lt;&gt;0,IF(H86="US","エラー",I86*G86),),0)</f>
        <v>0</v>
      </c>
      <c r="K86" s="494"/>
      <c r="L86" s="124"/>
      <c r="M86" s="433"/>
      <c r="N86" s="434"/>
      <c r="O86" s="435"/>
      <c r="P86" s="1">
        <f t="shared" si="4"/>
        <v>0</v>
      </c>
    </row>
    <row r="87" spans="1:17" ht="6" customHeight="1" thickBot="1">
      <c r="A87" s="26"/>
      <c r="G87" s="27"/>
      <c r="H87" s="27"/>
      <c r="I87" s="28"/>
      <c r="J87" s="29"/>
      <c r="K87" s="29"/>
      <c r="L87" s="29"/>
      <c r="M87" s="415"/>
      <c r="N87" s="415"/>
      <c r="O87" s="416"/>
    </row>
    <row r="88" spans="1:17" ht="16.5" customHeight="1">
      <c r="A88" s="417" t="s">
        <v>240</v>
      </c>
      <c r="B88" s="418"/>
      <c r="C88" s="128">
        <f>I16</f>
        <v>12644000</v>
      </c>
      <c r="D88" s="129"/>
      <c r="E88" s="419" t="s">
        <v>239</v>
      </c>
      <c r="F88" s="420"/>
      <c r="G88" s="418"/>
      <c r="H88" s="509">
        <f>I32</f>
        <v>85000</v>
      </c>
      <c r="I88" s="510"/>
      <c r="J88" s="130"/>
      <c r="K88" s="423" t="s">
        <v>241</v>
      </c>
      <c r="L88" s="424"/>
      <c r="M88" s="511">
        <f>C88+H88</f>
        <v>12729000</v>
      </c>
      <c r="N88" s="512"/>
      <c r="O88" s="131"/>
    </row>
    <row r="89" spans="1:17" ht="16.5" customHeight="1">
      <c r="A89" s="446" t="s">
        <v>246</v>
      </c>
      <c r="B89" s="447"/>
      <c r="C89" s="125">
        <f>C88-J94</f>
        <v>1890423</v>
      </c>
      <c r="D89" s="158">
        <f>C89/C88</f>
        <v>0.14951146788990827</v>
      </c>
      <c r="E89" s="448" t="s">
        <v>247</v>
      </c>
      <c r="F89" s="449"/>
      <c r="G89" s="450"/>
      <c r="H89" s="475">
        <f>H88-M60</f>
        <v>5000</v>
      </c>
      <c r="I89" s="476"/>
      <c r="J89" s="158">
        <f>H89/H88</f>
        <v>5.8823529411764705E-2</v>
      </c>
      <c r="K89" s="448" t="s">
        <v>250</v>
      </c>
      <c r="L89" s="450"/>
      <c r="M89" s="477">
        <f>C89+H89</f>
        <v>1895423</v>
      </c>
      <c r="N89" s="478"/>
      <c r="O89" s="126">
        <f>M89/M88</f>
        <v>0.14890588420142981</v>
      </c>
    </row>
    <row r="90" spans="1:17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455" t="s">
        <v>242</v>
      </c>
      <c r="K90" s="456"/>
      <c r="L90" s="457"/>
      <c r="M90" s="489">
        <f>ROUNDDOWN((M88*O90),0)</f>
        <v>773923</v>
      </c>
      <c r="N90" s="490"/>
      <c r="O90" s="183">
        <v>6.08E-2</v>
      </c>
    </row>
    <row r="91" spans="1:17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436" t="s">
        <v>248</v>
      </c>
      <c r="K91" s="437"/>
      <c r="L91" s="438"/>
      <c r="M91" s="487">
        <f>M89-M90</f>
        <v>1121500</v>
      </c>
      <c r="N91" s="488"/>
      <c r="O91" s="127">
        <f>M91/M88</f>
        <v>8.8105899913583155E-2</v>
      </c>
    </row>
    <row r="92" spans="1:17" ht="16.5" customHeight="1">
      <c r="A92" s="441" t="s">
        <v>46</v>
      </c>
      <c r="B92" s="442"/>
      <c r="C92" s="443" t="s">
        <v>253</v>
      </c>
      <c r="D92" s="443"/>
      <c r="E92" s="443"/>
      <c r="F92" s="443"/>
      <c r="G92" s="30">
        <f>$M$4</f>
        <v>10000</v>
      </c>
      <c r="H92" s="31"/>
      <c r="I92" s="32">
        <f>IF(G92&gt;0,J92/G92,)</f>
        <v>739.0077</v>
      </c>
      <c r="J92" s="444">
        <f>SUMIF(F63:F86,"",J63:J86)</f>
        <v>7390077</v>
      </c>
      <c r="K92" s="444"/>
      <c r="L92" s="32"/>
      <c r="M92" s="445"/>
      <c r="N92" s="445"/>
      <c r="O92" s="118"/>
    </row>
    <row r="93" spans="1:17" ht="16.5" customHeight="1">
      <c r="A93" s="462" t="s">
        <v>47</v>
      </c>
      <c r="B93" s="463"/>
      <c r="C93" s="464" t="s">
        <v>254</v>
      </c>
      <c r="D93" s="464"/>
      <c r="E93" s="464"/>
      <c r="F93" s="464"/>
      <c r="G93" s="33">
        <f>$M$4</f>
        <v>10000</v>
      </c>
      <c r="H93" s="34"/>
      <c r="I93" s="117">
        <f>IF(G93&gt;0,J93/G93,)</f>
        <v>336.35</v>
      </c>
      <c r="J93" s="465">
        <f>SUMIF(F35:F86,"○",J35:J86)</f>
        <v>3363500</v>
      </c>
      <c r="K93" s="466"/>
      <c r="L93" s="92"/>
      <c r="M93" s="467"/>
      <c r="N93" s="468"/>
      <c r="O93" s="35"/>
    </row>
    <row r="94" spans="1:17" ht="16.5" customHeight="1" thickBot="1">
      <c r="A94" s="479" t="s">
        <v>251</v>
      </c>
      <c r="B94" s="480"/>
      <c r="C94" s="481" t="s">
        <v>252</v>
      </c>
      <c r="D94" s="481"/>
      <c r="E94" s="481"/>
      <c r="F94" s="481"/>
      <c r="G94" s="112">
        <f>$M$4</f>
        <v>10000</v>
      </c>
      <c r="H94" s="113"/>
      <c r="I94" s="114">
        <f>IF(G94&gt;0,J94/G94,)</f>
        <v>1075.3577</v>
      </c>
      <c r="J94" s="482">
        <f>SUM(J92:J93)</f>
        <v>10753577</v>
      </c>
      <c r="K94" s="483"/>
      <c r="L94" s="484" t="s">
        <v>245</v>
      </c>
      <c r="M94" s="485"/>
      <c r="N94" s="482">
        <f>M60</f>
        <v>80000</v>
      </c>
      <c r="O94" s="486"/>
    </row>
    <row r="95" spans="1:17" ht="16.5" customHeight="1">
      <c r="A95" s="460" t="s">
        <v>48</v>
      </c>
      <c r="B95" s="460"/>
      <c r="C95" s="460"/>
      <c r="D95" s="460"/>
      <c r="E95" s="460"/>
      <c r="F95" s="460"/>
      <c r="G95" s="460"/>
      <c r="H95" s="37"/>
      <c r="I95" s="461" t="s">
        <v>66</v>
      </c>
      <c r="J95" s="461"/>
      <c r="K95" s="461"/>
      <c r="L95" s="461"/>
      <c r="M95" s="461"/>
      <c r="N95" s="461"/>
      <c r="O95" s="461"/>
    </row>
    <row r="96" spans="1:17" ht="9" customHeight="1">
      <c r="A96" s="415" t="s">
        <v>67</v>
      </c>
      <c r="B96" s="415"/>
      <c r="C96" s="415"/>
      <c r="D96" s="415"/>
      <c r="E96" s="415"/>
      <c r="F96" s="415"/>
      <c r="G96" s="415"/>
      <c r="H96" s="415"/>
      <c r="I96" s="415"/>
      <c r="J96" s="415"/>
      <c r="K96" s="415"/>
      <c r="L96" s="415"/>
      <c r="M96" s="415"/>
      <c r="N96" s="415"/>
      <c r="O96" s="415"/>
    </row>
    <row r="98" spans="1:1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>
      <c r="A138" s="42" t="s">
        <v>60</v>
      </c>
    </row>
    <row r="139" spans="1:14" s="42" customFormat="1" ht="13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/>
    <row r="155" spans="1:10" s="42" customFormat="1"/>
    <row r="160" spans="1:10" ht="12">
      <c r="A160" s="56">
        <f ca="1">TODAY()</f>
        <v>43755</v>
      </c>
      <c r="B160" s="56"/>
      <c r="C160" s="57">
        <f ca="1">YEAR(A160)</f>
        <v>2019</v>
      </c>
      <c r="D160" s="57"/>
      <c r="E160" s="58">
        <f ca="1">MONTH(A160)</f>
        <v>10</v>
      </c>
      <c r="F160" s="59" t="str">
        <f t="shared" ref="F160:F185" ca="1" si="6">CONCATENATE(C160,"/",E160)</f>
        <v>2019/10</v>
      </c>
    </row>
    <row r="161" spans="1:6" ht="12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11</v>
      </c>
      <c r="F161" s="59" t="str">
        <f t="shared" ca="1" si="6"/>
        <v>2019/11</v>
      </c>
    </row>
    <row r="162" spans="1:6" ht="12">
      <c r="A162" s="57"/>
      <c r="B162" s="57"/>
      <c r="C162" s="57">
        <f t="shared" ca="1" si="7"/>
        <v>2019</v>
      </c>
      <c r="D162" s="57"/>
      <c r="E162" s="58">
        <f t="shared" ca="1" si="8"/>
        <v>12</v>
      </c>
      <c r="F162" s="59" t="str">
        <f t="shared" ca="1" si="6"/>
        <v>2019/12</v>
      </c>
    </row>
    <row r="163" spans="1:6" ht="12">
      <c r="C163" s="57">
        <f t="shared" ca="1" si="7"/>
        <v>2020</v>
      </c>
      <c r="D163" s="57"/>
      <c r="E163" s="58">
        <f t="shared" ca="1" si="8"/>
        <v>1</v>
      </c>
      <c r="F163" s="59" t="str">
        <f t="shared" ca="1" si="6"/>
        <v>2020/1</v>
      </c>
    </row>
    <row r="164" spans="1:6" ht="12">
      <c r="C164" s="57">
        <f t="shared" ca="1" si="7"/>
        <v>2020</v>
      </c>
      <c r="D164" s="57"/>
      <c r="E164" s="58">
        <f t="shared" ca="1" si="8"/>
        <v>2</v>
      </c>
      <c r="F164" s="59" t="str">
        <f t="shared" ca="1" si="6"/>
        <v>2020/2</v>
      </c>
    </row>
    <row r="165" spans="1:6" ht="12">
      <c r="C165" s="57">
        <f t="shared" ca="1" si="7"/>
        <v>2020</v>
      </c>
      <c r="D165" s="57"/>
      <c r="E165" s="58">
        <f t="shared" ca="1" si="8"/>
        <v>3</v>
      </c>
      <c r="F165" s="59" t="str">
        <f t="shared" ca="1" si="6"/>
        <v>2020/3</v>
      </c>
    </row>
    <row r="166" spans="1:6" ht="12">
      <c r="C166" s="57">
        <f t="shared" ca="1" si="7"/>
        <v>2020</v>
      </c>
      <c r="D166" s="57"/>
      <c r="E166" s="58">
        <f t="shared" ca="1" si="8"/>
        <v>4</v>
      </c>
      <c r="F166" s="59" t="str">
        <f t="shared" ca="1" si="6"/>
        <v>2020/4</v>
      </c>
    </row>
    <row r="167" spans="1:6" ht="12">
      <c r="C167" s="57">
        <f t="shared" ca="1" si="7"/>
        <v>2020</v>
      </c>
      <c r="D167" s="57"/>
      <c r="E167" s="58">
        <f t="shared" ca="1" si="8"/>
        <v>5</v>
      </c>
      <c r="F167" s="59" t="str">
        <f t="shared" ca="1" si="6"/>
        <v>2020/5</v>
      </c>
    </row>
    <row r="168" spans="1:6" ht="12">
      <c r="C168" s="57">
        <f t="shared" ca="1" si="7"/>
        <v>2020</v>
      </c>
      <c r="D168" s="57"/>
      <c r="E168" s="58">
        <f t="shared" ca="1" si="8"/>
        <v>6</v>
      </c>
      <c r="F168" s="59" t="str">
        <f t="shared" ca="1" si="6"/>
        <v>2020/6</v>
      </c>
    </row>
    <row r="169" spans="1:6" ht="12">
      <c r="C169" s="57">
        <f t="shared" ca="1" si="7"/>
        <v>2020</v>
      </c>
      <c r="D169" s="57"/>
      <c r="E169" s="58">
        <f t="shared" ca="1" si="8"/>
        <v>7</v>
      </c>
      <c r="F169" s="59" t="str">
        <f t="shared" ca="1" si="6"/>
        <v>2020/7</v>
      </c>
    </row>
    <row r="170" spans="1:6" ht="12">
      <c r="C170" s="57">
        <f t="shared" ca="1" si="7"/>
        <v>2020</v>
      </c>
      <c r="D170" s="57"/>
      <c r="E170" s="58">
        <f t="shared" ca="1" si="8"/>
        <v>8</v>
      </c>
      <c r="F170" s="59" t="str">
        <f t="shared" ca="1" si="6"/>
        <v>2020/8</v>
      </c>
    </row>
    <row r="171" spans="1:6" ht="12">
      <c r="C171" s="57">
        <f t="shared" ca="1" si="7"/>
        <v>2020</v>
      </c>
      <c r="D171" s="57"/>
      <c r="E171" s="58">
        <f t="shared" ca="1" si="8"/>
        <v>9</v>
      </c>
      <c r="F171" s="59" t="str">
        <f t="shared" ca="1" si="6"/>
        <v>2020/9</v>
      </c>
    </row>
    <row r="172" spans="1:6" ht="12">
      <c r="C172" s="57">
        <f t="shared" ca="1" si="7"/>
        <v>2020</v>
      </c>
      <c r="D172" s="57"/>
      <c r="E172" s="58">
        <f t="shared" ca="1" si="8"/>
        <v>10</v>
      </c>
      <c r="F172" s="59" t="str">
        <f t="shared" ca="1" si="6"/>
        <v>2020/10</v>
      </c>
    </row>
    <row r="173" spans="1:6" ht="12">
      <c r="C173" s="57">
        <f t="shared" ca="1" si="7"/>
        <v>2020</v>
      </c>
      <c r="D173" s="57"/>
      <c r="E173" s="58">
        <f t="shared" ca="1" si="8"/>
        <v>11</v>
      </c>
      <c r="F173" s="59" t="str">
        <f t="shared" ca="1" si="6"/>
        <v>2020/11</v>
      </c>
    </row>
    <row r="174" spans="1:6" ht="12">
      <c r="C174" s="57">
        <f t="shared" ca="1" si="7"/>
        <v>2020</v>
      </c>
      <c r="D174" s="57"/>
      <c r="E174" s="58">
        <f t="shared" ca="1" si="8"/>
        <v>12</v>
      </c>
      <c r="F174" s="59" t="str">
        <f t="shared" ca="1" si="6"/>
        <v>2020/12</v>
      </c>
    </row>
    <row r="175" spans="1:6" ht="12">
      <c r="C175" s="57">
        <f t="shared" ca="1" si="7"/>
        <v>2021</v>
      </c>
      <c r="D175" s="57"/>
      <c r="E175" s="58">
        <f t="shared" ca="1" si="8"/>
        <v>1</v>
      </c>
      <c r="F175" s="59" t="str">
        <f t="shared" ca="1" si="6"/>
        <v>2021/1</v>
      </c>
    </row>
    <row r="176" spans="1:6" ht="12">
      <c r="C176" s="57">
        <f t="shared" ca="1" si="7"/>
        <v>2021</v>
      </c>
      <c r="D176" s="57"/>
      <c r="E176" s="58">
        <f t="shared" ca="1" si="8"/>
        <v>2</v>
      </c>
      <c r="F176" s="59" t="str">
        <f t="shared" ca="1" si="6"/>
        <v>2021/2</v>
      </c>
    </row>
    <row r="177" spans="1:17" ht="12">
      <c r="C177" s="57">
        <f t="shared" ca="1" si="7"/>
        <v>2021</v>
      </c>
      <c r="D177" s="57"/>
      <c r="E177" s="58">
        <f t="shared" ca="1" si="8"/>
        <v>3</v>
      </c>
      <c r="F177" s="59" t="str">
        <f t="shared" ca="1" si="6"/>
        <v>2021/3</v>
      </c>
    </row>
    <row r="178" spans="1:17" ht="12">
      <c r="C178" s="57">
        <f t="shared" ca="1" si="7"/>
        <v>2021</v>
      </c>
      <c r="D178" s="57"/>
      <c r="E178" s="58">
        <f t="shared" ca="1" si="8"/>
        <v>4</v>
      </c>
      <c r="F178" s="59" t="str">
        <f t="shared" ca="1" si="6"/>
        <v>2021/4</v>
      </c>
    </row>
    <row r="179" spans="1:17" ht="12">
      <c r="C179" s="57">
        <f t="shared" ca="1" si="7"/>
        <v>2021</v>
      </c>
      <c r="D179" s="57"/>
      <c r="E179" s="58">
        <f t="shared" ca="1" si="8"/>
        <v>5</v>
      </c>
      <c r="F179" s="59" t="str">
        <f t="shared" ca="1" si="6"/>
        <v>2021/5</v>
      </c>
    </row>
    <row r="180" spans="1:17" ht="12">
      <c r="C180" s="57">
        <f t="shared" ca="1" si="7"/>
        <v>2021</v>
      </c>
      <c r="D180" s="57"/>
      <c r="E180" s="58">
        <f t="shared" ca="1" si="8"/>
        <v>6</v>
      </c>
      <c r="F180" s="59" t="str">
        <f t="shared" ca="1" si="6"/>
        <v>2021/6</v>
      </c>
    </row>
    <row r="181" spans="1:17" ht="12">
      <c r="C181" s="57">
        <f t="shared" ca="1" si="7"/>
        <v>2021</v>
      </c>
      <c r="D181" s="57"/>
      <c r="E181" s="58">
        <f t="shared" ca="1" si="8"/>
        <v>7</v>
      </c>
      <c r="F181" s="59" t="str">
        <f t="shared" ca="1" si="6"/>
        <v>2021/7</v>
      </c>
    </row>
    <row r="182" spans="1:17" ht="12">
      <c r="C182" s="57">
        <f t="shared" ca="1" si="7"/>
        <v>2021</v>
      </c>
      <c r="D182" s="57"/>
      <c r="E182" s="58">
        <f t="shared" ca="1" si="8"/>
        <v>8</v>
      </c>
      <c r="F182" s="59" t="str">
        <f t="shared" ca="1" si="6"/>
        <v>2021/8</v>
      </c>
    </row>
    <row r="183" spans="1:17" ht="12">
      <c r="C183" s="57">
        <f t="shared" ca="1" si="7"/>
        <v>2021</v>
      </c>
      <c r="D183" s="57"/>
      <c r="E183" s="58">
        <f t="shared" ca="1" si="8"/>
        <v>9</v>
      </c>
      <c r="F183" s="59" t="str">
        <f t="shared" ca="1" si="6"/>
        <v>2021/9</v>
      </c>
    </row>
    <row r="184" spans="1:17" ht="12">
      <c r="C184" s="57">
        <f t="shared" ca="1" si="7"/>
        <v>2021</v>
      </c>
      <c r="D184" s="57"/>
      <c r="E184" s="58">
        <f t="shared" ca="1" si="8"/>
        <v>10</v>
      </c>
      <c r="F184" s="59" t="str">
        <f t="shared" ca="1" si="6"/>
        <v>2021/10</v>
      </c>
    </row>
    <row r="185" spans="1:17" ht="12">
      <c r="C185" s="57">
        <f t="shared" ca="1" si="7"/>
        <v>2021</v>
      </c>
      <c r="D185" s="57"/>
      <c r="E185" s="58">
        <f t="shared" ca="1" si="8"/>
        <v>11</v>
      </c>
      <c r="F185" s="59" t="str">
        <f t="shared" ca="1" si="6"/>
        <v>2021/11</v>
      </c>
    </row>
    <row r="187" spans="1:17" ht="13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277</vt:i4>
      </vt:variant>
    </vt:vector>
  </HeadingPairs>
  <TitlesOfParts>
    <vt:vector size="281" baseType="lpstr">
      <vt:lpstr>ver.4.0.1 ﾊﾟﾀｰﾝ1</vt:lpstr>
      <vt:lpstr>ver.4.0.1 ﾊﾟﾀｰﾝ1 (再販)</vt:lpstr>
      <vt:lpstr>更新履歴</vt:lpstr>
      <vt:lpstr>標準原価見積書new_ver.4.0 ﾊﾟﾀｰﾝ原紙</vt:lpstr>
      <vt:lpstr>'ver.4.0.1 ﾊﾟﾀｰﾝ1'!bottom_left</vt:lpstr>
      <vt:lpstr>'ver.4.0.1 ﾊﾟﾀｰﾝ1 (再販)'!bottom_left</vt:lpstr>
      <vt:lpstr>'ver.4.0.1 ﾊﾟﾀｰﾝ1'!calculation_import_cost</vt:lpstr>
      <vt:lpstr>'ver.4.0.1 ﾊﾟﾀｰﾝ1 (再販)'!calculation_import_cost</vt:lpstr>
      <vt:lpstr>'ver.4.0.1 ﾊﾟﾀｰﾝ1'!calculation_tariff</vt:lpstr>
      <vt:lpstr>'ver.4.0.1 ﾊﾟﾀｰﾝ1 (再販)'!calculation_tariff</vt:lpstr>
      <vt:lpstr>'ver.4.0.1 ﾊﾟﾀｰﾝ1'!cartonquantity</vt:lpstr>
      <vt:lpstr>'ver.4.0.1 ﾊﾟﾀｰﾝ1 (再販)'!cartonquantity</vt:lpstr>
      <vt:lpstr>'ver.4.0.1 ﾊﾟﾀｰﾝ1'!cartonquantity_header</vt:lpstr>
      <vt:lpstr>'ver.4.0.1 ﾊﾟﾀｰﾝ1 (再販)'!cartonquantity_header</vt:lpstr>
      <vt:lpstr>'ver.4.0.1 ﾊﾟﾀｰﾝ1'!client_dropdown</vt:lpstr>
      <vt:lpstr>'ver.4.0.1 ﾊﾟﾀｰﾝ1'!cost_not_depreciation</vt:lpstr>
      <vt:lpstr>'ver.4.0.1 ﾊﾟﾀｰﾝ1 (再販)'!cost_not_depreciation</vt:lpstr>
      <vt:lpstr>'ver.4.0.1 ﾊﾟﾀｰﾝ1'!cost_not_depreciation_header</vt:lpstr>
      <vt:lpstr>'ver.4.0.1 ﾊﾟﾀｰﾝ1 (再販)'!cost_not_depreciation_header</vt:lpstr>
      <vt:lpstr>'ver.4.0.1 ﾊﾟﾀｰﾝ1'!depreciation_cost</vt:lpstr>
      <vt:lpstr>'ver.4.0.1 ﾊﾟﾀｰﾝ1 (再販)'!depreciation_cost</vt:lpstr>
      <vt:lpstr>'ver.4.0.1 ﾊﾟﾀｰﾝ1'!depreciation_cost_header</vt:lpstr>
      <vt:lpstr>'ver.4.0.1 ﾊﾟﾀｰﾝ1 (再販)'!depreciation_cost_header</vt:lpstr>
      <vt:lpstr>'ver.4.0.1 ﾊﾟﾀｰﾝ1'!depreciation_quantity</vt:lpstr>
      <vt:lpstr>'ver.4.0.1 ﾊﾟﾀｰﾝ1 (再販)'!depreciation_quantity</vt:lpstr>
      <vt:lpstr>'ver.4.0.1 ﾊﾟﾀｰﾝ1'!depreciation_unit_cost</vt:lpstr>
      <vt:lpstr>'ver.4.0.1 ﾊﾟﾀｰﾝ1 (再販)'!depreciation_unit_cost</vt:lpstr>
      <vt:lpstr>'ver.4.0.1 ﾊﾟﾀｰﾝ1'!develop_user_dropdown</vt:lpstr>
      <vt:lpstr>'ver.4.0.1 ﾊﾟﾀｰﾝ1'!developusercode</vt:lpstr>
      <vt:lpstr>'ver.4.0.1 ﾊﾟﾀｰﾝ1 (再販)'!developusercode</vt:lpstr>
      <vt:lpstr>'ver.4.0.1 ﾊﾟﾀｰﾝ1'!developusercode_header</vt:lpstr>
      <vt:lpstr>'ver.4.0.1 ﾊﾟﾀｰﾝ1 (再販)'!developusercode_header</vt:lpstr>
      <vt:lpstr>'ver.4.0.1 ﾊﾟﾀｰﾝ1'!fixedcost_profit</vt:lpstr>
      <vt:lpstr>'ver.4.0.1 ﾊﾟﾀｰﾝ1 (再販)'!fixedcost_profit</vt:lpstr>
      <vt:lpstr>'ver.4.0.1 ﾊﾟﾀｰﾝ1'!fixedcost_profit_header</vt:lpstr>
      <vt:lpstr>'ver.4.0.1 ﾊﾟﾀｰﾝ1 (再販)'!fixedcost_profit_header</vt:lpstr>
      <vt:lpstr>'ver.4.0.1 ﾊﾟﾀｰﾝ1'!fixedcost_profit_rate</vt:lpstr>
      <vt:lpstr>'ver.4.0.1 ﾊﾟﾀｰﾝ1 (再販)'!fixedcost_profit_rate</vt:lpstr>
      <vt:lpstr>'ver.4.0.1 ﾊﾟﾀｰﾝ1'!fixedcost_totalprice</vt:lpstr>
      <vt:lpstr>'ver.4.0.1 ﾊﾟﾀｰﾝ1 (再販)'!fixedcost_totalprice</vt:lpstr>
      <vt:lpstr>'ver.4.0.1 ﾊﾟﾀｰﾝ1'!fixedcost_totalprice_header</vt:lpstr>
      <vt:lpstr>'ver.4.0.1 ﾊﾟﾀｰﾝ1 (再販)'!fixedcost_totalprice_header</vt:lpstr>
      <vt:lpstr>'ver.4.0.1 ﾊﾟﾀｰﾝ1'!hdn_import_cost</vt:lpstr>
      <vt:lpstr>'ver.4.0.1 ﾊﾟﾀｰﾝ1 (再販)'!hdn_import_cost</vt:lpstr>
      <vt:lpstr>'ver.4.0.1 ﾊﾟﾀｰﾝ1'!hdn_list_payoff_blank</vt:lpstr>
      <vt:lpstr>'ver.4.0.1 ﾊﾟﾀｰﾝ1 (再販)'!hdn_list_payoff_blank</vt:lpstr>
      <vt:lpstr>'ver.4.0.1 ﾊﾟﾀｰﾝ1'!hdn_main_product</vt:lpstr>
      <vt:lpstr>'ver.4.0.1 ﾊﾟﾀｰﾝ1 (再販)'!hdn_main_product</vt:lpstr>
      <vt:lpstr>'ver.4.0.1 ﾊﾟﾀｰﾝ1'!hdn_payoff_circle</vt:lpstr>
      <vt:lpstr>'ver.4.0.1 ﾊﾟﾀｰﾝ1 (再販)'!hdn_payoff_circle</vt:lpstr>
      <vt:lpstr>'ver.4.0.1 ﾊﾟﾀｰﾝ1'!hdn_product_sales</vt:lpstr>
      <vt:lpstr>'ver.4.0.1 ﾊﾟﾀｰﾝ1 (再販)'!hdn_product_sales</vt:lpstr>
      <vt:lpstr>'ver.4.0.1 ﾊﾟﾀｰﾝ1'!hdn_tariff</vt:lpstr>
      <vt:lpstr>'ver.4.0.1 ﾊﾟﾀｰﾝ1 (再販)'!hdn_tariff</vt:lpstr>
      <vt:lpstr>'ver.4.0.1 ﾊﾟﾀｰﾝ1'!incharge_group_dropdown</vt:lpstr>
      <vt:lpstr>'ver.4.0.1 ﾊﾟﾀｰﾝ1'!incharge_user_dropdown</vt:lpstr>
      <vt:lpstr>'ver.4.0.1 ﾊﾟﾀｰﾝ1'!inchargegroupcode</vt:lpstr>
      <vt:lpstr>'ver.4.0.1 ﾊﾟﾀｰﾝ1 (再販)'!inchargegroupcode</vt:lpstr>
      <vt:lpstr>'ver.4.0.1 ﾊﾟﾀｰﾝ1'!inchargegroupcode_header</vt:lpstr>
      <vt:lpstr>'ver.4.0.1 ﾊﾟﾀｰﾝ1 (再販)'!inchargegroupcode_header</vt:lpstr>
      <vt:lpstr>'ver.4.0.1 ﾊﾟﾀｰﾝ1'!inchargeusercode</vt:lpstr>
      <vt:lpstr>'ver.4.0.1 ﾊﾟﾀｰﾝ1 (再販)'!inchargeusercode</vt:lpstr>
      <vt:lpstr>'ver.4.0.1 ﾊﾟﾀｰﾝ1'!inchargeusercode_header</vt:lpstr>
      <vt:lpstr>'ver.4.0.1 ﾊﾟﾀｰﾝ1 (再販)'!inchargeusercode_header</vt:lpstr>
      <vt:lpstr>'ver.4.0.1 ﾊﾟﾀｰﾝ1'!indirect_cost</vt:lpstr>
      <vt:lpstr>'ver.4.0.1 ﾊﾟﾀｰﾝ1 (再販)'!indirect_cost</vt:lpstr>
      <vt:lpstr>'ver.4.0.1 ﾊﾟﾀｰﾝ1'!indirect_cost_header</vt:lpstr>
      <vt:lpstr>'ver.4.0.1 ﾊﾟﾀｰﾝ1 (再販)'!indirect_cost_header</vt:lpstr>
      <vt:lpstr>'ver.4.0.1 ﾊﾟﾀｰﾝ1'!list_end</vt:lpstr>
      <vt:lpstr>'ver.4.0.1 ﾊﾟﾀｰﾝ1 (再販)'!list_end</vt:lpstr>
      <vt:lpstr>'ver.4.0.1 ﾊﾟﾀｰﾝ1'!main_product</vt:lpstr>
      <vt:lpstr>'ver.4.0.1 ﾊﾟﾀｰﾝ1 (再販)'!main_product</vt:lpstr>
      <vt:lpstr>'ver.4.0.1 ﾊﾟﾀｰﾝ1'!manufacturing_quantity</vt:lpstr>
      <vt:lpstr>'ver.4.0.1 ﾊﾟﾀｰﾝ1 (再販)'!manufacturing_quantity</vt:lpstr>
      <vt:lpstr>'ver.4.0.1 ﾊﾟﾀｰﾝ1'!manufacturing_unit_cost</vt:lpstr>
      <vt:lpstr>'ver.4.0.1 ﾊﾟﾀｰﾝ1 (再販)'!manufacturing_unit_cost</vt:lpstr>
      <vt:lpstr>'ver.4.0.1 ﾊﾟﾀｰﾝ1'!manufacturingcost</vt:lpstr>
      <vt:lpstr>'ver.4.0.1 ﾊﾟﾀｰﾝ1 (再販)'!manufacturingcost</vt:lpstr>
      <vt:lpstr>'ver.4.0.1 ﾊﾟﾀｰﾝ1'!manufacturingcost_header</vt:lpstr>
      <vt:lpstr>'ver.4.0.1 ﾊﾟﾀｰﾝ1 (再販)'!manufacturingcost_header</vt:lpstr>
      <vt:lpstr>'ver.4.0.1 ﾊﾟﾀｰﾝ1'!member_quantity</vt:lpstr>
      <vt:lpstr>'ver.4.0.1 ﾊﾟﾀｰﾝ1 (再販)'!member_quantity</vt:lpstr>
      <vt:lpstr>'ver.4.0.1 ﾊﾟﾀｰﾝ1'!member_unit_cost</vt:lpstr>
      <vt:lpstr>'ver.4.0.1 ﾊﾟﾀｰﾝ1 (再販)'!member_unit_cost</vt:lpstr>
      <vt:lpstr>'ver.4.0.1 ﾊﾟﾀｰﾝ1'!membercost</vt:lpstr>
      <vt:lpstr>'ver.4.0.1 ﾊﾟﾀｰﾝ1 (再販)'!membercost</vt:lpstr>
      <vt:lpstr>'ver.4.0.1 ﾊﾟﾀｰﾝ1'!membercost_header</vt:lpstr>
      <vt:lpstr>'ver.4.0.1 ﾊﾟﾀｰﾝ1 (再販)'!membercost_header</vt:lpstr>
      <vt:lpstr>'ver.4.0.1 ﾊﾟﾀｰﾝ1'!monetary_rate_list_header</vt:lpstr>
      <vt:lpstr>'ver.4.0.1 ﾊﾟﾀｰﾝ1 (再販)'!monetary_rate_list_header</vt:lpstr>
      <vt:lpstr>'ver.4.0.1 ﾊﾟﾀｰﾝ1'!operating_profit</vt:lpstr>
      <vt:lpstr>'ver.4.0.1 ﾊﾟﾀｰﾝ1 (再販)'!operating_profit</vt:lpstr>
      <vt:lpstr>'ver.4.0.1 ﾊﾟﾀｰﾝ1'!operating_profit_header</vt:lpstr>
      <vt:lpstr>'ver.4.0.1 ﾊﾟﾀｰﾝ1 (再販)'!operating_profit_header</vt:lpstr>
      <vt:lpstr>'ver.4.0.1 ﾊﾟﾀｰﾝ1'!operating_profit_rate</vt:lpstr>
      <vt:lpstr>'ver.4.0.1 ﾊﾟﾀｰﾝ1 (再販)'!operating_profit_rate</vt:lpstr>
      <vt:lpstr>'ver.4.0.1 ﾊﾟﾀｰﾝ1'!order_e_conversionrate</vt:lpstr>
      <vt:lpstr>'ver.4.0.1 ﾊﾟﾀｰﾝ1 (再販)'!order_e_conversionrate</vt:lpstr>
      <vt:lpstr>'ver.4.0.1 ﾊﾟﾀｰﾝ1'!order_e_customercompanycode</vt:lpstr>
      <vt:lpstr>'ver.4.0.1 ﾊﾟﾀｰﾝ1 (再販)'!order_e_customercompanycode</vt:lpstr>
      <vt:lpstr>'ver.4.0.1 ﾊﾟﾀｰﾝ1'!order_e_deliverydate</vt:lpstr>
      <vt:lpstr>'ver.4.0.1 ﾊﾟﾀｰﾝ1 (再販)'!order_e_deliverydate</vt:lpstr>
      <vt:lpstr>'ver.4.0.1 ﾊﾟﾀｰﾝ1'!order_e_monetaryunitcode</vt:lpstr>
      <vt:lpstr>'ver.4.0.1 ﾊﾟﾀｰﾝ1 (再販)'!order_e_monetaryunitcode</vt:lpstr>
      <vt:lpstr>'ver.4.0.1 ﾊﾟﾀｰﾝ1'!order_e_note</vt:lpstr>
      <vt:lpstr>'ver.4.0.1 ﾊﾟﾀｰﾝ1 (再販)'!order_e_note</vt:lpstr>
      <vt:lpstr>'ver.4.0.1 ﾊﾟﾀｰﾝ1'!order_e_payofftargetflag</vt:lpstr>
      <vt:lpstr>'ver.4.0.1 ﾊﾟﾀｰﾝ1 (再販)'!order_e_payofftargetflag</vt:lpstr>
      <vt:lpstr>'ver.4.0.1 ﾊﾟﾀｰﾝ1'!order_e_productprice</vt:lpstr>
      <vt:lpstr>'ver.4.0.1 ﾊﾟﾀｰﾝ1 (再販)'!order_e_productprice</vt:lpstr>
      <vt:lpstr>'ver.4.0.1 ﾊﾟﾀｰﾝ1'!order_e_productquantity</vt:lpstr>
      <vt:lpstr>'ver.4.0.1 ﾊﾟﾀｰﾝ1 (再販)'!order_e_productquantity</vt:lpstr>
      <vt:lpstr>'ver.4.0.1 ﾊﾟﾀｰﾝ1'!order_e_rate_code</vt:lpstr>
      <vt:lpstr>'ver.4.0.1 ﾊﾟﾀｰﾝ1 (再販)'!order_e_rate_code</vt:lpstr>
      <vt:lpstr>'ver.4.0.1 ﾊﾟﾀｰﾝ1'!order_e_stockitem_dropdown</vt:lpstr>
      <vt:lpstr>'ver.4.0.1 ﾊﾟﾀｰﾝ1 (再販)'!order_e_stockitem_dropdown</vt:lpstr>
      <vt:lpstr>'ver.4.0.1 ﾊﾟﾀｰﾝ1'!order_e_stockitemcode</vt:lpstr>
      <vt:lpstr>'ver.4.0.1 ﾊﾟﾀｰﾝ1 (再販)'!order_e_stockitemcode</vt:lpstr>
      <vt:lpstr>'ver.4.0.1 ﾊﾟﾀｰﾝ1'!order_e_stocksubject_dropdown</vt:lpstr>
      <vt:lpstr>'ver.4.0.1 ﾊﾟﾀｰﾝ1 (再販)'!order_e_stocksubject_dropdown</vt:lpstr>
      <vt:lpstr>'ver.4.0.1 ﾊﾟﾀｰﾝ1'!order_e_stocksubjectcode</vt:lpstr>
      <vt:lpstr>'ver.4.0.1 ﾊﾟﾀｰﾝ1 (再販)'!order_e_stocksubjectcode</vt:lpstr>
      <vt:lpstr>'ver.4.0.1 ﾊﾟﾀｰﾝ1'!order_e_subtotalprice</vt:lpstr>
      <vt:lpstr>'ver.4.0.1 ﾊﾟﾀｰﾝ1 (再販)'!order_e_subtotalprice</vt:lpstr>
      <vt:lpstr>'ver.4.0.1 ﾊﾟﾀｰﾝ1'!order_f_conversionrate</vt:lpstr>
      <vt:lpstr>'ver.4.0.1 ﾊﾟﾀｰﾝ1 (再販)'!order_f_conversionrate</vt:lpstr>
      <vt:lpstr>'ver.4.0.1 ﾊﾟﾀｰﾝ1'!order_f_cost_not_depreciation</vt:lpstr>
      <vt:lpstr>'ver.4.0.1 ﾊﾟﾀｰﾝ1 (再販)'!order_f_cost_not_depreciation</vt:lpstr>
      <vt:lpstr>'ver.4.0.1 ﾊﾟﾀｰﾝ1'!order_f_customercompanycode</vt:lpstr>
      <vt:lpstr>'ver.4.0.1 ﾊﾟﾀｰﾝ1 (再販)'!order_f_customercompanycode</vt:lpstr>
      <vt:lpstr>'ver.4.0.1 ﾊﾟﾀｰﾝ1'!order_f_deliverydate</vt:lpstr>
      <vt:lpstr>'ver.4.0.1 ﾊﾟﾀｰﾝ1 (再販)'!order_f_deliverydate</vt:lpstr>
      <vt:lpstr>'ver.4.0.1 ﾊﾟﾀｰﾝ1'!order_f_fixedcost</vt:lpstr>
      <vt:lpstr>'ver.4.0.1 ﾊﾟﾀｰﾝ1 (再販)'!order_f_fixedcost</vt:lpstr>
      <vt:lpstr>'ver.4.0.1 ﾊﾟﾀｰﾝ1'!order_f_fixedcost_header</vt:lpstr>
      <vt:lpstr>'ver.4.0.1 ﾊﾟﾀｰﾝ1 (再販)'!order_f_fixedcost_header</vt:lpstr>
      <vt:lpstr>'ver.4.0.1 ﾊﾟﾀｰﾝ1'!order_f_monetaryunitcode</vt:lpstr>
      <vt:lpstr>'ver.4.0.1 ﾊﾟﾀｰﾝ1 (再販)'!order_f_monetaryunitcode</vt:lpstr>
      <vt:lpstr>'ver.4.0.1 ﾊﾟﾀｰﾝ1'!order_f_note</vt:lpstr>
      <vt:lpstr>'ver.4.0.1 ﾊﾟﾀｰﾝ1 (再販)'!order_f_note</vt:lpstr>
      <vt:lpstr>'ver.4.0.1 ﾊﾟﾀｰﾝ1'!order_f_payofftargetflag</vt:lpstr>
      <vt:lpstr>'ver.4.0.1 ﾊﾟﾀｰﾝ1 (再販)'!order_f_payofftargetflag</vt:lpstr>
      <vt:lpstr>'ver.4.0.1 ﾊﾟﾀｰﾝ1'!order_f_productprice</vt:lpstr>
      <vt:lpstr>'ver.4.0.1 ﾊﾟﾀｰﾝ1 (再販)'!order_f_productprice</vt:lpstr>
      <vt:lpstr>'ver.4.0.1 ﾊﾟﾀｰﾝ1'!order_f_productquantity</vt:lpstr>
      <vt:lpstr>'ver.4.0.1 ﾊﾟﾀｰﾝ1 (再販)'!order_f_productquantity</vt:lpstr>
      <vt:lpstr>'ver.4.0.1 ﾊﾟﾀｰﾝ1'!order_f_rate_code</vt:lpstr>
      <vt:lpstr>'ver.4.0.1 ﾊﾟﾀｰﾝ1 (再販)'!order_f_rate_code</vt:lpstr>
      <vt:lpstr>'ver.4.0.1 ﾊﾟﾀｰﾝ1'!order_f_stockitem_dropdown</vt:lpstr>
      <vt:lpstr>'ver.4.0.1 ﾊﾟﾀｰﾝ1 (再販)'!order_f_stockitem_dropdown</vt:lpstr>
      <vt:lpstr>'ver.4.0.1 ﾊﾟﾀｰﾝ1'!order_f_stockitemcode</vt:lpstr>
      <vt:lpstr>'ver.4.0.1 ﾊﾟﾀｰﾝ1 (再販)'!order_f_stockitemcode</vt:lpstr>
      <vt:lpstr>'ver.4.0.1 ﾊﾟﾀｰﾝ1'!order_f_stocksubject_dropdown</vt:lpstr>
      <vt:lpstr>'ver.4.0.1 ﾊﾟﾀｰﾝ1 (再販)'!order_f_stocksubject_dropdown</vt:lpstr>
      <vt:lpstr>'ver.4.0.1 ﾊﾟﾀｰﾝ1'!order_f_stocksubjectcode</vt:lpstr>
      <vt:lpstr>'ver.4.0.1 ﾊﾟﾀｰﾝ1 (再販)'!order_f_stocksubjectcode</vt:lpstr>
      <vt:lpstr>'ver.4.0.1 ﾊﾟﾀｰﾝ1'!order_f_subtotalprice</vt:lpstr>
      <vt:lpstr>'ver.4.0.1 ﾊﾟﾀｰﾝ1 (再販)'!order_f_subtotalprice</vt:lpstr>
      <vt:lpstr>'ver.4.0.1 ﾊﾟﾀｰﾝ1'!order_o_stockitem_dropdown</vt:lpstr>
      <vt:lpstr>'ver.4.0.1 ﾊﾟﾀｰﾝ1 (再販)'!order_o_stockitem_dropdown</vt:lpstr>
      <vt:lpstr>'ver.4.0.1 ﾊﾟﾀｰﾝ1'!order_o_stocksubject_dropdown</vt:lpstr>
      <vt:lpstr>'ver.4.0.1 ﾊﾟﾀｰﾝ1 (再販)'!order_o_stocksubject_dropdown</vt:lpstr>
      <vt:lpstr>'ver.4.0.1 ﾊﾟﾀｰﾝ1'!Print_Area</vt:lpstr>
      <vt:lpstr>'ver.4.0.1 ﾊﾟﾀｰﾝ1 (再販)'!Print_Area</vt:lpstr>
      <vt:lpstr>'標準原価見積書new_ver.4.0 ﾊﾟﾀｰﾝ原紙'!Print_Area</vt:lpstr>
      <vt:lpstr>'ver.4.0.1 ﾊﾟﾀｰﾝ1'!Print_Titles</vt:lpstr>
      <vt:lpstr>'ver.4.0.1 ﾊﾟﾀｰﾝ1 (再販)'!Print_Titles</vt:lpstr>
      <vt:lpstr>'標準原価見積書new_ver.4.0 ﾊﾟﾀｰﾝ原紙'!Print_Titles</vt:lpstr>
      <vt:lpstr>'ver.4.0.1 ﾊﾟﾀｰﾝ1'!product_profit</vt:lpstr>
      <vt:lpstr>'ver.4.0.1 ﾊﾟﾀｰﾝ1 (再販)'!product_profit</vt:lpstr>
      <vt:lpstr>'ver.4.0.1 ﾊﾟﾀｰﾝ1'!product_profit_header</vt:lpstr>
      <vt:lpstr>'ver.4.0.1 ﾊﾟﾀｰﾝ1 (再販)'!product_profit_header</vt:lpstr>
      <vt:lpstr>'ver.4.0.1 ﾊﾟﾀｰﾝ1'!product_profit_rate</vt:lpstr>
      <vt:lpstr>'ver.4.0.1 ﾊﾟﾀｰﾝ1 (再販)'!product_profit_rate</vt:lpstr>
      <vt:lpstr>'ver.4.0.1 ﾊﾟﾀｰﾝ1'!product_totalprice</vt:lpstr>
      <vt:lpstr>'ver.4.0.1 ﾊﾟﾀｰﾝ1 (再販)'!product_totalprice</vt:lpstr>
      <vt:lpstr>'ver.4.0.1 ﾊﾟﾀｰﾝ1'!product_totalprice_header</vt:lpstr>
      <vt:lpstr>'ver.4.0.1 ﾊﾟﾀｰﾝ1 (再販)'!product_totalprice_header</vt:lpstr>
      <vt:lpstr>'ver.4.0.1 ﾊﾟﾀｰﾝ1'!productcode</vt:lpstr>
      <vt:lpstr>'ver.4.0.1 ﾊﾟﾀｰﾝ1 (再販)'!productcode</vt:lpstr>
      <vt:lpstr>'ver.4.0.1 ﾊﾟﾀｰﾝ1'!productcode_header</vt:lpstr>
      <vt:lpstr>'ver.4.0.1 ﾊﾟﾀｰﾝ1 (再販)'!productcode_header</vt:lpstr>
      <vt:lpstr>'ver.4.0.1 ﾊﾟﾀｰﾝ1'!productenglishname</vt:lpstr>
      <vt:lpstr>'ver.4.0.1 ﾊﾟﾀｰﾝ1 (再販)'!productenglishname</vt:lpstr>
      <vt:lpstr>'ver.4.0.1 ﾊﾟﾀｰﾝ1'!productenglishname_header</vt:lpstr>
      <vt:lpstr>'ver.4.0.1 ﾊﾟﾀｰﾝ1 (再販)'!productenglishname_header</vt:lpstr>
      <vt:lpstr>'ver.4.0.1 ﾊﾟﾀｰﾝ1'!productionquantity</vt:lpstr>
      <vt:lpstr>'ver.4.0.1 ﾊﾟﾀｰﾝ1 (再販)'!productionquantity</vt:lpstr>
      <vt:lpstr>'ver.4.0.1 ﾊﾟﾀｰﾝ1'!productionquantity_header</vt:lpstr>
      <vt:lpstr>'ver.4.0.1 ﾊﾟﾀｰﾝ1 (再販)'!productionquantity_header</vt:lpstr>
      <vt:lpstr>'ver.4.0.1 ﾊﾟﾀｰﾝ1'!productname</vt:lpstr>
      <vt:lpstr>'ver.4.0.1 ﾊﾟﾀｰﾝ1 (再販)'!productname</vt:lpstr>
      <vt:lpstr>'ver.4.0.1 ﾊﾟﾀｰﾝ1'!productname_header</vt:lpstr>
      <vt:lpstr>'ver.4.0.1 ﾊﾟﾀｰﾝ1 (再販)'!productname_header</vt:lpstr>
      <vt:lpstr>'ver.4.0.1 ﾊﾟﾀｰﾝ1'!profit</vt:lpstr>
      <vt:lpstr>'ver.4.0.1 ﾊﾟﾀｰﾝ1 (再販)'!profit</vt:lpstr>
      <vt:lpstr>'ver.4.0.1 ﾊﾟﾀｰﾝ1'!profit_header</vt:lpstr>
      <vt:lpstr>'ver.4.0.1 ﾊﾟﾀｰﾝ1 (再販)'!profit_header</vt:lpstr>
      <vt:lpstr>'ver.4.0.1 ﾊﾟﾀｰﾝ1'!profit_rate</vt:lpstr>
      <vt:lpstr>'ver.4.0.1 ﾊﾟﾀｰﾝ1 (再販)'!profit_rate</vt:lpstr>
      <vt:lpstr>'ver.4.0.1 ﾊﾟﾀｰﾝ1'!receive_f_conversionrate</vt:lpstr>
      <vt:lpstr>'ver.4.0.1 ﾊﾟﾀｰﾝ1 (再販)'!receive_f_conversionrate</vt:lpstr>
      <vt:lpstr>'ver.4.0.1 ﾊﾟﾀｰﾝ1'!receive_f_customercompanycode</vt:lpstr>
      <vt:lpstr>'ver.4.0.1 ﾊﾟﾀｰﾝ1 (再販)'!receive_f_customercompanycode</vt:lpstr>
      <vt:lpstr>'ver.4.0.1 ﾊﾟﾀｰﾝ1'!receive_f_deliverydate</vt:lpstr>
      <vt:lpstr>'ver.4.0.1 ﾊﾟﾀｰﾝ1 (再販)'!receive_f_deliverydate</vt:lpstr>
      <vt:lpstr>'ver.4.0.1 ﾊﾟﾀｰﾝ1'!receive_f_monetaryunitcode</vt:lpstr>
      <vt:lpstr>'ver.4.0.1 ﾊﾟﾀｰﾝ1 (再販)'!receive_f_monetaryunitcode</vt:lpstr>
      <vt:lpstr>'ver.4.0.1 ﾊﾟﾀｰﾝ1'!receive_f_note</vt:lpstr>
      <vt:lpstr>'ver.4.0.1 ﾊﾟﾀｰﾝ1 (再販)'!receive_f_note</vt:lpstr>
      <vt:lpstr>'ver.4.0.1 ﾊﾟﾀｰﾝ1'!receive_f_productprice</vt:lpstr>
      <vt:lpstr>'ver.4.0.1 ﾊﾟﾀｰﾝ1 (再販)'!receive_f_productprice</vt:lpstr>
      <vt:lpstr>'ver.4.0.1 ﾊﾟﾀｰﾝ1'!receive_f_productquantity</vt:lpstr>
      <vt:lpstr>'ver.4.0.1 ﾊﾟﾀｰﾝ1 (再販)'!receive_f_productquantity</vt:lpstr>
      <vt:lpstr>'ver.4.0.1 ﾊﾟﾀｰﾝ1'!receive_f_rate_code</vt:lpstr>
      <vt:lpstr>'ver.4.0.1 ﾊﾟﾀｰﾝ1 (再販)'!receive_f_rate_code</vt:lpstr>
      <vt:lpstr>'ver.4.0.1 ﾊﾟﾀｰﾝ1'!receive_f_salesclass_dropdown</vt:lpstr>
      <vt:lpstr>'ver.4.0.1 ﾊﾟﾀｰﾝ1 (再販)'!receive_f_salesclass_dropdown</vt:lpstr>
      <vt:lpstr>'ver.4.0.1 ﾊﾟﾀｰﾝ1'!receive_f_salesclasscode</vt:lpstr>
      <vt:lpstr>'ver.4.0.1 ﾊﾟﾀｰﾝ1 (再販)'!receive_f_salesclasscode</vt:lpstr>
      <vt:lpstr>'ver.4.0.1 ﾊﾟﾀｰﾝ1'!receive_f_salesdivision_dropdown</vt:lpstr>
      <vt:lpstr>'ver.4.0.1 ﾊﾟﾀｰﾝ1 (再販)'!receive_f_salesdivision_dropdown</vt:lpstr>
      <vt:lpstr>'ver.4.0.1 ﾊﾟﾀｰﾝ1'!receive_f_salesdivisioncode</vt:lpstr>
      <vt:lpstr>'ver.4.0.1 ﾊﾟﾀｰﾝ1 (再販)'!receive_f_salesdivisioncode</vt:lpstr>
      <vt:lpstr>'ver.4.0.1 ﾊﾟﾀｰﾝ1'!receive_f_subtotalprice</vt:lpstr>
      <vt:lpstr>'ver.4.0.1 ﾊﾟﾀｰﾝ1 (再販)'!receive_f_subtotalprice</vt:lpstr>
      <vt:lpstr>'ver.4.0.1 ﾊﾟﾀｰﾝ1'!receive_f_totalprice</vt:lpstr>
      <vt:lpstr>'ver.4.0.1 ﾊﾟﾀｰﾝ1 (再販)'!receive_f_totalprice</vt:lpstr>
      <vt:lpstr>'ver.4.0.1 ﾊﾟﾀｰﾝ1'!receive_f_totalprice_header</vt:lpstr>
      <vt:lpstr>'ver.4.0.1 ﾊﾟﾀｰﾝ1 (再販)'!receive_f_totalprice_header</vt:lpstr>
      <vt:lpstr>'ver.4.0.1 ﾊﾟﾀｰﾝ1'!receive_f_totalquantity</vt:lpstr>
      <vt:lpstr>'ver.4.0.1 ﾊﾟﾀｰﾝ1 (再販)'!receive_f_totalquantity</vt:lpstr>
      <vt:lpstr>'ver.4.0.1 ﾊﾟﾀｰﾝ1'!receive_p_conversionrate</vt:lpstr>
      <vt:lpstr>'ver.4.0.1 ﾊﾟﾀｰﾝ1 (再販)'!receive_p_conversionrate</vt:lpstr>
      <vt:lpstr>'ver.4.0.1 ﾊﾟﾀｰﾝ1'!receive_p_customercompanycode</vt:lpstr>
      <vt:lpstr>'ver.4.0.1 ﾊﾟﾀｰﾝ1 (再販)'!receive_p_customercompanycode</vt:lpstr>
      <vt:lpstr>'ver.4.0.1 ﾊﾟﾀｰﾝ1'!receive_p_deliverydate</vt:lpstr>
      <vt:lpstr>'ver.4.0.1 ﾊﾟﾀｰﾝ1 (再販)'!receive_p_deliverydate</vt:lpstr>
      <vt:lpstr>'ver.4.0.1 ﾊﾟﾀｰﾝ1'!receive_p_monetaryunitcode</vt:lpstr>
      <vt:lpstr>'ver.4.0.1 ﾊﾟﾀｰﾝ1 (再販)'!receive_p_monetaryunitcode</vt:lpstr>
      <vt:lpstr>'ver.4.0.1 ﾊﾟﾀｰﾝ1'!receive_p_note</vt:lpstr>
      <vt:lpstr>'ver.4.0.1 ﾊﾟﾀｰﾝ1 (再販)'!receive_p_note</vt:lpstr>
      <vt:lpstr>'ver.4.0.1 ﾊﾟﾀｰﾝ1'!receive_p_productprice</vt:lpstr>
      <vt:lpstr>'ver.4.0.1 ﾊﾟﾀｰﾝ1 (再販)'!receive_p_productprice</vt:lpstr>
      <vt:lpstr>'ver.4.0.1 ﾊﾟﾀｰﾝ1'!receive_p_productquantity</vt:lpstr>
      <vt:lpstr>'ver.4.0.1 ﾊﾟﾀｰﾝ1 (再販)'!receive_p_productquantity</vt:lpstr>
      <vt:lpstr>'ver.4.0.1 ﾊﾟﾀｰﾝ1'!receive_p_rate_code</vt:lpstr>
      <vt:lpstr>'ver.4.0.1 ﾊﾟﾀｰﾝ1 (再販)'!receive_p_rate_code</vt:lpstr>
      <vt:lpstr>'ver.4.0.1 ﾊﾟﾀｰﾝ1'!receive_p_salesclass_dropdown</vt:lpstr>
      <vt:lpstr>'ver.4.0.1 ﾊﾟﾀｰﾝ1 (再販)'!receive_p_salesclass_dropdown</vt:lpstr>
      <vt:lpstr>'ver.4.0.1 ﾊﾟﾀｰﾝ1'!receive_p_salesclasscode</vt:lpstr>
      <vt:lpstr>'ver.4.0.1 ﾊﾟﾀｰﾝ1 (再販)'!receive_p_salesclasscode</vt:lpstr>
      <vt:lpstr>'ver.4.0.1 ﾊﾟﾀｰﾝ1'!receive_p_salesdivision_dropdown</vt:lpstr>
      <vt:lpstr>'ver.4.0.1 ﾊﾟﾀｰﾝ1 (再販)'!receive_p_salesdivision_dropdown</vt:lpstr>
      <vt:lpstr>'ver.4.0.1 ﾊﾟﾀｰﾝ1'!receive_p_salesdivisioncode</vt:lpstr>
      <vt:lpstr>'ver.4.0.1 ﾊﾟﾀｰﾝ1 (再販)'!receive_p_salesdivisioncode</vt:lpstr>
      <vt:lpstr>'ver.4.0.1 ﾊﾟﾀｰﾝ1'!receive_p_subtotalprice</vt:lpstr>
      <vt:lpstr>'ver.4.0.1 ﾊﾟﾀｰﾝ1 (再販)'!receive_p_subtotalprice</vt:lpstr>
      <vt:lpstr>'ver.4.0.1 ﾊﾟﾀｰﾝ1'!receive_p_totalprice</vt:lpstr>
      <vt:lpstr>'ver.4.0.1 ﾊﾟﾀｰﾝ1 (再販)'!receive_p_totalprice</vt:lpstr>
      <vt:lpstr>'ver.4.0.1 ﾊﾟﾀｰﾝ1'!receive_p_totalprice_header</vt:lpstr>
      <vt:lpstr>'ver.4.0.1 ﾊﾟﾀｰﾝ1 (再販)'!receive_p_totalprice_header</vt:lpstr>
      <vt:lpstr>'ver.4.0.1 ﾊﾟﾀｰﾝ1'!receive_p_totalquantity</vt:lpstr>
      <vt:lpstr>'ver.4.0.1 ﾊﾟﾀｰﾝ1 (再販)'!receive_p_totalquantity</vt:lpstr>
      <vt:lpstr>'ver.4.0.1 ﾊﾟﾀｰﾝ1'!retailprice</vt:lpstr>
      <vt:lpstr>'ver.4.0.1 ﾊﾟﾀｰﾝ1 (再販)'!retailprice</vt:lpstr>
      <vt:lpstr>'ver.4.0.1 ﾊﾟﾀｰﾝ1'!retailprice_header</vt:lpstr>
      <vt:lpstr>'ver.4.0.1 ﾊﾟﾀｰﾝ1 (再販)'!retailprice_header</vt:lpstr>
      <vt:lpstr>'ver.4.0.1 ﾊﾟﾀｰﾝ1'!salesamount</vt:lpstr>
      <vt:lpstr>'ver.4.0.1 ﾊﾟﾀｰﾝ1 (再販)'!salesamount</vt:lpstr>
      <vt:lpstr>'ver.4.0.1 ﾊﾟﾀｰﾝ1'!salesamount_header</vt:lpstr>
      <vt:lpstr>'ver.4.0.1 ﾊﾟﾀｰﾝ1 (再販)'!salesamount_header</vt:lpstr>
      <vt:lpstr>'ver.4.0.1 ﾊﾟﾀｰﾝ1'!standard_rate</vt:lpstr>
      <vt:lpstr>'ver.4.0.1 ﾊﾟﾀｰﾝ1 (再販)'!standard_rate</vt:lpstr>
      <vt:lpstr>'ver.4.0.1 ﾊﾟﾀｰﾝ1'!supplier_dropdown</vt:lpstr>
      <vt:lpstr>'ver.4.0.1 ﾊﾟﾀｰﾝ1'!tariff_total</vt:lpstr>
      <vt:lpstr>'ver.4.0.1 ﾊﾟﾀｰﾝ1 (再販)'!tariff_total</vt:lpstr>
      <vt:lpstr>'ver.4.0.1 ﾊﾟﾀｰﾝ1'!top_left</vt:lpstr>
      <vt:lpstr>'ver.4.0.1 ﾊﾟﾀｰﾝ1 (再販)'!top_left</vt:lpstr>
      <vt:lpstr>'ver.4.0.1 ﾊﾟﾀｰﾝ1'!top_right</vt:lpstr>
      <vt:lpstr>'ver.4.0.1 ﾊﾟﾀｰﾝ1 (再販)'!top_right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2019-10-17T00:48:41Z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