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showInkAnnotation="0"/>
  <mc:AlternateContent xmlns:mc="http://schemas.openxmlformats.org/markup-compatibility/2006">
    <mc:Choice Requires="x15">
      <x15ac:absPath xmlns:x15ac="http://schemas.microsoft.com/office/spreadsheetml/2010/11/ac" url="C:\Users\solcom-ad\Desktop\Git\KIDS\01_kidsweb\home\kids2\excel_tmp\"/>
    </mc:Choice>
  </mc:AlternateContent>
  <xr:revisionPtr revIDLastSave="0" documentId="13_ncr:1_{0891522F-7644-462C-B509-677B57AB163D}" xr6:coauthVersionLast="45" xr6:coauthVersionMax="45" xr10:uidLastSave="{00000000-0000-0000-0000-000000000000}"/>
  <bookViews>
    <workbookView xWindow="-108" yWindow="-108" windowWidth="23256" windowHeight="12576" tabRatio="754" xr2:uid="{00000000-000D-0000-FFFF-FFFF00000000}"/>
  </bookViews>
  <sheets>
    <sheet name="ver.4.0.1 ﾊﾟﾀｰﾝ1" sheetId="6" r:id="rId1"/>
    <sheet name="更新履歴" sheetId="7" r:id="rId2"/>
    <sheet name="標準原価見積書new_ver.4.0 ﾊﾟﾀｰﾝ原紙" sheetId="4" state="hidden" r:id="rId3"/>
  </sheets>
  <definedNames>
    <definedName name="bottom_left" localSheetId="0">'ver.4.0.1 ﾊﾟﾀｰﾝ1'!$A$95</definedName>
    <definedName name="calculation_import_cost" localSheetId="0">'ver.4.0.1 ﾊﾟﾀｰﾝ1'!$S$68</definedName>
    <definedName name="calculation_tariff" localSheetId="0">'ver.4.0.1 ﾊﾟﾀｰﾝ1'!$S$66</definedName>
    <definedName name="cartonquantity" localSheetId="0">'ver.4.0.1 ﾊﾟﾀｰﾝ1'!$N$4</definedName>
    <definedName name="cartonquantity_header" localSheetId="0">'ver.4.0.1 ﾊﾟﾀｰﾝ1'!$L$4</definedName>
    <definedName name="client_dropdown" localSheetId="0">'ver.4.0.1 ﾊﾟﾀｰﾝ1'!$N$97</definedName>
    <definedName name="cost_not_depreciation" localSheetId="0">'ver.4.0.1 ﾊﾟﾀｰﾝ1'!$O$94</definedName>
    <definedName name="cost_not_depreciation_header" localSheetId="0">'ver.4.0.1 ﾊﾟﾀｰﾝ1'!$M$94</definedName>
    <definedName name="depreciation_cost" localSheetId="0">'ver.4.0.1 ﾊﾟﾀｰﾝ1'!$K$93</definedName>
    <definedName name="depreciation_cost_header" localSheetId="0">'ver.4.0.1 ﾊﾟﾀｰﾝ1'!$A$93</definedName>
    <definedName name="depreciation_quantity" localSheetId="0">'ver.4.0.1 ﾊﾟﾀｰﾝ1'!$G$93</definedName>
    <definedName name="depreciation_unit_cost" localSheetId="0">'ver.4.0.1 ﾊﾟﾀｰﾝ1'!$I$93</definedName>
    <definedName name="develop_user_dropdown" localSheetId="0">'ver.4.0.1 ﾊﾟﾀｰﾝ1'!$M$97</definedName>
    <definedName name="developusercode" localSheetId="0">'ver.4.0.1 ﾊﾟﾀｰﾝ1'!$J$4</definedName>
    <definedName name="developusercode_header" localSheetId="0">'ver.4.0.1 ﾊﾟﾀｰﾝ1'!$H$4</definedName>
    <definedName name="fixedcost_profit" localSheetId="0">'ver.4.0.1 ﾊﾟﾀｰﾝ1'!$H$89</definedName>
    <definedName name="fixedcost_profit_header" localSheetId="0">'ver.4.0.1 ﾊﾟﾀｰﾝ1'!$E$89</definedName>
    <definedName name="fixedcost_profit_rate" localSheetId="0">'ver.4.0.1 ﾊﾟﾀｰﾝ1'!$K$89</definedName>
    <definedName name="fixedcost_totalprice" localSheetId="0">'ver.4.0.1 ﾊﾟﾀｰﾝ1'!$H$88</definedName>
    <definedName name="fixedcost_totalprice_header" localSheetId="0">'ver.4.0.1 ﾊﾟﾀｰﾝ1'!$E$88</definedName>
    <definedName name="hdn_import_cost" localSheetId="0">'ver.4.0.1 ﾊﾟﾀｰﾝ1'!$T$119</definedName>
    <definedName name="hdn_list_payoff_blank" localSheetId="0">'ver.4.0.1 ﾊﾟﾀｰﾝ1'!$P$99</definedName>
    <definedName name="hdn_main_product" localSheetId="0">'ver.4.0.1 ﾊﾟﾀｰﾝ1'!$T$110</definedName>
    <definedName name="hdn_payoff_circle" localSheetId="0">'ver.4.0.1 ﾊﾟﾀｰﾝ1'!$P$100</definedName>
    <definedName name="hdn_product_sales" localSheetId="0">'ver.4.0.1 ﾊﾟﾀｰﾝ1'!$T$108</definedName>
    <definedName name="hdn_tariff" localSheetId="0">'ver.4.0.1 ﾊﾟﾀｰﾝ1'!$T$120</definedName>
    <definedName name="incharge_group_dropdown" localSheetId="0">'ver.4.0.1 ﾊﾟﾀｰﾝ1'!$K$97</definedName>
    <definedName name="incharge_user_dropdown" localSheetId="0">'ver.4.0.1 ﾊﾟﾀｰﾝ1'!$L$97</definedName>
    <definedName name="inchargegroupcode" localSheetId="0">'ver.4.0.1 ﾊﾟﾀｰﾝ1'!$B$4</definedName>
    <definedName name="inchargegroupcode_header" localSheetId="0">'ver.4.0.1 ﾊﾟﾀｰﾝ1'!$A$4</definedName>
    <definedName name="inchargeusercode" localSheetId="0">'ver.4.0.1 ﾊﾟﾀｰﾝ1'!$E$4</definedName>
    <definedName name="inchargeusercode_header" localSheetId="0">'ver.4.0.1 ﾊﾟﾀｰﾝ1'!$D$4</definedName>
    <definedName name="indirect_cost" localSheetId="0">'ver.4.0.1 ﾊﾟﾀｰﾝ1'!$N$90</definedName>
    <definedName name="indirect_cost_header" localSheetId="0">'ver.4.0.1 ﾊﾟﾀｰﾝ1'!$K$90</definedName>
    <definedName name="insert_date" localSheetId="0">'ver.4.0.1 ﾊﾟﾀｰﾝ1'!$B$2</definedName>
    <definedName name="insert_date_header" localSheetId="0">'ver.4.0.1 ﾊﾟﾀｰﾝ1'!$A$2</definedName>
    <definedName name="list_end" localSheetId="0">'ver.4.0.1 ﾊﾟﾀｰﾝ1'!$A$87</definedName>
    <definedName name="main_product" localSheetId="0">'ver.4.0.1 ﾊﾟﾀｰﾝ1'!$T$110</definedName>
    <definedName name="manufacturing_quantity" localSheetId="0">'ver.4.0.1 ﾊﾟﾀｰﾝ1'!$G$94</definedName>
    <definedName name="manufacturing_unit_cost" localSheetId="0">'ver.4.0.1 ﾊﾟﾀｰﾝ1'!$I$94</definedName>
    <definedName name="manufacturingcost" localSheetId="0">'ver.4.0.1 ﾊﾟﾀｰﾝ1'!$K$94</definedName>
    <definedName name="manufacturingcost_header" localSheetId="0">'ver.4.0.1 ﾊﾟﾀｰﾝ1'!$A$94</definedName>
    <definedName name="member_quantity" localSheetId="0">'ver.4.0.1 ﾊﾟﾀｰﾝ1'!$G$92</definedName>
    <definedName name="member_unit_cost" localSheetId="0">'ver.4.0.1 ﾊﾟﾀｰﾝ1'!$I$92</definedName>
    <definedName name="membercost" localSheetId="0">'ver.4.0.1 ﾊﾟﾀｰﾝ1'!$K$92</definedName>
    <definedName name="membercost_header" localSheetId="0">'ver.4.0.1 ﾊﾟﾀｰﾝ1'!$A$92</definedName>
    <definedName name="operating_profit" localSheetId="0">'ver.4.0.1 ﾊﾟﾀｰﾝ1'!$N$91</definedName>
    <definedName name="operating_profit_header" localSheetId="0">'ver.4.0.1 ﾊﾟﾀｰﾝ1'!$K$91</definedName>
    <definedName name="operating_profit_rate" localSheetId="0">'ver.4.0.1 ﾊﾟﾀｰﾝ1'!$P$91</definedName>
    <definedName name="order_e_conversionrate" localSheetId="0">'ver.4.0.1 ﾊﾟﾀｰﾝ1'!$J$60</definedName>
    <definedName name="order_e_customercompanycode" localSheetId="0">'ver.4.0.1 ﾊﾟﾀｰﾝ1'!$D$60</definedName>
    <definedName name="order_e_deliverydate" localSheetId="0">'ver.4.0.1 ﾊﾟﾀｰﾝ1'!$M$60</definedName>
    <definedName name="order_e_monetaryunitcode" localSheetId="0">'ver.4.0.1 ﾊﾟﾀｰﾝ1'!$H$60</definedName>
    <definedName name="order_e_note" localSheetId="0">'ver.4.0.1 ﾊﾟﾀｰﾝ1'!$N$60</definedName>
    <definedName name="order_e_payofftargetflag" localSheetId="0">'ver.4.0.1 ﾊﾟﾀｰﾝ1'!$F$60</definedName>
    <definedName name="order_e_productprice" localSheetId="0">'ver.4.0.1 ﾊﾟﾀｰﾝ1'!$I$60</definedName>
    <definedName name="order_e_productquantity" localSheetId="0">'ver.4.0.1 ﾊﾟﾀｰﾝ1'!$G$60</definedName>
    <definedName name="order_e_rate_code" localSheetId="0">'ver.4.0.1 ﾊﾟﾀｰﾝ1'!$U$60</definedName>
    <definedName name="order_e_stockitem_dropdown" localSheetId="0">'ver.4.0.1 ﾊﾟﾀｰﾝ1'!$H$97</definedName>
    <definedName name="order_e_stockitemcode" localSheetId="0">'ver.4.0.1 ﾊﾟﾀｰﾝ1'!$C$60</definedName>
    <definedName name="order_e_stocksubject_dropdown" localSheetId="0">'ver.4.0.1 ﾊﾟﾀｰﾝ1'!$G$97</definedName>
    <definedName name="order_e_stocksubjectcode" localSheetId="0">'ver.4.0.1 ﾊﾟﾀｰﾝ1'!$A$60</definedName>
    <definedName name="order_e_subtotalprice" localSheetId="0">'ver.4.0.1 ﾊﾟﾀｰﾝ1'!$K$60</definedName>
    <definedName name="order_f_conversionrate" localSheetId="0">'ver.4.0.1 ﾊﾟﾀｰﾝ1'!$J$33</definedName>
    <definedName name="order_f_cost_not_depreciation" localSheetId="0">'ver.4.0.1 ﾊﾟﾀｰﾝ1'!$N$58</definedName>
    <definedName name="order_f_customercompanycode" localSheetId="0">'ver.4.0.1 ﾊﾟﾀｰﾝ1'!$D$33</definedName>
    <definedName name="order_f_deliverydate" localSheetId="0">'ver.4.0.1 ﾊﾟﾀｰﾝ1'!$M$33</definedName>
    <definedName name="order_f_fixedcost" localSheetId="0">'ver.4.0.1 ﾊﾟﾀｰﾝ1'!$I$58</definedName>
    <definedName name="order_f_fixedcost_header" localSheetId="0">'ver.4.0.1 ﾊﾟﾀｰﾝ1'!$A$58</definedName>
    <definedName name="order_f_monetaryunitcode" localSheetId="0">'ver.4.0.1 ﾊﾟﾀｰﾝ1'!$H$33</definedName>
    <definedName name="order_f_note" localSheetId="0">'ver.4.0.1 ﾊﾟﾀｰﾝ1'!$N$33</definedName>
    <definedName name="order_f_payofftargetflag" localSheetId="0">'ver.4.0.1 ﾊﾟﾀｰﾝ1'!$F$33</definedName>
    <definedName name="order_f_productprice" localSheetId="0">'ver.4.0.1 ﾊﾟﾀｰﾝ1'!$I$33</definedName>
    <definedName name="order_f_productquantity" localSheetId="0">'ver.4.0.1 ﾊﾟﾀｰﾝ1'!$G$33</definedName>
    <definedName name="order_f_rate_code" localSheetId="0">'ver.4.0.1 ﾊﾟﾀｰﾝ1'!$U$33</definedName>
    <definedName name="order_f_stockitem_dropdown" localSheetId="0">'ver.4.0.1 ﾊﾟﾀｰﾝ1'!$F$97</definedName>
    <definedName name="order_f_stockitemcode" localSheetId="0">'ver.4.0.1 ﾊﾟﾀｰﾝ1'!$C$33</definedName>
    <definedName name="order_f_stocksubject_dropdown" localSheetId="0">'ver.4.0.1 ﾊﾟﾀｰﾝ1'!$E$97</definedName>
    <definedName name="order_f_stocksubjectcode" localSheetId="0">'ver.4.0.1 ﾊﾟﾀｰﾝ1'!$A$33</definedName>
    <definedName name="order_f_subtotalprice" localSheetId="0">'ver.4.0.1 ﾊﾟﾀｰﾝ1'!$K$33</definedName>
    <definedName name="order_o_stockitem_dropdown" localSheetId="0">'ver.4.0.1 ﾊﾟﾀｰﾝ1'!$J$97</definedName>
    <definedName name="order_o_stocksubject_dropdown" localSheetId="0">'ver.4.0.1 ﾊﾟﾀｰﾝ1'!$I$97</definedName>
    <definedName name="_xlnm.Print_Area" localSheetId="0">'ver.4.0.1 ﾊﾟﾀｰﾝ1'!$A$1:$P$95</definedName>
    <definedName name="_xlnm.Print_Area" localSheetId="2">'標準原価見積書new_ver.4.0 ﾊﾟﾀｰﾝ原紙'!$A$1:$O$95</definedName>
    <definedName name="_xlnm.Print_Titles" localSheetId="0">'ver.4.0.1 ﾊﾟﾀｰﾝ1'!$2:$4</definedName>
    <definedName name="_xlnm.Print_Titles" localSheetId="2">'標準原価見積書new_ver.4.0 ﾊﾟﾀｰﾝ原紙'!$2:$4</definedName>
    <definedName name="product_profit" localSheetId="0">'ver.4.0.1 ﾊﾟﾀｰﾝ1'!$C$89</definedName>
    <definedName name="product_profit_header" localSheetId="0">'ver.4.0.1 ﾊﾟﾀｰﾝ1'!$A$89</definedName>
    <definedName name="product_profit_rate" localSheetId="0">'ver.4.0.1 ﾊﾟﾀｰﾝ1'!$D$89</definedName>
    <definedName name="product_totalprice" localSheetId="0">'ver.4.0.1 ﾊﾟﾀｰﾝ1'!$C$88</definedName>
    <definedName name="product_totalprice_header" localSheetId="0">'ver.4.0.1 ﾊﾟﾀｰﾝ1'!$A$88</definedName>
    <definedName name="productcode" localSheetId="0">'ver.4.0.1 ﾊﾟﾀｰﾝ1'!$B$3</definedName>
    <definedName name="productcode_header" localSheetId="0">'ver.4.0.1 ﾊﾟﾀｰﾝ1'!$A$3</definedName>
    <definedName name="productenglishname" localSheetId="0">'ver.4.0.1 ﾊﾟﾀｰﾝ1'!$J$3</definedName>
    <definedName name="productenglishname_header" localSheetId="0">'ver.4.0.1 ﾊﾟﾀｰﾝ1'!$I$3</definedName>
    <definedName name="productionquantity" localSheetId="0">'ver.4.0.1 ﾊﾟﾀｰﾝ1'!$P$4</definedName>
    <definedName name="productionquantity_header" localSheetId="0">'ver.4.0.1 ﾊﾟﾀｰﾝ1'!$O$4</definedName>
    <definedName name="productname" localSheetId="0">'ver.4.0.1 ﾊﾟﾀｰﾝ1'!$D$3</definedName>
    <definedName name="productname_header" localSheetId="0">'ver.4.0.1 ﾊﾟﾀｰﾝ1'!$C$3</definedName>
    <definedName name="profit" localSheetId="0">'ver.4.0.1 ﾊﾟﾀｰﾝ1'!$N$89</definedName>
    <definedName name="profit_header" localSheetId="0">'ver.4.0.1 ﾊﾟﾀｰﾝ1'!$L$89</definedName>
    <definedName name="profit_rate" localSheetId="0">'ver.4.0.1 ﾊﾟﾀｰﾝ1'!$P$89</definedName>
    <definedName name="receive_f_conversionrate" localSheetId="0">'ver.4.0.1 ﾊﾟﾀｰﾝ1'!$J$18</definedName>
    <definedName name="receive_f_customercompanycode" localSheetId="0">'ver.4.0.1 ﾊﾟﾀｰﾝ1'!$D$18</definedName>
    <definedName name="receive_f_deliverydate" localSheetId="0">'ver.4.0.1 ﾊﾟﾀｰﾝ1'!$M$18</definedName>
    <definedName name="receive_f_monetaryunitcode" localSheetId="0">'ver.4.0.1 ﾊﾟﾀｰﾝ1'!$H$18</definedName>
    <definedName name="receive_f_note" localSheetId="0">'ver.4.0.1 ﾊﾟﾀｰﾝ1'!$N$18</definedName>
    <definedName name="receive_f_productprice" localSheetId="0">'ver.4.0.1 ﾊﾟﾀｰﾝ1'!$I$18</definedName>
    <definedName name="receive_f_productquantity" localSheetId="0">'ver.4.0.1 ﾊﾟﾀｰﾝ1'!$G$18</definedName>
    <definedName name="receive_f_rate_code" localSheetId="0">'ver.4.0.1 ﾊﾟﾀｰﾝ1'!$U$18</definedName>
    <definedName name="receive_f_salesclass_dropdown" localSheetId="0">'ver.4.0.1 ﾊﾟﾀｰﾝ1'!$D$97</definedName>
    <definedName name="receive_f_salesclasscode" localSheetId="0">'ver.4.0.1 ﾊﾟﾀｰﾝ1'!$C$18</definedName>
    <definedName name="receive_f_salesdivision_dropdown" localSheetId="0">'ver.4.0.1 ﾊﾟﾀｰﾝ1'!$C$97</definedName>
    <definedName name="receive_f_salesdivisioncode" localSheetId="0">'ver.4.0.1 ﾊﾟﾀｰﾝ1'!$A$18</definedName>
    <definedName name="receive_f_subtotalprice" localSheetId="0">'ver.4.0.1 ﾊﾟﾀｰﾝ1'!$K$18</definedName>
    <definedName name="receive_f_totalprice" localSheetId="0">'ver.4.0.1 ﾊﾟﾀｰﾝ1'!$I$31</definedName>
    <definedName name="receive_f_totalprice_header" localSheetId="0">'ver.4.0.1 ﾊﾟﾀｰﾝ1'!$A$31</definedName>
    <definedName name="receive_f_totalquantity" localSheetId="0">'ver.4.0.1 ﾊﾟﾀｰﾝ1'!$G$31</definedName>
    <definedName name="receive_p_conversionrate" localSheetId="0">'ver.4.0.1 ﾊﾟﾀｰﾝ1'!$J$6</definedName>
    <definedName name="receive_p_customercompanycode" localSheetId="0">'ver.4.0.1 ﾊﾟﾀｰﾝ1'!$D$6</definedName>
    <definedName name="receive_p_deliverydate" localSheetId="0">'ver.4.0.1 ﾊﾟﾀｰﾝ1'!$M$6</definedName>
    <definedName name="receive_p_monetaryunitcode" localSheetId="0">'ver.4.0.1 ﾊﾟﾀｰﾝ1'!$H$6</definedName>
    <definedName name="receive_p_note" localSheetId="0">'ver.4.0.1 ﾊﾟﾀｰﾝ1'!$N$6</definedName>
    <definedName name="receive_p_productprice" localSheetId="0">'ver.4.0.1 ﾊﾟﾀｰﾝ1'!$I$6</definedName>
    <definedName name="receive_p_productquantity" localSheetId="0">'ver.4.0.1 ﾊﾟﾀｰﾝ1'!$G$6</definedName>
    <definedName name="receive_p_rate_code" localSheetId="0">'ver.4.0.1 ﾊﾟﾀｰﾝ1'!$U$6</definedName>
    <definedName name="receive_p_salesclass_dropdown" localSheetId="0">'ver.4.0.1 ﾊﾟﾀｰﾝ1'!$B$97</definedName>
    <definedName name="receive_p_salesclasscode" localSheetId="0">'ver.4.0.1 ﾊﾟﾀｰﾝ1'!$C$6</definedName>
    <definedName name="receive_p_salesdivision_dropdown" localSheetId="0">'ver.4.0.1 ﾊﾟﾀｰﾝ1'!$A$97</definedName>
    <definedName name="receive_p_salesdivisioncode" localSheetId="0">'ver.4.0.1 ﾊﾟﾀｰﾝ1'!$A$6</definedName>
    <definedName name="receive_p_subtotalprice" localSheetId="0">'ver.4.0.1 ﾊﾟﾀｰﾝ1'!$K$6</definedName>
    <definedName name="receive_p_totalprice" localSheetId="0">'ver.4.0.1 ﾊﾟﾀｰﾝ1'!$I$16</definedName>
    <definedName name="receive_p_totalprice_header" localSheetId="0">'ver.4.0.1 ﾊﾟﾀｰﾝ1'!$A$16</definedName>
    <definedName name="receive_p_totalquantity" localSheetId="0">'ver.4.0.1 ﾊﾟﾀｰﾝ1'!$G$16</definedName>
    <definedName name="retailprice" localSheetId="0">'ver.4.0.1 ﾊﾟﾀｰﾝ1'!$P$3</definedName>
    <definedName name="retailprice_header" localSheetId="0">'ver.4.0.1 ﾊﾟﾀｰﾝ1'!$O$3</definedName>
    <definedName name="salesamount" localSheetId="0">'ver.4.0.1 ﾊﾟﾀｰﾝ1'!$N$88</definedName>
    <definedName name="salesamount_header" localSheetId="0">'ver.4.0.1 ﾊﾟﾀｰﾝ1'!$L$88</definedName>
    <definedName name="standard_rate" localSheetId="0">'ver.4.0.1 ﾊﾟﾀｰﾝ1'!$P$90</definedName>
    <definedName name="supplier_dropdown" localSheetId="0">'ver.4.0.1 ﾊﾟﾀｰﾝ1'!$O$97</definedName>
    <definedName name="tariff_total" localSheetId="0">'ver.4.0.1 ﾊﾟﾀｰﾝ1'!$S$69</definedName>
    <definedName name="top_left" localSheetId="0">'ver.4.0.1 ﾊﾟﾀｰﾝ1'!$A$1</definedName>
    <definedName name="top_right" localSheetId="0">'ver.4.0.1 ﾊﾟﾀｰﾝ1'!$P$1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57" i="6" l="1"/>
  <c r="U7" i="6" l="1"/>
  <c r="U69" i="6"/>
  <c r="U86" i="6" l="1"/>
  <c r="U68" i="6"/>
  <c r="U85" i="6"/>
  <c r="U84" i="6"/>
  <c r="U83" i="6"/>
  <c r="U82" i="6"/>
  <c r="U81" i="6"/>
  <c r="U80" i="6"/>
  <c r="U79" i="6"/>
  <c r="U78" i="6"/>
  <c r="U77" i="6"/>
  <c r="U76" i="6"/>
  <c r="U75" i="6"/>
  <c r="U74" i="6"/>
  <c r="U73" i="6"/>
  <c r="U72" i="6"/>
  <c r="U71" i="6"/>
  <c r="U70" i="6"/>
  <c r="U67" i="6"/>
  <c r="U66" i="6"/>
  <c r="U65" i="6"/>
  <c r="U64" i="6"/>
  <c r="U63" i="6"/>
  <c r="U62" i="6"/>
  <c r="U61" i="6"/>
  <c r="U57" i="6"/>
  <c r="U56" i="6"/>
  <c r="U55" i="6"/>
  <c r="U54" i="6"/>
  <c r="U53" i="6"/>
  <c r="U52" i="6"/>
  <c r="U51" i="6"/>
  <c r="U50" i="6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0" i="6"/>
  <c r="U29" i="6"/>
  <c r="U28" i="6"/>
  <c r="U27" i="6"/>
  <c r="U26" i="6"/>
  <c r="U25" i="6"/>
  <c r="U24" i="6"/>
  <c r="U23" i="6"/>
  <c r="U22" i="6"/>
  <c r="U21" i="6"/>
  <c r="U20" i="6"/>
  <c r="U19" i="6"/>
  <c r="U15" i="6"/>
  <c r="U14" i="6"/>
  <c r="U13" i="6"/>
  <c r="U12" i="6"/>
  <c r="U11" i="6"/>
  <c r="U10" i="6"/>
  <c r="U9" i="6"/>
  <c r="U8" i="6"/>
  <c r="S67" i="6" l="1"/>
  <c r="S65" i="6"/>
  <c r="I78" i="6" l="1"/>
  <c r="I79" i="6"/>
  <c r="I80" i="6"/>
  <c r="I81" i="6"/>
  <c r="I82" i="6"/>
  <c r="I83" i="6"/>
  <c r="I84" i="6"/>
  <c r="I85" i="6"/>
  <c r="G86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K46" i="6" l="1"/>
  <c r="K47" i="6"/>
  <c r="K49" i="6"/>
  <c r="K85" i="6" l="1"/>
  <c r="K84" i="6"/>
  <c r="K83" i="6"/>
  <c r="K80" i="6"/>
  <c r="Q86" i="6"/>
  <c r="Q85" i="6"/>
  <c r="Q84" i="6"/>
  <c r="Q82" i="6"/>
  <c r="Q81" i="6"/>
  <c r="K76" i="6" l="1"/>
  <c r="K75" i="6"/>
  <c r="K73" i="6"/>
  <c r="K72" i="6"/>
  <c r="K71" i="6"/>
  <c r="K70" i="6"/>
  <c r="K69" i="6"/>
  <c r="K68" i="6"/>
  <c r="K67" i="6"/>
  <c r="K66" i="6"/>
  <c r="K65" i="6"/>
  <c r="K64" i="6"/>
  <c r="K56" i="6"/>
  <c r="K55" i="6"/>
  <c r="K54" i="6"/>
  <c r="K53" i="6"/>
  <c r="K52" i="6"/>
  <c r="K51" i="6"/>
  <c r="K50" i="6"/>
  <c r="K48" i="6"/>
  <c r="K44" i="6"/>
  <c r="K43" i="6"/>
  <c r="K42" i="6"/>
  <c r="K41" i="6"/>
  <c r="K40" i="6"/>
  <c r="K38" i="6"/>
  <c r="K37" i="6"/>
  <c r="K36" i="6"/>
  <c r="K35" i="6"/>
  <c r="K34" i="6"/>
  <c r="K30" i="6"/>
  <c r="K29" i="6"/>
  <c r="K28" i="6"/>
  <c r="K27" i="6"/>
  <c r="K26" i="6"/>
  <c r="K25" i="6"/>
  <c r="K24" i="6"/>
  <c r="K23" i="6"/>
  <c r="K20" i="6"/>
  <c r="K22" i="6"/>
  <c r="K21" i="6"/>
  <c r="N58" i="6" l="1"/>
  <c r="K15" i="6"/>
  <c r="S15" i="6" s="1"/>
  <c r="K10" i="6"/>
  <c r="S10" i="6" s="1"/>
  <c r="K13" i="6"/>
  <c r="S13" i="6" s="1"/>
  <c r="K9" i="6"/>
  <c r="S9" i="6" s="1"/>
  <c r="K14" i="6"/>
  <c r="S14" i="6" s="1"/>
  <c r="K7" i="6"/>
  <c r="S7" i="6" s="1"/>
  <c r="K39" i="6"/>
  <c r="K45" i="6"/>
  <c r="K19" i="6"/>
  <c r="I31" i="6" s="1"/>
  <c r="I58" i="6" l="1"/>
  <c r="K11" i="6"/>
  <c r="S11" i="6" s="1"/>
  <c r="K12" i="6"/>
  <c r="S12" i="6" s="1"/>
  <c r="K8" i="6"/>
  <c r="S8" i="6" s="1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P4" i="6" l="1"/>
  <c r="Q83" i="6"/>
  <c r="Q80" i="6"/>
  <c r="Q79" i="6"/>
  <c r="Q78" i="6"/>
  <c r="Q77" i="6"/>
  <c r="Q76" i="6"/>
  <c r="Q75" i="6"/>
  <c r="Q74" i="6"/>
  <c r="Q73" i="6"/>
  <c r="Q72" i="6"/>
  <c r="Q71" i="6"/>
  <c r="Q70" i="6"/>
  <c r="Q69" i="6"/>
  <c r="Q68" i="6"/>
  <c r="Q67" i="6"/>
  <c r="Q66" i="6"/>
  <c r="Q65" i="6"/>
  <c r="Q64" i="6"/>
  <c r="Q63" i="6"/>
  <c r="Q62" i="6"/>
  <c r="Q61" i="6"/>
  <c r="Q57" i="6"/>
  <c r="Q56" i="6"/>
  <c r="Q55" i="6"/>
  <c r="Q54" i="6"/>
  <c r="Q53" i="6"/>
  <c r="Q52" i="6"/>
  <c r="Q51" i="6"/>
  <c r="Q50" i="6"/>
  <c r="Q49" i="6"/>
  <c r="Q48" i="6"/>
  <c r="Q47" i="6"/>
  <c r="Q46" i="6"/>
  <c r="Q45" i="6"/>
  <c r="Q44" i="6"/>
  <c r="Q43" i="6"/>
  <c r="Q42" i="6"/>
  <c r="Q41" i="6"/>
  <c r="Q40" i="6"/>
  <c r="Q39" i="6"/>
  <c r="Q38" i="6"/>
  <c r="Q37" i="6"/>
  <c r="Q36" i="6"/>
  <c r="Q35" i="6"/>
  <c r="Q34" i="6"/>
  <c r="Q31" i="6"/>
  <c r="G31" i="6"/>
  <c r="Q30" i="6"/>
  <c r="Q21" i="6"/>
  <c r="Q20" i="6"/>
  <c r="Q19" i="6"/>
  <c r="Q18" i="6"/>
  <c r="Q16" i="6"/>
  <c r="G16" i="6"/>
  <c r="Q15" i="6"/>
  <c r="Q9" i="6"/>
  <c r="Q8" i="6"/>
  <c r="Q7" i="6"/>
  <c r="Q6" i="6"/>
  <c r="G94" i="6" l="1"/>
  <c r="K62" i="6"/>
  <c r="K93" i="6" s="1"/>
  <c r="K81" i="6"/>
  <c r="K78" i="6"/>
  <c r="K79" i="6"/>
  <c r="K74" i="6"/>
  <c r="K82" i="6"/>
  <c r="G61" i="6"/>
  <c r="K63" i="6"/>
  <c r="H88" i="6"/>
  <c r="H89" i="6" s="1"/>
  <c r="I16" i="6"/>
  <c r="C88" i="6" s="1"/>
  <c r="G93" i="6"/>
  <c r="G92" i="6"/>
  <c r="O94" i="6"/>
  <c r="K61" i="6" l="1"/>
  <c r="S66" i="6"/>
  <c r="I77" i="6" s="1"/>
  <c r="S64" i="6"/>
  <c r="I93" i="6"/>
  <c r="N88" i="6"/>
  <c r="N90" i="6" s="1"/>
  <c r="K89" i="6" l="1"/>
  <c r="K77" i="6"/>
  <c r="S69" i="6" s="1"/>
  <c r="S68" i="6" s="1"/>
  <c r="M4" i="4"/>
  <c r="G93" i="4" s="1"/>
  <c r="I187" i="4"/>
  <c r="H187" i="4"/>
  <c r="G187" i="4"/>
  <c r="F187" i="4"/>
  <c r="E187" i="4"/>
  <c r="C187" i="4"/>
  <c r="A160" i="4"/>
  <c r="E160" i="4" s="1"/>
  <c r="E161" i="4" s="1"/>
  <c r="P86" i="4"/>
  <c r="J86" i="4"/>
  <c r="I86" i="4"/>
  <c r="G86" i="4"/>
  <c r="P85" i="4"/>
  <c r="J85" i="4"/>
  <c r="I85" i="4"/>
  <c r="P84" i="4"/>
  <c r="P83" i="4"/>
  <c r="P82" i="4"/>
  <c r="P81" i="4"/>
  <c r="J81" i="4"/>
  <c r="P80" i="4"/>
  <c r="G80" i="4"/>
  <c r="J80" i="4" s="1"/>
  <c r="P79" i="4"/>
  <c r="G79" i="4"/>
  <c r="J79" i="4" s="1"/>
  <c r="P78" i="4"/>
  <c r="G78" i="4"/>
  <c r="J78" i="4" s="1"/>
  <c r="P77" i="4"/>
  <c r="G77" i="4"/>
  <c r="J77" i="4" s="1"/>
  <c r="P76" i="4"/>
  <c r="G76" i="4"/>
  <c r="J76" i="4" s="1"/>
  <c r="P75" i="4"/>
  <c r="G75" i="4"/>
  <c r="J75" i="4" s="1"/>
  <c r="P74" i="4"/>
  <c r="G74" i="4"/>
  <c r="J74" i="4" s="1"/>
  <c r="P73" i="4"/>
  <c r="G73" i="4"/>
  <c r="J73" i="4" s="1"/>
  <c r="P72" i="4"/>
  <c r="G72" i="4"/>
  <c r="J72" i="4" s="1"/>
  <c r="P71" i="4"/>
  <c r="G71" i="4"/>
  <c r="J71" i="4" s="1"/>
  <c r="P70" i="4"/>
  <c r="G70" i="4"/>
  <c r="J70" i="4" s="1"/>
  <c r="P69" i="4"/>
  <c r="G69" i="4"/>
  <c r="J69" i="4" s="1"/>
  <c r="P68" i="4"/>
  <c r="G68" i="4"/>
  <c r="J68" i="4" s="1"/>
  <c r="P67" i="4"/>
  <c r="G67" i="4"/>
  <c r="J67" i="4" s="1"/>
  <c r="P66" i="4"/>
  <c r="G66" i="4"/>
  <c r="J66" i="4" s="1"/>
  <c r="P65" i="4"/>
  <c r="J65" i="4"/>
  <c r="P64" i="4"/>
  <c r="J64" i="4"/>
  <c r="P63" i="4"/>
  <c r="O62" i="4"/>
  <c r="P59" i="4"/>
  <c r="J59" i="4"/>
  <c r="P58" i="4"/>
  <c r="J58" i="4"/>
  <c r="P57" i="4"/>
  <c r="J57" i="4"/>
  <c r="P56" i="4"/>
  <c r="J56" i="4"/>
  <c r="P55" i="4"/>
  <c r="J55" i="4"/>
  <c r="P54" i="4"/>
  <c r="J54" i="4"/>
  <c r="P53" i="4"/>
  <c r="J53" i="4"/>
  <c r="P52" i="4"/>
  <c r="J52" i="4"/>
  <c r="P51" i="4"/>
  <c r="J51" i="4"/>
  <c r="P50" i="4"/>
  <c r="J50" i="4"/>
  <c r="P49" i="4"/>
  <c r="J49" i="4"/>
  <c r="P48" i="4"/>
  <c r="J48" i="4"/>
  <c r="P47" i="4"/>
  <c r="J47" i="4"/>
  <c r="P46" i="4"/>
  <c r="J46" i="4"/>
  <c r="P45" i="4"/>
  <c r="J45" i="4"/>
  <c r="P44" i="4"/>
  <c r="J44" i="4"/>
  <c r="P43" i="4"/>
  <c r="J43" i="4"/>
  <c r="P42" i="4"/>
  <c r="J42" i="4"/>
  <c r="P41" i="4"/>
  <c r="J41" i="4"/>
  <c r="P40" i="4"/>
  <c r="J40" i="4"/>
  <c r="P39" i="4"/>
  <c r="J39" i="4"/>
  <c r="P38" i="4"/>
  <c r="J38" i="4"/>
  <c r="P37" i="4"/>
  <c r="J37" i="4"/>
  <c r="P36" i="4"/>
  <c r="J36" i="4"/>
  <c r="P35" i="4"/>
  <c r="J35" i="4"/>
  <c r="O34" i="4"/>
  <c r="P32" i="4"/>
  <c r="G32" i="4"/>
  <c r="P31" i="4"/>
  <c r="J31" i="4"/>
  <c r="J30" i="4"/>
  <c r="J29" i="4"/>
  <c r="J28" i="4"/>
  <c r="J27" i="4"/>
  <c r="J26" i="4"/>
  <c r="J25" i="4"/>
  <c r="J24" i="4"/>
  <c r="J23" i="4"/>
  <c r="J22" i="4"/>
  <c r="P21" i="4"/>
  <c r="J21" i="4"/>
  <c r="P20" i="4"/>
  <c r="J20" i="4"/>
  <c r="P19" i="4"/>
  <c r="J19" i="4"/>
  <c r="P18" i="4"/>
  <c r="P16" i="4"/>
  <c r="G16" i="4"/>
  <c r="P15" i="4"/>
  <c r="J15" i="4"/>
  <c r="J14" i="4"/>
  <c r="J13" i="4"/>
  <c r="J12" i="4"/>
  <c r="J11" i="4"/>
  <c r="J10" i="4"/>
  <c r="P9" i="4"/>
  <c r="J9" i="4"/>
  <c r="P8" i="4"/>
  <c r="J8" i="4"/>
  <c r="P7" i="4"/>
  <c r="J7" i="4"/>
  <c r="P6" i="4"/>
  <c r="I86" i="6" l="1"/>
  <c r="J93" i="4"/>
  <c r="I93" i="4" s="1"/>
  <c r="I32" i="4"/>
  <c r="H88" i="4" s="1"/>
  <c r="G85" i="4"/>
  <c r="I60" i="4"/>
  <c r="J83" i="4"/>
  <c r="R63" i="4" s="1"/>
  <c r="G92" i="4"/>
  <c r="G82" i="4"/>
  <c r="J82" i="4" s="1"/>
  <c r="G94" i="4"/>
  <c r="C160" i="4"/>
  <c r="F160" i="4" s="1"/>
  <c r="E162" i="4"/>
  <c r="I16" i="4"/>
  <c r="C88" i="4" s="1"/>
  <c r="M60" i="4"/>
  <c r="N94" i="4" s="1"/>
  <c r="G83" i="4"/>
  <c r="G63" i="4"/>
  <c r="J63" i="4" s="1"/>
  <c r="G84" i="4"/>
  <c r="K86" i="6" l="1"/>
  <c r="K92" i="6" s="1"/>
  <c r="H89" i="4"/>
  <c r="J89" i="4" s="1"/>
  <c r="C161" i="4"/>
  <c r="F161" i="4" s="1"/>
  <c r="R62" i="4"/>
  <c r="R65" i="4"/>
  <c r="M88" i="4"/>
  <c r="M90" i="4" s="1"/>
  <c r="R64" i="4"/>
  <c r="I84" i="4" s="1"/>
  <c r="J84" i="4" s="1"/>
  <c r="J92" i="4" s="1"/>
  <c r="E163" i="4"/>
  <c r="K94" i="6" l="1"/>
  <c r="C162" i="4"/>
  <c r="F162" i="4" s="1"/>
  <c r="I92" i="4"/>
  <c r="J94" i="4"/>
  <c r="E164" i="4"/>
  <c r="C163" i="4" l="1"/>
  <c r="C164" i="4" s="1"/>
  <c r="F164" i="4" s="1"/>
  <c r="I94" i="4"/>
  <c r="C89" i="4"/>
  <c r="E165" i="4"/>
  <c r="C165" i="4" l="1"/>
  <c r="F165" i="4" s="1"/>
  <c r="F163" i="4"/>
  <c r="E166" i="4"/>
  <c r="M89" i="4"/>
  <c r="D89" i="4"/>
  <c r="C166" i="4" l="1"/>
  <c r="F166" i="4" s="1"/>
  <c r="O89" i="4"/>
  <c r="M91" i="4"/>
  <c r="O91" i="4" s="1"/>
  <c r="E167" i="4"/>
  <c r="C167" i="4" l="1"/>
  <c r="F167" i="4" s="1"/>
  <c r="E168" i="4"/>
  <c r="C168" i="4" l="1"/>
  <c r="F168" i="4" s="1"/>
  <c r="E169" i="4"/>
  <c r="C169" i="4" l="1"/>
  <c r="C170" i="4" s="1"/>
  <c r="E170" i="4"/>
  <c r="F169" i="4" l="1"/>
  <c r="F170" i="4"/>
  <c r="E171" i="4"/>
  <c r="C171" i="4"/>
  <c r="F171" i="4" l="1"/>
  <c r="E172" i="4"/>
  <c r="C172" i="4"/>
  <c r="F172" i="4" l="1"/>
  <c r="E173" i="4"/>
  <c r="C173" i="4"/>
  <c r="F173" i="4" l="1"/>
  <c r="E174" i="4"/>
  <c r="C174" i="4"/>
  <c r="F174" i="4" l="1"/>
  <c r="E175" i="4"/>
  <c r="C175" i="4"/>
  <c r="F175" i="4" l="1"/>
  <c r="E176" i="4"/>
  <c r="C176" i="4"/>
  <c r="F176" i="4" l="1"/>
  <c r="E177" i="4"/>
  <c r="C177" i="4"/>
  <c r="C178" i="4" l="1"/>
  <c r="E178" i="4"/>
  <c r="F177" i="4"/>
  <c r="F178" i="4" l="1"/>
  <c r="C179" i="4"/>
  <c r="E179" i="4"/>
  <c r="F179" i="4" l="1"/>
  <c r="E180" i="4"/>
  <c r="C180" i="4"/>
  <c r="F180" i="4" l="1"/>
  <c r="E181" i="4"/>
  <c r="C181" i="4"/>
  <c r="F181" i="4" l="1"/>
  <c r="E182" i="4"/>
  <c r="C182" i="4"/>
  <c r="F182" i="4" l="1"/>
  <c r="E183" i="4"/>
  <c r="C183" i="4"/>
  <c r="F183" i="4" l="1"/>
  <c r="C184" i="4"/>
  <c r="E184" i="4"/>
  <c r="F184" i="4" l="1"/>
  <c r="E185" i="4"/>
  <c r="C185" i="4"/>
  <c r="F185" i="4" l="1"/>
  <c r="I94" i="6" l="1"/>
  <c r="I92" i="6"/>
  <c r="C89" i="6" l="1"/>
  <c r="D89" i="6" l="1"/>
  <c r="N89" i="6"/>
  <c r="P89" i="6" l="1"/>
  <c r="N91" i="6"/>
  <c r="P91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yamasaki</author>
  </authors>
  <commentList>
    <comment ref="K89" authorId="0" shapeId="0" xr:uid="{00000000-0006-0000-0200-000001000000}">
      <text>
        <r>
          <rPr>
            <sz val="11"/>
            <color indexed="81"/>
            <rFont val="ＭＳ Ｐゴシック"/>
            <family val="3"/>
            <charset val="128"/>
          </rPr>
          <t>経理の損益計算書の用語と合わせました</t>
        </r>
      </text>
    </comment>
  </commentList>
</comments>
</file>

<file path=xl/sharedStrings.xml><?xml version="1.0" encoding="utf-8"?>
<sst xmlns="http://schemas.openxmlformats.org/spreadsheetml/2006/main" count="593" uniqueCount="290">
  <si>
    <t>　　</t>
  </si>
  <si>
    <t>作成日</t>
  </si>
  <si>
    <t>製品コード</t>
  </si>
  <si>
    <t>製品名</t>
  </si>
  <si>
    <t>カートン入り数</t>
  </si>
  <si>
    <t>売上分類</t>
    <rPh sb="0" eb="2">
      <t>ウリアゲ</t>
    </rPh>
    <rPh sb="2" eb="4">
      <t>ブンルイ</t>
    </rPh>
    <phoneticPr fontId="3"/>
  </si>
  <si>
    <t>売上区分</t>
    <rPh sb="0" eb="2">
      <t>ウリアゲ</t>
    </rPh>
    <rPh sb="2" eb="4">
      <t>クブン</t>
    </rPh>
    <phoneticPr fontId="3"/>
  </si>
  <si>
    <t>顧客先</t>
    <rPh sb="0" eb="2">
      <t>コキャク</t>
    </rPh>
    <rPh sb="2" eb="3">
      <t>サキ</t>
    </rPh>
    <phoneticPr fontId="3"/>
  </si>
  <si>
    <t>数量</t>
    <rPh sb="0" eb="2">
      <t>スウリョウ</t>
    </rPh>
    <phoneticPr fontId="3"/>
  </si>
  <si>
    <t>通貨</t>
    <rPh sb="0" eb="2">
      <t>ツウカ</t>
    </rPh>
    <phoneticPr fontId="3"/>
  </si>
  <si>
    <t>単価</t>
    <rPh sb="0" eb="2">
      <t>タンカ</t>
    </rPh>
    <phoneticPr fontId="3"/>
  </si>
  <si>
    <t>小計</t>
    <rPh sb="0" eb="2">
      <t>ショウケイ</t>
    </rPh>
    <phoneticPr fontId="3"/>
  </si>
  <si>
    <t>1:固定費売上</t>
    <rPh sb="2" eb="4">
      <t>コテイ</t>
    </rPh>
    <rPh sb="4" eb="5">
      <t>ヒ</t>
    </rPh>
    <rPh sb="5" eb="7">
      <t>ウリアゲ</t>
    </rPh>
    <phoneticPr fontId="3"/>
  </si>
  <si>
    <t>4:立替運賃</t>
  </si>
  <si>
    <t>JP</t>
  </si>
  <si>
    <t>5:試作代</t>
  </si>
  <si>
    <t>6:原型</t>
  </si>
  <si>
    <t>7:金型</t>
  </si>
  <si>
    <t>8:マスク</t>
  </si>
  <si>
    <t>10:商品化費用</t>
  </si>
  <si>
    <t>11:I C</t>
  </si>
  <si>
    <t>固定費売上合計</t>
    <rPh sb="0" eb="2">
      <t>コテイ</t>
    </rPh>
    <rPh sb="2" eb="3">
      <t>ヒ</t>
    </rPh>
    <rPh sb="3" eb="5">
      <t>ウリアゲ</t>
    </rPh>
    <rPh sb="5" eb="7">
      <t>ゴウケイ</t>
    </rPh>
    <phoneticPr fontId="3"/>
  </si>
  <si>
    <t>仕入科目</t>
  </si>
  <si>
    <t>仕入部品</t>
  </si>
  <si>
    <t>仕入先</t>
  </si>
  <si>
    <t>償却</t>
  </si>
  <si>
    <t>計画個数</t>
  </si>
  <si>
    <t>単価</t>
  </si>
  <si>
    <t>計画原価</t>
  </si>
  <si>
    <t>431:金型償却高</t>
  </si>
  <si>
    <t>1:原型</t>
  </si>
  <si>
    <t>4:シリコン</t>
  </si>
  <si>
    <t>3:キャスト</t>
  </si>
  <si>
    <t>403:材料ツール仕入高</t>
  </si>
  <si>
    <t>1:彩色</t>
  </si>
  <si>
    <t>4:版下・製版代</t>
  </si>
  <si>
    <t>433:金型海外償却</t>
  </si>
  <si>
    <t>1:Injection Mold</t>
  </si>
  <si>
    <t>2:Spray Mask Mold</t>
  </si>
  <si>
    <t>99:－</t>
  </si>
  <si>
    <t>固定費小計/償却対象外合計</t>
    <rPh sb="6" eb="8">
      <t>ショウキャク</t>
    </rPh>
    <rPh sb="8" eb="10">
      <t>タイショウ</t>
    </rPh>
    <rPh sb="10" eb="11">
      <t>ガイ</t>
    </rPh>
    <rPh sb="11" eb="13">
      <t>ゴウケイ</t>
    </rPh>
    <phoneticPr fontId="3"/>
  </si>
  <si>
    <t>402:輸入パーツ仕入高</t>
  </si>
  <si>
    <t>1:Mass Product</t>
  </si>
  <si>
    <t>401:材料パーツ仕入高</t>
  </si>
  <si>
    <t>1:証紙</t>
  </si>
  <si>
    <t>1224:チャージ</t>
  </si>
  <si>
    <t>部材費</t>
  </si>
  <si>
    <t>償却費</t>
    <rPh sb="0" eb="2">
      <t>ショウキャク</t>
    </rPh>
    <phoneticPr fontId="3"/>
  </si>
  <si>
    <t>作成：営業部→承認：営業部門長→管理：営業部</t>
  </si>
  <si>
    <t>420:外注加工費</t>
  </si>
  <si>
    <t>1230:経費</t>
    <rPh sb="5" eb="7">
      <t>ケイヒ</t>
    </rPh>
    <phoneticPr fontId="3"/>
  </si>
  <si>
    <t>3:キャスト</t>
    <phoneticPr fontId="3"/>
  </si>
  <si>
    <t>99:－</t>
    <phoneticPr fontId="3"/>
  </si>
  <si>
    <t>7:その他費用</t>
    <rPh sb="4" eb="5">
      <t>タ</t>
    </rPh>
    <rPh sb="5" eb="7">
      <t>ヒヨウ</t>
    </rPh>
    <phoneticPr fontId="3"/>
  </si>
  <si>
    <t>17:外部検査費用</t>
    <rPh sb="3" eb="5">
      <t>ガイブ</t>
    </rPh>
    <rPh sb="5" eb="7">
      <t>ケンサ</t>
    </rPh>
    <rPh sb="7" eb="9">
      <t>ヒヨウ</t>
    </rPh>
    <phoneticPr fontId="3"/>
  </si>
  <si>
    <t>98:インクジェット備品</t>
    <rPh sb="10" eb="12">
      <t>ビヒン</t>
    </rPh>
    <phoneticPr fontId="3"/>
  </si>
  <si>
    <t>仕入先</t>
    <rPh sb="0" eb="2">
      <t>シイレ</t>
    </rPh>
    <rPh sb="2" eb="3">
      <t>サキ</t>
    </rPh>
    <phoneticPr fontId="3"/>
  </si>
  <si>
    <t>0000:その他</t>
    <rPh sb="7" eb="8">
      <t>タ</t>
    </rPh>
    <phoneticPr fontId="3"/>
  </si>
  <si>
    <t>2211:協和メタル</t>
    <rPh sb="5" eb="7">
      <t>キョウワ</t>
    </rPh>
    <phoneticPr fontId="3"/>
  </si>
  <si>
    <t>5201:ニコー印刷</t>
    <rPh sb="8" eb="10">
      <t>インサツ</t>
    </rPh>
    <phoneticPr fontId="3"/>
  </si>
  <si>
    <t>担当者マスター</t>
    <rPh sb="0" eb="3">
      <t>タントウシャ</t>
    </rPh>
    <phoneticPr fontId="3"/>
  </si>
  <si>
    <t>103:田中</t>
    <rPh sb="4" eb="6">
      <t>タナカ</t>
    </rPh>
    <phoneticPr fontId="3"/>
  </si>
  <si>
    <t>217:斉藤(佳)</t>
    <rPh sb="4" eb="6">
      <t>サイトウ</t>
    </rPh>
    <rPh sb="7" eb="8">
      <t>ヨシ</t>
    </rPh>
    <phoneticPr fontId="3"/>
  </si>
  <si>
    <t xml:space="preserve">    見　積　原　価　計　算　書　１</t>
    <phoneticPr fontId="3"/>
  </si>
  <si>
    <t>上   代</t>
    <phoneticPr fontId="3"/>
  </si>
  <si>
    <t>備考/US$</t>
    <phoneticPr fontId="3"/>
  </si>
  <si>
    <t>2009-10-01</t>
    <phoneticPr fontId="3"/>
  </si>
  <si>
    <t>__EOF__</t>
    <phoneticPr fontId="3"/>
  </si>
  <si>
    <t>433:金型海外償却</t>
    <phoneticPr fontId="3"/>
  </si>
  <si>
    <t>JP</t>
    <phoneticPr fontId="3"/>
  </si>
  <si>
    <t>1:彩色</t>
    <phoneticPr fontId="3"/>
  </si>
  <si>
    <t>1:原型</t>
    <phoneticPr fontId="3"/>
  </si>
  <si>
    <t>1:Injection Mold</t>
    <phoneticPr fontId="3"/>
  </si>
  <si>
    <t>1:証紙</t>
    <phoneticPr fontId="3"/>
  </si>
  <si>
    <t>1:Mass Product</t>
    <phoneticPr fontId="3"/>
  </si>
  <si>
    <t>1:アッセンブリ代</t>
    <phoneticPr fontId="3"/>
  </si>
  <si>
    <t>1:輸入諸掛</t>
    <phoneticPr fontId="3"/>
  </si>
  <si>
    <t>1:製造経費</t>
    <phoneticPr fontId="3"/>
  </si>
  <si>
    <t>4:立替運賃</t>
    <phoneticPr fontId="3"/>
  </si>
  <si>
    <t>○</t>
    <phoneticPr fontId="3"/>
  </si>
  <si>
    <t>US</t>
    <phoneticPr fontId="3"/>
  </si>
  <si>
    <t>2:デザイン料</t>
    <phoneticPr fontId="3"/>
  </si>
  <si>
    <t>2:注型</t>
    <phoneticPr fontId="3"/>
  </si>
  <si>
    <t>2:Spray Mask Mold</t>
    <phoneticPr fontId="3"/>
  </si>
  <si>
    <t>10:[個箱] [個袋]</t>
    <phoneticPr fontId="3"/>
  </si>
  <si>
    <t>10:Shipment Sample</t>
    <phoneticPr fontId="3"/>
  </si>
  <si>
    <t>2:外注先運賃</t>
    <phoneticPr fontId="3"/>
  </si>
  <si>
    <t>5:試作代</t>
    <phoneticPr fontId="3"/>
  </si>
  <si>
    <t>3:製図</t>
    <phoneticPr fontId="3"/>
  </si>
  <si>
    <t>3:Prot type</t>
    <phoneticPr fontId="3"/>
  </si>
  <si>
    <t>11:内箱</t>
    <phoneticPr fontId="3"/>
  </si>
  <si>
    <t>11:Sales Sample</t>
    <phoneticPr fontId="3"/>
  </si>
  <si>
    <t>4:製品見直し代</t>
    <phoneticPr fontId="3"/>
  </si>
  <si>
    <t>6:原型</t>
    <phoneticPr fontId="3"/>
  </si>
  <si>
    <t>4:版下・製版代</t>
    <phoneticPr fontId="3"/>
  </si>
  <si>
    <t>4:シリコン</t>
    <phoneticPr fontId="3"/>
  </si>
  <si>
    <t>4:Separation Charge</t>
    <phoneticPr fontId="3"/>
  </si>
  <si>
    <t>12:カートン</t>
    <phoneticPr fontId="3"/>
  </si>
  <si>
    <t>12:Printing Matters</t>
    <phoneticPr fontId="3"/>
  </si>
  <si>
    <t>7:金型</t>
    <phoneticPr fontId="3"/>
  </si>
  <si>
    <t>5:タンポ版</t>
    <phoneticPr fontId="3"/>
  </si>
  <si>
    <t>5:台座</t>
    <phoneticPr fontId="3"/>
  </si>
  <si>
    <t>5:Tooling Sample</t>
    <phoneticPr fontId="3"/>
  </si>
  <si>
    <t>14:外箱</t>
    <phoneticPr fontId="3"/>
  </si>
  <si>
    <t>13:Correction Charge</t>
    <phoneticPr fontId="3"/>
  </si>
  <si>
    <t>8:マスク</t>
    <phoneticPr fontId="3"/>
  </si>
  <si>
    <t>6:検査費用</t>
    <phoneticPr fontId="3"/>
  </si>
  <si>
    <t>6:ロウモデル</t>
    <phoneticPr fontId="3"/>
  </si>
  <si>
    <t>6:Duplicate Sample</t>
    <phoneticPr fontId="3"/>
  </si>
  <si>
    <t>16:I C</t>
    <phoneticPr fontId="3"/>
  </si>
  <si>
    <t>14:I C</t>
    <phoneticPr fontId="3"/>
  </si>
  <si>
    <t>9:サンプル代</t>
    <phoneticPr fontId="3"/>
  </si>
  <si>
    <t>7:分割</t>
    <phoneticPr fontId="3"/>
  </si>
  <si>
    <t>15:Lab Test Fee</t>
    <phoneticPr fontId="3"/>
  </si>
  <si>
    <t>10:商品化費用</t>
    <phoneticPr fontId="3"/>
  </si>
  <si>
    <t>8:金型</t>
    <phoneticPr fontId="3"/>
  </si>
  <si>
    <t>2:カプセル</t>
    <phoneticPr fontId="3"/>
  </si>
  <si>
    <t>2:Set Sample</t>
    <phoneticPr fontId="3"/>
  </si>
  <si>
    <t>11:I C</t>
    <phoneticPr fontId="3"/>
  </si>
  <si>
    <t>3:菓子類</t>
    <phoneticPr fontId="3"/>
  </si>
  <si>
    <t>3:Bulk Sample</t>
    <phoneticPr fontId="3"/>
  </si>
  <si>
    <t>12:Charge</t>
    <phoneticPr fontId="3"/>
  </si>
  <si>
    <t>4:製品部材</t>
    <phoneticPr fontId="3"/>
  </si>
  <si>
    <t>4:Set-Up Charge</t>
    <phoneticPr fontId="3"/>
  </si>
  <si>
    <t>5:ミニブック</t>
    <phoneticPr fontId="3"/>
  </si>
  <si>
    <t>5:Inspection</t>
    <phoneticPr fontId="3"/>
  </si>
  <si>
    <t>6:印刷物</t>
    <phoneticPr fontId="3"/>
  </si>
  <si>
    <t>6:Rework</t>
    <phoneticPr fontId="3"/>
  </si>
  <si>
    <t>7:Spare</t>
    <phoneticPr fontId="3"/>
  </si>
  <si>
    <t>8:Freightt Cost</t>
    <phoneticPr fontId="3"/>
  </si>
  <si>
    <t>9:Sample</t>
    <phoneticPr fontId="3"/>
  </si>
  <si>
    <t>98:Ink Jet Parts</t>
    <phoneticPr fontId="3"/>
  </si>
  <si>
    <t>7108:MIC</t>
    <phoneticPr fontId="3"/>
  </si>
  <si>
    <t>0001:ボーイズトイ事業部　経費</t>
    <phoneticPr fontId="3"/>
  </si>
  <si>
    <t>2307:Global Link</t>
    <phoneticPr fontId="3"/>
  </si>
  <si>
    <t>8203:ユハラ</t>
    <phoneticPr fontId="3"/>
  </si>
  <si>
    <t>0004:キャンデイ事業部　経費</t>
    <phoneticPr fontId="3"/>
  </si>
  <si>
    <t>9102:LATITUDE</t>
    <phoneticPr fontId="3"/>
  </si>
  <si>
    <t>0005:バンダイ　その他　経費</t>
    <phoneticPr fontId="3"/>
  </si>
  <si>
    <t>3217:J-TOYS</t>
    <phoneticPr fontId="3"/>
  </si>
  <si>
    <t>0007:ベンダー事業部カプセル課　経費</t>
    <phoneticPr fontId="3"/>
  </si>
  <si>
    <t>6127:POWERLINK</t>
    <phoneticPr fontId="3"/>
  </si>
  <si>
    <t>0010:ガールズトイ事業部経費</t>
    <phoneticPr fontId="3"/>
  </si>
  <si>
    <t>0011:プレイトイ事業部経費</t>
    <phoneticPr fontId="3"/>
  </si>
  <si>
    <t>0015:ライフ事業部　経費</t>
    <phoneticPr fontId="3"/>
  </si>
  <si>
    <t>0016:コレクターズ事業部　経費</t>
    <phoneticPr fontId="3"/>
  </si>
  <si>
    <t>6101:バンダイ</t>
    <phoneticPr fontId="3"/>
  </si>
  <si>
    <t>○</t>
  </si>
  <si>
    <t>US</t>
  </si>
  <si>
    <t>備  考  /US$</t>
    <phoneticPr fontId="3"/>
  </si>
  <si>
    <t>15:本荷</t>
    <rPh sb="3" eb="4">
      <t>ホン</t>
    </rPh>
    <rPh sb="4" eb="5">
      <t>ニ</t>
    </rPh>
    <phoneticPr fontId="3"/>
  </si>
  <si>
    <t>216:陳　静</t>
    <rPh sb="4" eb="5">
      <t>チン</t>
    </rPh>
    <rPh sb="6" eb="7">
      <t>セイ</t>
    </rPh>
    <phoneticPr fontId="3"/>
  </si>
  <si>
    <t>3:関税</t>
    <rPh sb="2" eb="4">
      <t>カンゼイ</t>
    </rPh>
    <phoneticPr fontId="3"/>
  </si>
  <si>
    <t>13:関税</t>
  </si>
  <si>
    <t>13:関税</t>
    <rPh sb="3" eb="5">
      <t>カンゼイ</t>
    </rPh>
    <phoneticPr fontId="3"/>
  </si>
  <si>
    <t>11:Sales Sample</t>
  </si>
  <si>
    <t>&lt;=401+402+403 1230-3,4用</t>
    <rPh sb="22" eb="23">
      <t>ヨウ</t>
    </rPh>
    <phoneticPr fontId="3"/>
  </si>
  <si>
    <t>3:運賃(FEDEX、BLPなど)</t>
    <phoneticPr fontId="3"/>
  </si>
  <si>
    <t>3:運賃(FEDEX、BLPなど)</t>
    <rPh sb="2" eb="4">
      <t>ウンチン</t>
    </rPh>
    <phoneticPr fontId="3"/>
  </si>
  <si>
    <t>4:検査費</t>
    <rPh sb="2" eb="4">
      <t>ケンサ</t>
    </rPh>
    <rPh sb="4" eb="5">
      <t>ヒ</t>
    </rPh>
    <phoneticPr fontId="3"/>
  </si>
  <si>
    <t>4:検査費</t>
    <phoneticPr fontId="3"/>
  </si>
  <si>
    <t>248:孫　豫</t>
    <rPh sb="4" eb="5">
      <t>ソン</t>
    </rPh>
    <rPh sb="6" eb="7">
      <t>ヨ</t>
    </rPh>
    <phoneticPr fontId="3"/>
  </si>
  <si>
    <t>246:服部</t>
    <rPh sb="4" eb="6">
      <t>ハットリ</t>
    </rPh>
    <phoneticPr fontId="3"/>
  </si>
  <si>
    <t>&lt;=433+402　top用</t>
    <rPh sb="13" eb="14">
      <t>ヨウ</t>
    </rPh>
    <phoneticPr fontId="3"/>
  </si>
  <si>
    <t>251:飛鳥井</t>
    <rPh sb="4" eb="7">
      <t>アスカイ</t>
    </rPh>
    <phoneticPr fontId="3"/>
  </si>
  <si>
    <t>1213:イワコー</t>
    <phoneticPr fontId="3"/>
  </si>
  <si>
    <t>1215:五十嵐</t>
    <rPh sb="5" eb="7">
      <t>ゴジュウ</t>
    </rPh>
    <rPh sb="7" eb="8">
      <t>アラシ</t>
    </rPh>
    <phoneticPr fontId="3"/>
  </si>
  <si>
    <t>2118:カンラ</t>
    <phoneticPr fontId="3"/>
  </si>
  <si>
    <t>2216:旭栄</t>
    <phoneticPr fontId="3"/>
  </si>
  <si>
    <t>2404:ケーワイケー</t>
    <phoneticPr fontId="3"/>
  </si>
  <si>
    <t>2504:光洋紙器</t>
    <rPh sb="5" eb="7">
      <t>コウヨウ</t>
    </rPh>
    <rPh sb="7" eb="8">
      <t>カミ</t>
    </rPh>
    <rPh sb="8" eb="9">
      <t>キ</t>
    </rPh>
    <phoneticPr fontId="3"/>
  </si>
  <si>
    <t>3224:スカイ　ジェイ</t>
    <phoneticPr fontId="3"/>
  </si>
  <si>
    <t>3309:スズキネ</t>
    <phoneticPr fontId="3"/>
  </si>
  <si>
    <t>4114:ディア</t>
    <phoneticPr fontId="3"/>
  </si>
  <si>
    <t>4518:トムス</t>
    <phoneticPr fontId="3"/>
  </si>
  <si>
    <t>8205:ユニバ</t>
    <phoneticPr fontId="3"/>
  </si>
  <si>
    <t>8401:ワイ　エム</t>
    <phoneticPr fontId="3"/>
  </si>
  <si>
    <t>3104:サントム</t>
    <phoneticPr fontId="3"/>
  </si>
  <si>
    <t>6108:バンジハン</t>
    <phoneticPr fontId="3"/>
  </si>
  <si>
    <t>7105:松田</t>
    <rPh sb="5" eb="7">
      <t>マツダ</t>
    </rPh>
    <phoneticPr fontId="3"/>
  </si>
  <si>
    <t>1113:APEX</t>
    <phoneticPr fontId="3"/>
  </si>
  <si>
    <t>3220:Shun Tue</t>
    <phoneticPr fontId="3"/>
  </si>
  <si>
    <t>3223:Junsin</t>
    <phoneticPr fontId="3"/>
  </si>
  <si>
    <t>4202:China Animation</t>
    <phoneticPr fontId="3"/>
  </si>
  <si>
    <t>4303:Chun Fat</t>
    <phoneticPr fontId="3"/>
  </si>
  <si>
    <t>4516:Ju Cheng</t>
    <phoneticPr fontId="3"/>
  </si>
  <si>
    <t>9103:Welltest</t>
    <phoneticPr fontId="3"/>
  </si>
  <si>
    <t>9402:Lica(力佳)</t>
    <rPh sb="10" eb="11">
      <t>チカラ</t>
    </rPh>
    <rPh sb="11" eb="12">
      <t>ヨシ</t>
    </rPh>
    <phoneticPr fontId="3"/>
  </si>
  <si>
    <t>2311:クラウン</t>
    <phoneticPr fontId="3"/>
  </si>
  <si>
    <t>2511:コリス</t>
    <phoneticPr fontId="3"/>
  </si>
  <si>
    <t>3115:サンライズ</t>
    <phoneticPr fontId="3"/>
  </si>
  <si>
    <t>6102:バンプレスト</t>
    <phoneticPr fontId="3"/>
  </si>
  <si>
    <t>9403:Recs</t>
    <phoneticPr fontId="3"/>
  </si>
  <si>
    <t>6320:Full Mark</t>
    <phoneticPr fontId="3"/>
  </si>
  <si>
    <t>3506:SDL</t>
    <phoneticPr fontId="3"/>
  </si>
  <si>
    <t>6210:PinFinity</t>
    <phoneticPr fontId="3"/>
  </si>
  <si>
    <t>3410:KoonMei</t>
    <phoneticPr fontId="3"/>
  </si>
  <si>
    <t>参考記号</t>
    <rPh sb="0" eb="2">
      <t>サンコウ</t>
    </rPh>
    <rPh sb="2" eb="4">
      <t>キゴウ</t>
    </rPh>
    <phoneticPr fontId="3"/>
  </si>
  <si>
    <t>外</t>
    <rPh sb="0" eb="1">
      <t>ガイ</t>
    </rPh>
    <phoneticPr fontId="3"/>
  </si>
  <si>
    <t>&lt;=関税対象集計＋top費用</t>
    <rPh sb="2" eb="4">
      <t>カンゼイ</t>
    </rPh>
    <rPh sb="4" eb="6">
      <t>タイショウ</t>
    </rPh>
    <rPh sb="6" eb="8">
      <t>シュウケイ</t>
    </rPh>
    <rPh sb="12" eb="14">
      <t>ヒヨウ</t>
    </rPh>
    <phoneticPr fontId="3"/>
  </si>
  <si>
    <t>関税
対象</t>
    <rPh sb="0" eb="2">
      <t>カンゼイ</t>
    </rPh>
    <rPh sb="3" eb="5">
      <t>タイショウ</t>
    </rPh>
    <phoneticPr fontId="3"/>
  </si>
  <si>
    <t>営業部署</t>
    <rPh sb="0" eb="2">
      <t>エイギョウ</t>
    </rPh>
    <rPh sb="2" eb="4">
      <t>ブショ</t>
    </rPh>
    <phoneticPr fontId="3"/>
  </si>
  <si>
    <t>開発担当者</t>
    <rPh sb="0" eb="2">
      <t>カイハツ</t>
    </rPh>
    <rPh sb="2" eb="4">
      <t>タントウ</t>
    </rPh>
    <rPh sb="4" eb="5">
      <t>シャ</t>
    </rPh>
    <phoneticPr fontId="3"/>
  </si>
  <si>
    <t>256:佐野　実</t>
    <rPh sb="4" eb="6">
      <t>サノ</t>
    </rPh>
    <rPh sb="7" eb="8">
      <t>ジツ</t>
    </rPh>
    <phoneticPr fontId="3"/>
  </si>
  <si>
    <t>2:輸入費用</t>
    <rPh sb="2" eb="6">
      <t>ユニュウヒヨウ</t>
    </rPh>
    <phoneticPr fontId="3"/>
  </si>
  <si>
    <t>テスト</t>
    <phoneticPr fontId="3"/>
  </si>
  <si>
    <t>238:矢寺</t>
    <rPh sb="4" eb="6">
      <t>ヤテラ</t>
    </rPh>
    <phoneticPr fontId="3"/>
  </si>
  <si>
    <t>固定　％で可　単価も可</t>
    <rPh sb="0" eb="2">
      <t>コテイ</t>
    </rPh>
    <rPh sb="5" eb="6">
      <t>カ</t>
    </rPh>
    <rPh sb="7" eb="9">
      <t>タンカ</t>
    </rPh>
    <rPh sb="10" eb="11">
      <t>カ</t>
    </rPh>
    <phoneticPr fontId="3"/>
  </si>
  <si>
    <t>固定　％で可　単価も可</t>
    <rPh sb="0" eb="2">
      <t>コテイ</t>
    </rPh>
    <phoneticPr fontId="3"/>
  </si>
  <si>
    <t>261:郡司</t>
    <rPh sb="4" eb="6">
      <t>グンジ</t>
    </rPh>
    <phoneticPr fontId="3"/>
  </si>
  <si>
    <t>固定値</t>
    <rPh sb="0" eb="2">
      <t>コテイ</t>
    </rPh>
    <rPh sb="2" eb="3">
      <t>チ</t>
    </rPh>
    <phoneticPr fontId="3"/>
  </si>
  <si>
    <t>固定　単価で入力</t>
    <rPh sb="0" eb="2">
      <t>コテイ</t>
    </rPh>
    <rPh sb="3" eb="5">
      <t>タンカ</t>
    </rPh>
    <rPh sb="6" eb="8">
      <t>ニュウリョク</t>
    </rPh>
    <phoneticPr fontId="3"/>
  </si>
  <si>
    <t>固定　単価で入力</t>
    <rPh sb="0" eb="2">
      <t>コテイ</t>
    </rPh>
    <phoneticPr fontId="3"/>
  </si>
  <si>
    <t>V40-1</t>
    <phoneticPr fontId="3"/>
  </si>
  <si>
    <t>31:ライフカプセル</t>
    <phoneticPr fontId="3"/>
  </si>
  <si>
    <t>32:ライフキャンディ</t>
    <phoneticPr fontId="3"/>
  </si>
  <si>
    <t>41:トイコレクターズ</t>
    <phoneticPr fontId="3"/>
  </si>
  <si>
    <r>
      <t>5</t>
    </r>
    <r>
      <rPr>
        <sz val="10"/>
        <rFont val="ＭＳ Ｐゴシック"/>
        <family val="3"/>
        <charset val="128"/>
      </rPr>
      <t>0:新規企画</t>
    </r>
    <rPh sb="3" eb="5">
      <t>シンキ</t>
    </rPh>
    <rPh sb="5" eb="7">
      <t>キカク</t>
    </rPh>
    <phoneticPr fontId="3"/>
  </si>
  <si>
    <t>096:早川</t>
    <rPh sb="4" eb="6">
      <t>ハヤカワ</t>
    </rPh>
    <phoneticPr fontId="3"/>
  </si>
  <si>
    <t>220:鈴木竜</t>
    <rPh sb="4" eb="6">
      <t>スズキ</t>
    </rPh>
    <rPh sb="6" eb="7">
      <t>タツ</t>
    </rPh>
    <phoneticPr fontId="3"/>
  </si>
  <si>
    <t>243:瓦井</t>
    <rPh sb="4" eb="6">
      <t>カワライ</t>
    </rPh>
    <phoneticPr fontId="3"/>
  </si>
  <si>
    <t>258:廣田</t>
    <rPh sb="4" eb="6">
      <t>ヒロタ</t>
    </rPh>
    <phoneticPr fontId="3"/>
  </si>
  <si>
    <t>150:片桐</t>
    <rPh sb="4" eb="6">
      <t>カタギリ</t>
    </rPh>
    <phoneticPr fontId="3"/>
  </si>
  <si>
    <t>237:Hilda</t>
    <phoneticPr fontId="3"/>
  </si>
  <si>
    <t>265:明間</t>
    <rPh sb="4" eb="6">
      <t>アケマ</t>
    </rPh>
    <phoneticPr fontId="3"/>
  </si>
  <si>
    <t>201:小林</t>
    <rPh sb="4" eb="6">
      <t>コバヤシ</t>
    </rPh>
    <phoneticPr fontId="3"/>
  </si>
  <si>
    <t>118:谷中</t>
    <rPh sb="4" eb="6">
      <t>ヤナカ</t>
    </rPh>
    <phoneticPr fontId="3"/>
  </si>
  <si>
    <t>163:吉澤</t>
    <rPh sb="4" eb="6">
      <t>ヨシザワ</t>
    </rPh>
    <phoneticPr fontId="3"/>
  </si>
  <si>
    <t>212:齋藤(由)</t>
    <rPh sb="4" eb="6">
      <t>サイトウ</t>
    </rPh>
    <rPh sb="7" eb="8">
      <t>ヨシ</t>
    </rPh>
    <phoneticPr fontId="3"/>
  </si>
  <si>
    <t>918:山崎(徳)</t>
    <rPh sb="4" eb="6">
      <t>ヤマザキ</t>
    </rPh>
    <rPh sb="7" eb="8">
      <t>トク</t>
    </rPh>
    <phoneticPr fontId="3"/>
  </si>
  <si>
    <t>31:ライフカプセル</t>
  </si>
  <si>
    <t>42:トイバンダイ他</t>
    <rPh sb="9" eb="10">
      <t>タ</t>
    </rPh>
    <phoneticPr fontId="3"/>
  </si>
  <si>
    <t>製品売上合計</t>
    <rPh sb="0" eb="2">
      <t>セイヒン</t>
    </rPh>
    <rPh sb="2" eb="4">
      <t>ウリアゲ</t>
    </rPh>
    <rPh sb="4" eb="6">
      <t>ゴウケイ</t>
    </rPh>
    <phoneticPr fontId="3"/>
  </si>
  <si>
    <t>1:本荷</t>
    <rPh sb="2" eb="3">
      <t>ホン</t>
    </rPh>
    <rPh sb="3" eb="4">
      <t>ニ</t>
    </rPh>
    <phoneticPr fontId="3"/>
  </si>
  <si>
    <t>2:テストロケ</t>
    <phoneticPr fontId="3"/>
  </si>
  <si>
    <t>3:セットサンプル</t>
    <phoneticPr fontId="3"/>
  </si>
  <si>
    <t>9:サンプル代</t>
    <rPh sb="6" eb="7">
      <t>ダイ</t>
    </rPh>
    <phoneticPr fontId="3"/>
  </si>
  <si>
    <t>0:製品売上</t>
    <rPh sb="2" eb="4">
      <t>セイヒン</t>
    </rPh>
    <rPh sb="4" eb="6">
      <t>ウリアゲ</t>
    </rPh>
    <phoneticPr fontId="3"/>
  </si>
  <si>
    <t>納期</t>
    <rPh sb="0" eb="2">
      <t>ノウキ</t>
    </rPh>
    <phoneticPr fontId="3"/>
  </si>
  <si>
    <t>固定費売上高</t>
    <phoneticPr fontId="3"/>
  </si>
  <si>
    <t>製品売上高</t>
    <rPh sb="0" eb="2">
      <t>セイヒン</t>
    </rPh>
    <phoneticPr fontId="3"/>
  </si>
  <si>
    <t>総売上高</t>
    <phoneticPr fontId="3"/>
  </si>
  <si>
    <t>間接製造経費（標準割合）</t>
    <rPh sb="0" eb="2">
      <t>カンセツ</t>
    </rPh>
    <rPh sb="2" eb="4">
      <t>セイゾウ</t>
    </rPh>
    <rPh sb="4" eb="6">
      <t>ケイヒ</t>
    </rPh>
    <rPh sb="7" eb="9">
      <t>ヒョウジュン</t>
    </rPh>
    <rPh sb="9" eb="11">
      <t>ワリアイ</t>
    </rPh>
    <phoneticPr fontId="3"/>
  </si>
  <si>
    <t>2:Set Sample</t>
  </si>
  <si>
    <t>88888</t>
    <phoneticPr fontId="3"/>
  </si>
  <si>
    <t>償却対象外固定費</t>
    <rPh sb="0" eb="2">
      <t>ショウキャク</t>
    </rPh>
    <rPh sb="2" eb="4">
      <t>タイショウ</t>
    </rPh>
    <rPh sb="4" eb="5">
      <t>ガイ</t>
    </rPh>
    <rPh sb="5" eb="8">
      <t>コテイヒ</t>
    </rPh>
    <phoneticPr fontId="3"/>
  </si>
  <si>
    <t>製品利益</t>
    <rPh sb="0" eb="2">
      <t>セイヒン</t>
    </rPh>
    <rPh sb="2" eb="4">
      <t>リエキ</t>
    </rPh>
    <phoneticPr fontId="3"/>
  </si>
  <si>
    <t>固定費利益</t>
    <rPh sb="0" eb="2">
      <t>コテイ</t>
    </rPh>
    <rPh sb="2" eb="3">
      <t>ヒ</t>
    </rPh>
    <rPh sb="3" eb="5">
      <t>リエキ</t>
    </rPh>
    <phoneticPr fontId="3"/>
  </si>
  <si>
    <t>営業利益</t>
    <rPh sb="0" eb="2">
      <t>エイギョウ</t>
    </rPh>
    <phoneticPr fontId="3"/>
  </si>
  <si>
    <t>償却数</t>
    <rPh sb="0" eb="2">
      <t>ショウキャク</t>
    </rPh>
    <rPh sb="2" eb="3">
      <t>スウ</t>
    </rPh>
    <phoneticPr fontId="3"/>
  </si>
  <si>
    <t>売上総利益</t>
    <rPh sb="0" eb="2">
      <t>ウリアゲ</t>
    </rPh>
    <rPh sb="2" eb="3">
      <t>ソウ</t>
    </rPh>
    <rPh sb="3" eb="5">
      <t>リエキ</t>
    </rPh>
    <phoneticPr fontId="3"/>
  </si>
  <si>
    <t>製造費用</t>
    <phoneticPr fontId="3"/>
  </si>
  <si>
    <t>（数量//pcsコスト/製造費用合計）</t>
    <phoneticPr fontId="3"/>
  </si>
  <si>
    <t>（部材費対象数//pcs部材費用/部材費合計）</t>
    <rPh sb="20" eb="21">
      <t>ゴウ</t>
    </rPh>
    <phoneticPr fontId="3"/>
  </si>
  <si>
    <t>（償却対象数//pcs償却費用/償却費合計）</t>
    <rPh sb="19" eb="21">
      <t>ゴウケイ</t>
    </rPh>
    <phoneticPr fontId="3"/>
  </si>
  <si>
    <t>担当</t>
    <rPh sb="0" eb="2">
      <t>タントウ</t>
    </rPh>
    <phoneticPr fontId="3"/>
  </si>
  <si>
    <t>備  考</t>
    <phoneticPr fontId="3"/>
  </si>
  <si>
    <t>備考</t>
    <phoneticPr fontId="3"/>
  </si>
  <si>
    <t>適用ﾚｰﾄ</t>
    <rPh sb="0" eb="2">
      <t>テキヨウ</t>
    </rPh>
    <phoneticPr fontId="3"/>
  </si>
  <si>
    <t>製品名(英語)</t>
    <rPh sb="4" eb="6">
      <t>エイゴ</t>
    </rPh>
    <phoneticPr fontId="3"/>
  </si>
  <si>
    <t>HK</t>
    <phoneticPr fontId="3"/>
  </si>
  <si>
    <t>製品利益</t>
  </si>
  <si>
    <t>固定費利益</t>
  </si>
  <si>
    <t>2:製品売上</t>
    <rPh sb="2" eb="4">
      <t>セイヒン</t>
    </rPh>
    <rPh sb="4" eb="6">
      <t>ウリアゲ</t>
    </rPh>
    <phoneticPr fontId="3"/>
  </si>
  <si>
    <t>No</t>
    <phoneticPr fontId="3"/>
  </si>
  <si>
    <t>発生日</t>
    <rPh sb="0" eb="2">
      <t>ハッセイ</t>
    </rPh>
    <rPh sb="2" eb="3">
      <t>ビ</t>
    </rPh>
    <phoneticPr fontId="3"/>
  </si>
  <si>
    <t>変更内容</t>
    <rPh sb="0" eb="2">
      <t>ヘンコウ</t>
    </rPh>
    <rPh sb="2" eb="4">
      <t>ナイヨウ</t>
    </rPh>
    <phoneticPr fontId="3"/>
  </si>
  <si>
    <t>DBへの影響</t>
    <rPh sb="4" eb="6">
      <t>エイキョウ</t>
    </rPh>
    <phoneticPr fontId="3"/>
  </si>
  <si>
    <t>修正テーブル</t>
    <rPh sb="0" eb="2">
      <t>シュウセイ</t>
    </rPh>
    <phoneticPr fontId="3"/>
  </si>
  <si>
    <t>DB反映日</t>
    <rPh sb="2" eb="4">
      <t>ハンエイ</t>
    </rPh>
    <rPh sb="4" eb="5">
      <t>ビ</t>
    </rPh>
    <phoneticPr fontId="3"/>
  </si>
  <si>
    <t>更新履歴シート追加</t>
    <rPh sb="0" eb="2">
      <t>コウシン</t>
    </rPh>
    <rPh sb="2" eb="4">
      <t>リレキ</t>
    </rPh>
    <rPh sb="7" eb="9">
      <t>ツイカ</t>
    </rPh>
    <phoneticPr fontId="3"/>
  </si>
  <si>
    <t>-</t>
    <phoneticPr fontId="3"/>
  </si>
  <si>
    <t>製品売上、固定費売上の売上分類をプルダウン化</t>
    <rPh sb="0" eb="2">
      <t>セイヒン</t>
    </rPh>
    <rPh sb="2" eb="4">
      <t>ウリアゲ</t>
    </rPh>
    <rPh sb="5" eb="10">
      <t>コテイヒウリアゲ</t>
    </rPh>
    <rPh sb="11" eb="13">
      <t>ウリアゲ</t>
    </rPh>
    <rPh sb="13" eb="15">
      <t>ブンルイ</t>
    </rPh>
    <rPh sb="21" eb="22">
      <t>カ</t>
    </rPh>
    <phoneticPr fontId="3"/>
  </si>
  <si>
    <t>製品売上の売上分類コード変更</t>
    <rPh sb="0" eb="2">
      <t>セイヒン</t>
    </rPh>
    <rPh sb="2" eb="4">
      <t>ウリアゲ</t>
    </rPh>
    <rPh sb="5" eb="7">
      <t>ウリアゲ</t>
    </rPh>
    <rPh sb="7" eb="9">
      <t>ブンルイ</t>
    </rPh>
    <rPh sb="12" eb="14">
      <t>ヘンコウ</t>
    </rPh>
    <phoneticPr fontId="3"/>
  </si>
  <si>
    <t>無</t>
    <rPh sb="0" eb="1">
      <t>ナ</t>
    </rPh>
    <phoneticPr fontId="3"/>
  </si>
  <si>
    <t>プルダウンマスタ</t>
    <phoneticPr fontId="3"/>
  </si>
  <si>
    <t>U列に通貨レートのPK参照式を設定</t>
    <rPh sb="1" eb="2">
      <t>レツ</t>
    </rPh>
    <rPh sb="3" eb="5">
      <t>ツウカ</t>
    </rPh>
    <rPh sb="11" eb="13">
      <t>サンショウ</t>
    </rPh>
    <rPh sb="13" eb="14">
      <t>シキ</t>
    </rPh>
    <rPh sb="15" eb="17">
      <t>セッテイ</t>
    </rPh>
    <phoneticPr fontId="3"/>
  </si>
  <si>
    <t>通貨レートマスタの内容を保持し、適用レートに式をセット</t>
    <rPh sb="0" eb="2">
      <t>ツウカ</t>
    </rPh>
    <rPh sb="9" eb="11">
      <t>ナイヨウ</t>
    </rPh>
    <rPh sb="12" eb="14">
      <t>ホジ</t>
    </rPh>
    <rPh sb="16" eb="18">
      <t>テキヨウ</t>
    </rPh>
    <rPh sb="22" eb="23">
      <t>シキ</t>
    </rPh>
    <phoneticPr fontId="3"/>
  </si>
  <si>
    <t>1:Mass Product集計</t>
    <rPh sb="14" eb="16">
      <t>シュウケイ</t>
    </rPh>
    <phoneticPr fontId="3"/>
  </si>
  <si>
    <t>&lt;=関税対象集計＋top費用+関税</t>
    <rPh sb="2" eb="4">
      <t>カンゼイ</t>
    </rPh>
    <rPh sb="4" eb="6">
      <t>タイショウ</t>
    </rPh>
    <rPh sb="6" eb="8">
      <t>シュウケイ</t>
    </rPh>
    <rPh sb="12" eb="14">
      <t>ヒヨウ</t>
    </rPh>
    <rPh sb="15" eb="17">
      <t>カンゼイ</t>
    </rPh>
    <phoneticPr fontId="3"/>
  </si>
  <si>
    <t>無</t>
    <rPh sb="0" eb="1">
      <t>ム</t>
    </rPh>
    <phoneticPr fontId="3"/>
  </si>
  <si>
    <t>「&lt;&gt;0」を「&lt;&gt;""」に修正(≠0 → ≠"")
理由：Excelは空白と0を区別しないが、phpSpreadSheetは空白と0を区別するため空白で判定するようにする</t>
    <rPh sb="13" eb="15">
      <t>シュウセイ</t>
    </rPh>
    <rPh sb="26" eb="28">
      <t>リユウ</t>
    </rPh>
    <rPh sb="35" eb="37">
      <t>クウハク</t>
    </rPh>
    <rPh sb="40" eb="42">
      <t>クベツ</t>
    </rPh>
    <rPh sb="62" eb="64">
      <t>クウハク</t>
    </rPh>
    <rPh sb="67" eb="69">
      <t>クベツ</t>
    </rPh>
    <rPh sb="73" eb="75">
      <t>クウハク</t>
    </rPh>
    <rPh sb="76" eb="78">
      <t>ハンテイ</t>
    </rPh>
    <phoneticPr fontId="3"/>
  </si>
  <si>
    <t>製品売上の売上区分をプルダウン化
償却費のsumif式の検索条件を固定値→セル参照に修正</t>
    <rPh sb="0" eb="2">
      <t>セイヒン</t>
    </rPh>
    <rPh sb="2" eb="4">
      <t>ウリアゲ</t>
    </rPh>
    <rPh sb="5" eb="7">
      <t>ウリアゲ</t>
    </rPh>
    <rPh sb="7" eb="9">
      <t>クブン</t>
    </rPh>
    <rPh sb="15" eb="16">
      <t>カ</t>
    </rPh>
    <rPh sb="17" eb="19">
      <t>ショウキャク</t>
    </rPh>
    <rPh sb="19" eb="20">
      <t>ヒ</t>
    </rPh>
    <rPh sb="26" eb="27">
      <t>シキ</t>
    </rPh>
    <rPh sb="28" eb="30">
      <t>ケンサク</t>
    </rPh>
    <rPh sb="30" eb="32">
      <t>ジョウケン</t>
    </rPh>
    <rPh sb="33" eb="36">
      <t>コテイチ</t>
    </rPh>
    <rPh sb="39" eb="41">
      <t>サンショウ</t>
    </rPh>
    <rPh sb="42" eb="44">
      <t>シュウセイ</t>
    </rPh>
    <phoneticPr fontId="3"/>
  </si>
  <si>
    <t>償却数合計対象</t>
    <rPh sb="0" eb="2">
      <t>ショウキャク</t>
    </rPh>
    <rPh sb="2" eb="3">
      <t>スウ</t>
    </rPh>
    <rPh sb="3" eb="5">
      <t>ゴウケイ</t>
    </rPh>
    <rPh sb="5" eb="7">
      <t>タイショウ</t>
    </rPh>
    <phoneticPr fontId="3"/>
  </si>
  <si>
    <t>areacode</t>
    <phoneticPr fontId="3"/>
  </si>
  <si>
    <t>・償却費の式見直し
→償却費合計対象の列を追加（製品売上明細のみ）し、その合計値を償却費に設定した
・対象エリアコード列の追加(欄外）</t>
    <rPh sb="11" eb="13">
      <t>ショウキャク</t>
    </rPh>
    <rPh sb="13" eb="14">
      <t>ヒ</t>
    </rPh>
    <rPh sb="14" eb="16">
      <t>ゴウケイ</t>
    </rPh>
    <rPh sb="16" eb="18">
      <t>タイショウ</t>
    </rPh>
    <rPh sb="64" eb="66">
      <t>ランガイ</t>
    </rPh>
    <phoneticPr fontId="3"/>
  </si>
  <si>
    <t>生産数</t>
    <rPh sb="0" eb="2">
      <t>セイサン</t>
    </rPh>
    <rPh sb="2" eb="3">
      <t>スウ</t>
    </rPh>
    <phoneticPr fontId="3"/>
  </si>
  <si>
    <t>通貨</t>
    <phoneticPr fontId="3"/>
  </si>
  <si>
    <t>通貨単位コード</t>
    <rPh sb="0" eb="2">
      <t>ツウカ</t>
    </rPh>
    <rPh sb="2" eb="4">
      <t>タンイ</t>
    </rPh>
    <phoneticPr fontId="3"/>
  </si>
  <si>
    <t>償却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</si>
</sst>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5" formatCode="&quot;¥&quot;#,##0;&quot;¥&quot;\-#,##0"/>
    <numFmt numFmtId="7" formatCode="&quot;¥&quot;#,##0.00;&quot;¥&quot;\-#,##0.00"/>
    <numFmt numFmtId="8" formatCode="&quot;¥&quot;#,##0.00;[Red]&quot;¥&quot;\-#,##0.00"/>
    <numFmt numFmtId="176" formatCode="#,##0_ ;[Red]\-#,##0\ "/>
    <numFmt numFmtId="177" formatCode="#,##0_ "/>
    <numFmt numFmtId="178" formatCode="#,##0.0000"/>
    <numFmt numFmtId="179" formatCode="yyyy/mm/dd"/>
    <numFmt numFmtId="180" formatCode="00"/>
    <numFmt numFmtId="181" formatCode="#,##0_);[Red]\(#,##0\)"/>
    <numFmt numFmtId="182" formatCode="yyyy/m/d;@"/>
  </numFmts>
  <fonts count="15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1"/>
      <color indexed="81"/>
      <name val="ＭＳ Ｐゴシック"/>
      <family val="3"/>
      <charset val="128"/>
    </font>
    <font>
      <b/>
      <sz val="9"/>
      <color rgb="FFFF0000"/>
      <name val="ＭＳ Ｐゴシック"/>
      <family val="3"/>
      <charset val="128"/>
    </font>
    <font>
      <b/>
      <sz val="8"/>
      <color rgb="FFFF0000"/>
      <name val="ＭＳ Ｐゴシック"/>
      <family val="3"/>
      <charset val="128"/>
    </font>
    <font>
      <b/>
      <sz val="8"/>
      <name val="ＭＳ Ｐゴシック"/>
      <family val="3"/>
      <charset val="128"/>
    </font>
  </fonts>
  <fills count="4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rgb="FFFF0000"/>
      </patternFill>
    </fill>
    <fill>
      <patternFill patternType="solid">
        <fgColor indexed="41"/>
        <bgColor rgb="FFFF0000"/>
      </patternFill>
    </fill>
    <fill>
      <patternFill patternType="solid">
        <fgColor indexed="65"/>
        <bgColor rgb="FFFF0000"/>
      </patternFill>
    </fill>
    <fill>
      <patternFill patternType="solid">
        <fgColor theme="3" tint="0.79998168889431442"/>
        <bgColor rgb="FFFF0000"/>
      </patternFill>
    </fill>
    <fill>
      <patternFill patternType="solid">
        <fgColor rgb="FF6EFF6D"/>
        <bgColor indexed="64"/>
      </patternFill>
    </fill>
    <fill>
      <patternFill patternType="solid">
        <fgColor rgb="FFFFFF96"/>
        <bgColor rgb="FFFF0000"/>
      </patternFill>
    </fill>
    <fill>
      <patternFill patternType="solid">
        <fgColor rgb="FFFFFF96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89AAD3"/>
        <bgColor indexed="64"/>
      </patternFill>
    </fill>
    <fill>
      <patternFill patternType="solid">
        <fgColor rgb="FF96FFFF"/>
        <bgColor indexed="64"/>
      </patternFill>
    </fill>
    <fill>
      <patternFill patternType="solid">
        <fgColor rgb="FF96FFFF"/>
        <bgColor rgb="FFFF0000"/>
      </patternFill>
    </fill>
    <fill>
      <patternFill patternType="solid">
        <fgColor rgb="FFFFEB00"/>
        <bgColor rgb="FFFF0000"/>
      </patternFill>
    </fill>
    <fill>
      <patternFill patternType="solid">
        <fgColor rgb="FFFFEB00"/>
        <bgColor indexed="64"/>
      </patternFill>
    </fill>
    <fill>
      <patternFill patternType="solid">
        <fgColor rgb="FF6EFF6D"/>
        <bgColor rgb="FFFF0000"/>
      </patternFill>
    </fill>
    <fill>
      <patternFill patternType="solid">
        <fgColor rgb="FFCCFFFF"/>
        <bgColor rgb="FFFF0000"/>
      </patternFill>
    </fill>
    <fill>
      <patternFill patternType="solid">
        <fgColor theme="9" tint="0.59999389629810485"/>
        <bgColor rgb="FFFF0000"/>
      </patternFill>
    </fill>
    <fill>
      <patternFill patternType="solid">
        <fgColor indexed="47"/>
        <bgColor rgb="FFFF0000"/>
      </patternFill>
    </fill>
    <fill>
      <patternFill patternType="solid">
        <fgColor rgb="FFC0C0C0"/>
        <bgColor indexed="64"/>
      </patternFill>
    </fill>
    <fill>
      <patternFill patternType="solid">
        <fgColor indexed="42"/>
        <bgColor rgb="FFFF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rgb="FFFF0000"/>
      </patternFill>
    </fill>
    <fill>
      <patternFill patternType="solid">
        <fgColor theme="5" tint="0.59996337778862885"/>
        <bgColor indexed="64"/>
      </patternFill>
    </fill>
  </fills>
  <borders count="10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dashDotDot">
        <color indexed="64"/>
      </top>
      <bottom style="dashDotDot">
        <color indexed="64"/>
      </bottom>
      <diagonal/>
    </border>
    <border>
      <left style="hair">
        <color indexed="64"/>
      </left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 style="hair">
        <color indexed="64"/>
      </left>
      <right style="medium">
        <color indexed="64"/>
      </right>
      <top style="dashDotDot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dashDotDot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dashDotDot">
        <color indexed="64"/>
      </top>
      <bottom style="dashDotDot">
        <color indexed="64"/>
      </bottom>
      <diagonal/>
    </border>
    <border>
      <left/>
      <right style="hair">
        <color indexed="64"/>
      </right>
      <top style="medium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ashDotDot">
        <color indexed="64"/>
      </bottom>
      <diagonal/>
    </border>
    <border>
      <left style="hair">
        <color indexed="64"/>
      </left>
      <right/>
      <top style="medium">
        <color indexed="64"/>
      </top>
      <bottom style="dashDotDot">
        <color indexed="64"/>
      </bottom>
      <diagonal/>
    </border>
    <border>
      <left/>
      <right/>
      <top style="medium">
        <color indexed="64"/>
      </top>
      <bottom style="dashDotDot">
        <color indexed="64"/>
      </bottom>
      <diagonal/>
    </border>
    <border>
      <left style="medium">
        <color indexed="64"/>
      </left>
      <right/>
      <top style="dashDotDot">
        <color indexed="64"/>
      </top>
      <bottom style="dashDotDot">
        <color indexed="64"/>
      </bottom>
      <diagonal/>
    </border>
    <border>
      <left style="hair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dashDotDot">
        <color indexed="64"/>
      </bottom>
      <diagonal/>
    </border>
    <border>
      <left/>
      <right style="hair">
        <color indexed="64"/>
      </right>
      <top style="hair">
        <color indexed="64"/>
      </top>
      <bottom style="dashDotDot">
        <color indexed="64"/>
      </bottom>
      <diagonal/>
    </border>
    <border>
      <left/>
      <right style="medium">
        <color indexed="64"/>
      </right>
      <top style="hair">
        <color indexed="64"/>
      </top>
      <bottom style="dashDotDot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555">
    <xf numFmtId="0" fontId="0" fillId="0" borderId="0" xfId="0"/>
    <xf numFmtId="0" fontId="4" fillId="0" borderId="0" xfId="0" applyFont="1"/>
    <xf numFmtId="0" fontId="4" fillId="0" borderId="0" xfId="0" applyFont="1" applyAlignment="1">
      <alignment wrapText="1"/>
    </xf>
    <xf numFmtId="14" fontId="4" fillId="0" borderId="0" xfId="0" applyNumberFormat="1" applyFont="1" applyAlignment="1" applyProtection="1">
      <alignment horizontal="left" wrapText="1"/>
      <protection locked="0"/>
    </xf>
    <xf numFmtId="0" fontId="6" fillId="2" borderId="1" xfId="0" applyFont="1" applyFill="1" applyBorder="1"/>
    <xf numFmtId="0" fontId="6" fillId="2" borderId="2" xfId="0" applyFont="1" applyFill="1" applyBorder="1"/>
    <xf numFmtId="0" fontId="6" fillId="0" borderId="3" xfId="0" applyFont="1" applyBorder="1" applyAlignment="1" applyProtection="1">
      <alignment horizontal="right"/>
      <protection locked="0"/>
    </xf>
    <xf numFmtId="0" fontId="6" fillId="2" borderId="3" xfId="0" applyFont="1" applyFill="1" applyBorder="1"/>
    <xf numFmtId="7" fontId="6" fillId="0" borderId="4" xfId="0" applyNumberFormat="1" applyFont="1" applyBorder="1" applyProtection="1">
      <protection locked="0"/>
    </xf>
    <xf numFmtId="0" fontId="4" fillId="3" borderId="5" xfId="0" applyFont="1" applyFill="1" applyBorder="1" applyProtection="1">
      <protection locked="0"/>
    </xf>
    <xf numFmtId="176" fontId="4" fillId="0" borderId="5" xfId="0" applyNumberFormat="1" applyFont="1" applyBorder="1" applyAlignment="1" applyProtection="1">
      <alignment horizontal="right"/>
      <protection locked="0"/>
    </xf>
    <xf numFmtId="178" fontId="4" fillId="0" borderId="5" xfId="0" applyNumberFormat="1" applyFont="1" applyBorder="1" applyAlignment="1" applyProtection="1">
      <alignment horizontal="right"/>
      <protection locked="0"/>
    </xf>
    <xf numFmtId="176" fontId="4" fillId="0" borderId="6" xfId="0" applyNumberFormat="1" applyFont="1" applyBorder="1" applyAlignment="1" applyProtection="1">
      <alignment horizontal="right"/>
      <protection locked="0"/>
    </xf>
    <xf numFmtId="178" fontId="4" fillId="0" borderId="6" xfId="0" applyNumberFormat="1" applyFont="1" applyBorder="1" applyAlignment="1" applyProtection="1">
      <alignment horizontal="right"/>
      <protection locked="0"/>
    </xf>
    <xf numFmtId="7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4" fillId="3" borderId="6" xfId="0" applyFont="1" applyFill="1" applyBorder="1" applyProtection="1">
      <protection locked="0"/>
    </xf>
    <xf numFmtId="0" fontId="4" fillId="3" borderId="6" xfId="0" applyFont="1" applyFill="1" applyBorder="1" applyAlignment="1" applyProtection="1">
      <alignment horizontal="center"/>
      <protection locked="0"/>
    </xf>
    <xf numFmtId="0" fontId="4" fillId="3" borderId="3" xfId="0" applyFont="1" applyFill="1" applyBorder="1" applyProtection="1">
      <protection locked="0"/>
    </xf>
    <xf numFmtId="0" fontId="4" fillId="3" borderId="3" xfId="0" applyFont="1" applyFill="1" applyBorder="1" applyAlignment="1" applyProtection="1">
      <alignment horizontal="center"/>
      <protection locked="0"/>
    </xf>
    <xf numFmtId="176" fontId="4" fillId="0" borderId="3" xfId="0" applyNumberFormat="1" applyFont="1" applyBorder="1" applyAlignment="1" applyProtection="1">
      <alignment horizontal="right"/>
      <protection locked="0"/>
    </xf>
    <xf numFmtId="178" fontId="0" fillId="0" borderId="0" xfId="0" applyNumberFormat="1" applyAlignment="1">
      <alignment horizontal="left"/>
    </xf>
    <xf numFmtId="5" fontId="6" fillId="0" borderId="7" xfId="0" applyNumberFormat="1" applyFont="1" applyBorder="1" applyAlignment="1">
      <alignment horizontal="right"/>
    </xf>
    <xf numFmtId="5" fontId="6" fillId="0" borderId="8" xfId="0" applyNumberFormat="1" applyFont="1" applyBorder="1" applyAlignment="1">
      <alignment horizontal="right"/>
    </xf>
    <xf numFmtId="176" fontId="4" fillId="3" borderId="6" xfId="0" applyNumberFormat="1" applyFont="1" applyFill="1" applyBorder="1" applyAlignment="1" applyProtection="1">
      <alignment horizontal="right"/>
      <protection locked="0"/>
    </xf>
    <xf numFmtId="0" fontId="4" fillId="4" borderId="6" xfId="0" applyFont="1" applyFill="1" applyBorder="1" applyProtection="1">
      <protection locked="0"/>
    </xf>
    <xf numFmtId="0" fontId="4" fillId="0" borderId="9" xfId="0" applyFont="1" applyBorder="1"/>
    <xf numFmtId="177" fontId="4" fillId="0" borderId="0" xfId="0" applyNumberFormat="1" applyFont="1" applyAlignment="1">
      <alignment horizontal="right"/>
    </xf>
    <xf numFmtId="7" fontId="4" fillId="0" borderId="0" xfId="0" applyNumberFormat="1" applyFont="1" applyAlignment="1">
      <alignment horizontal="right"/>
    </xf>
    <xf numFmtId="7" fontId="4" fillId="5" borderId="0" xfId="0" applyNumberFormat="1" applyFont="1" applyFill="1" applyAlignment="1">
      <alignment horizontal="right"/>
    </xf>
    <xf numFmtId="177" fontId="6" fillId="5" borderId="10" xfId="0" applyNumberFormat="1" applyFont="1" applyFill="1" applyBorder="1" applyAlignment="1">
      <alignment horizontal="right"/>
    </xf>
    <xf numFmtId="0" fontId="6" fillId="5" borderId="10" xfId="0" applyFont="1" applyFill="1" applyBorder="1" applyAlignment="1">
      <alignment horizontal="right"/>
    </xf>
    <xf numFmtId="7" fontId="6" fillId="5" borderId="10" xfId="0" applyNumberFormat="1" applyFont="1" applyFill="1" applyBorder="1" applyAlignment="1">
      <alignment horizontal="right"/>
    </xf>
    <xf numFmtId="177" fontId="6" fillId="5" borderId="11" xfId="0" applyNumberFormat="1" applyFont="1" applyFill="1" applyBorder="1" applyAlignment="1">
      <alignment horizontal="right"/>
    </xf>
    <xf numFmtId="0" fontId="6" fillId="5" borderId="11" xfId="0" applyFont="1" applyFill="1" applyBorder="1" applyAlignment="1">
      <alignment horizontal="right"/>
    </xf>
    <xf numFmtId="0" fontId="4" fillId="5" borderId="12" xfId="0" applyFont="1" applyFill="1" applyBorder="1" applyProtection="1">
      <protection locked="0"/>
    </xf>
    <xf numFmtId="0" fontId="4" fillId="5" borderId="13" xfId="0" applyFont="1" applyFill="1" applyBorder="1"/>
    <xf numFmtId="0" fontId="4" fillId="0" borderId="14" xfId="0" applyFont="1" applyBorder="1" applyAlignment="1">
      <alignment horizontal="left"/>
    </xf>
    <xf numFmtId="0" fontId="4" fillId="0" borderId="6" xfId="0" applyFont="1" applyBorder="1" applyAlignment="1" applyProtection="1">
      <alignment wrapText="1"/>
      <protection hidden="1"/>
    </xf>
    <xf numFmtId="0" fontId="4" fillId="0" borderId="6" xfId="0" applyFont="1" applyBorder="1" applyAlignment="1" applyProtection="1">
      <alignment horizontal="center" wrapText="1"/>
      <protection hidden="1"/>
    </xf>
    <xf numFmtId="0" fontId="4" fillId="6" borderId="6" xfId="0" applyFont="1" applyFill="1" applyBorder="1" applyAlignment="1" applyProtection="1">
      <alignment horizontal="center" wrapText="1"/>
      <protection hidden="1"/>
    </xf>
    <xf numFmtId="0" fontId="4" fillId="0" borderId="6" xfId="0" applyFont="1" applyBorder="1" applyProtection="1">
      <protection hidden="1"/>
    </xf>
    <xf numFmtId="0" fontId="4" fillId="0" borderId="0" xfId="0" applyFont="1" applyProtection="1">
      <protection hidden="1"/>
    </xf>
    <xf numFmtId="0" fontId="4" fillId="6" borderId="6" xfId="0" applyFont="1" applyFill="1" applyBorder="1" applyAlignment="1" applyProtection="1">
      <alignment wrapText="1"/>
      <protection hidden="1"/>
    </xf>
    <xf numFmtId="0" fontId="4" fillId="6" borderId="15" xfId="0" applyFont="1" applyFill="1" applyBorder="1" applyAlignment="1" applyProtection="1">
      <alignment wrapText="1"/>
      <protection hidden="1"/>
    </xf>
    <xf numFmtId="0" fontId="4" fillId="0" borderId="0" xfId="0" applyFont="1" applyAlignment="1" applyProtection="1">
      <alignment horizontal="center"/>
      <protection hidden="1"/>
    </xf>
    <xf numFmtId="0" fontId="4" fillId="6" borderId="16" xfId="0" applyFont="1" applyFill="1" applyBorder="1" applyAlignment="1" applyProtection="1">
      <alignment wrapText="1"/>
      <protection hidden="1"/>
    </xf>
    <xf numFmtId="0" fontId="4" fillId="0" borderId="16" xfId="0" applyFont="1" applyBorder="1" applyAlignment="1" applyProtection="1">
      <alignment wrapText="1"/>
      <protection hidden="1"/>
    </xf>
    <xf numFmtId="0" fontId="4" fillId="5" borderId="6" xfId="0" applyFont="1" applyFill="1" applyBorder="1" applyAlignment="1" applyProtection="1">
      <alignment horizontal="left" wrapText="1"/>
      <protection hidden="1"/>
    </xf>
    <xf numFmtId="0" fontId="4" fillId="6" borderId="6" xfId="0" applyFont="1" applyFill="1" applyBorder="1" applyProtection="1">
      <protection hidden="1"/>
    </xf>
    <xf numFmtId="0" fontId="0" fillId="7" borderId="0" xfId="0" applyFill="1" applyAlignment="1">
      <alignment horizontal="left" shrinkToFit="1"/>
    </xf>
    <xf numFmtId="0" fontId="0" fillId="7" borderId="0" xfId="0" applyFill="1" applyAlignment="1">
      <alignment horizontal="left"/>
    </xf>
    <xf numFmtId="0" fontId="4" fillId="5" borderId="0" xfId="0" applyFont="1" applyFill="1" applyAlignment="1" applyProtection="1">
      <alignment horizontal="left"/>
      <protection hidden="1"/>
    </xf>
    <xf numFmtId="0" fontId="2" fillId="0" borderId="6" xfId="2" applyBorder="1"/>
    <xf numFmtId="0" fontId="0" fillId="0" borderId="6" xfId="0" applyBorder="1" applyProtection="1">
      <protection hidden="1"/>
    </xf>
    <xf numFmtId="0" fontId="1" fillId="0" borderId="6" xfId="0" applyFont="1" applyBorder="1" applyProtection="1">
      <protection hidden="1"/>
    </xf>
    <xf numFmtId="179" fontId="2" fillId="0" borderId="0" xfId="0" applyNumberFormat="1" applyFont="1"/>
    <xf numFmtId="0" fontId="2" fillId="0" borderId="0" xfId="0" applyFont="1"/>
    <xf numFmtId="180" fontId="2" fillId="0" borderId="0" xfId="0" applyNumberFormat="1" applyFont="1"/>
    <xf numFmtId="49" fontId="2" fillId="0" borderId="0" xfId="0" applyNumberFormat="1" applyFont="1"/>
    <xf numFmtId="0" fontId="8" fillId="0" borderId="0" xfId="0" applyFont="1"/>
    <xf numFmtId="3" fontId="4" fillId="0" borderId="0" xfId="0" applyNumberFormat="1" applyFont="1" applyAlignment="1">
      <alignment horizontal="left"/>
    </xf>
    <xf numFmtId="0" fontId="9" fillId="5" borderId="6" xfId="0" applyFont="1" applyFill="1" applyBorder="1" applyAlignment="1" applyProtection="1">
      <alignment horizontal="left"/>
      <protection hidden="1"/>
    </xf>
    <xf numFmtId="0" fontId="9" fillId="0" borderId="6" xfId="0" applyFont="1" applyBorder="1" applyProtection="1">
      <protection hidden="1"/>
    </xf>
    <xf numFmtId="0" fontId="9" fillId="5" borderId="16" xfId="0" applyFont="1" applyFill="1" applyBorder="1" applyAlignment="1" applyProtection="1">
      <alignment horizontal="left"/>
      <protection hidden="1"/>
    </xf>
    <xf numFmtId="0" fontId="2" fillId="5" borderId="6" xfId="0" applyFont="1" applyFill="1" applyBorder="1" applyProtection="1">
      <protection hidden="1"/>
    </xf>
    <xf numFmtId="0" fontId="4" fillId="0" borderId="0" xfId="0" applyFont="1" applyAlignment="1">
      <alignment horizontal="left"/>
    </xf>
    <xf numFmtId="181" fontId="4" fillId="0" borderId="0" xfId="0" applyNumberFormat="1" applyFont="1" applyAlignment="1">
      <alignment horizontal="left"/>
    </xf>
    <xf numFmtId="0" fontId="4" fillId="8" borderId="17" xfId="0" applyFont="1" applyFill="1" applyBorder="1" applyProtection="1">
      <protection locked="0"/>
    </xf>
    <xf numFmtId="0" fontId="4" fillId="9" borderId="17" xfId="0" applyFont="1" applyFill="1" applyBorder="1" applyProtection="1">
      <protection locked="0"/>
    </xf>
    <xf numFmtId="0" fontId="4" fillId="9" borderId="17" xfId="0" applyFont="1" applyFill="1" applyBorder="1"/>
    <xf numFmtId="0" fontId="4" fillId="9" borderId="18" xfId="0" applyFont="1" applyFill="1" applyBorder="1"/>
    <xf numFmtId="10" fontId="4" fillId="5" borderId="6" xfId="0" applyNumberFormat="1" applyFont="1" applyFill="1" applyBorder="1" applyAlignment="1" applyProtection="1">
      <alignment horizontal="right"/>
      <protection hidden="1"/>
    </xf>
    <xf numFmtId="10" fontId="4" fillId="0" borderId="6" xfId="0" applyNumberFormat="1" applyFont="1" applyBorder="1" applyAlignment="1" applyProtection="1">
      <alignment horizontal="right"/>
      <protection hidden="1"/>
    </xf>
    <xf numFmtId="10" fontId="4" fillId="0" borderId="6" xfId="0" applyNumberFormat="1" applyFont="1" applyBorder="1" applyAlignment="1">
      <alignment horizontal="right"/>
    </xf>
    <xf numFmtId="0" fontId="4" fillId="10" borderId="6" xfId="0" applyFont="1" applyFill="1" applyBorder="1" applyAlignment="1" applyProtection="1">
      <alignment horizontal="left"/>
      <protection locked="0"/>
    </xf>
    <xf numFmtId="0" fontId="12" fillId="0" borderId="19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3" fillId="0" borderId="22" xfId="0" applyFont="1" applyBorder="1" applyAlignment="1">
      <alignment horizontal="center" wrapText="1"/>
    </xf>
    <xf numFmtId="0" fontId="4" fillId="12" borderId="6" xfId="0" applyFont="1" applyFill="1" applyBorder="1" applyProtection="1">
      <protection locked="0"/>
    </xf>
    <xf numFmtId="0" fontId="4" fillId="12" borderId="6" xfId="0" applyFont="1" applyFill="1" applyBorder="1" applyAlignment="1" applyProtection="1">
      <alignment horizontal="center"/>
      <protection locked="0"/>
    </xf>
    <xf numFmtId="176" fontId="4" fillId="12" borderId="6" xfId="0" applyNumberFormat="1" applyFont="1" applyFill="1" applyBorder="1" applyAlignment="1" applyProtection="1">
      <alignment horizontal="right"/>
      <protection locked="0"/>
    </xf>
    <xf numFmtId="178" fontId="4" fillId="12" borderId="6" xfId="0" applyNumberFormat="1" applyFont="1" applyFill="1" applyBorder="1" applyAlignment="1" applyProtection="1">
      <alignment horizontal="right"/>
      <protection locked="0"/>
    </xf>
    <xf numFmtId="178" fontId="4" fillId="13" borderId="6" xfId="0" applyNumberFormat="1" applyFont="1" applyFill="1" applyBorder="1" applyAlignment="1" applyProtection="1">
      <alignment horizontal="right"/>
      <protection locked="0"/>
    </xf>
    <xf numFmtId="0" fontId="9" fillId="0" borderId="6" xfId="0" applyFont="1" applyBorder="1" applyAlignment="1" applyProtection="1">
      <alignment horizontal="left"/>
      <protection hidden="1"/>
    </xf>
    <xf numFmtId="0" fontId="2" fillId="0" borderId="6" xfId="0" applyFont="1" applyBorder="1" applyProtection="1">
      <protection hidden="1"/>
    </xf>
    <xf numFmtId="0" fontId="2" fillId="0" borderId="6" xfId="0" applyFont="1" applyBorder="1" applyAlignment="1" applyProtection="1">
      <alignment horizontal="left"/>
      <protection hidden="1"/>
    </xf>
    <xf numFmtId="0" fontId="9" fillId="0" borderId="17" xfId="0" applyFont="1" applyBorder="1" applyAlignment="1" applyProtection="1">
      <alignment horizontal="left"/>
      <protection hidden="1"/>
    </xf>
    <xf numFmtId="0" fontId="9" fillId="0" borderId="17" xfId="0" applyFont="1" applyBorder="1" applyProtection="1">
      <protection hidden="1"/>
    </xf>
    <xf numFmtId="0" fontId="2" fillId="14" borderId="6" xfId="0" applyFont="1" applyFill="1" applyBorder="1" applyProtection="1">
      <protection hidden="1"/>
    </xf>
    <xf numFmtId="0" fontId="2" fillId="14" borderId="6" xfId="0" applyFont="1" applyFill="1" applyBorder="1" applyAlignment="1" applyProtection="1">
      <alignment horizontal="left"/>
      <protection hidden="1"/>
    </xf>
    <xf numFmtId="7" fontId="6" fillId="5" borderId="23" xfId="0" applyNumberFormat="1" applyFont="1" applyFill="1" applyBorder="1" applyAlignment="1">
      <alignment horizontal="right"/>
    </xf>
    <xf numFmtId="0" fontId="4" fillId="0" borderId="0" xfId="0" applyFont="1" applyAlignment="1" applyProtection="1">
      <alignment wrapText="1"/>
      <protection hidden="1"/>
    </xf>
    <xf numFmtId="0" fontId="1" fillId="0" borderId="0" xfId="0" applyFont="1" applyProtection="1">
      <protection hidden="1"/>
    </xf>
    <xf numFmtId="0" fontId="4" fillId="9" borderId="24" xfId="0" applyFont="1" applyFill="1" applyBorder="1"/>
    <xf numFmtId="0" fontId="6" fillId="2" borderId="25" xfId="0" applyFont="1" applyFill="1" applyBorder="1"/>
    <xf numFmtId="178" fontId="4" fillId="0" borderId="15" xfId="0" applyNumberFormat="1" applyFont="1" applyBorder="1" applyAlignment="1" applyProtection="1">
      <alignment horizontal="right"/>
      <protection locked="0"/>
    </xf>
    <xf numFmtId="7" fontId="6" fillId="0" borderId="26" xfId="0" applyNumberFormat="1" applyFont="1" applyBorder="1" applyAlignment="1">
      <alignment horizontal="right"/>
    </xf>
    <xf numFmtId="7" fontId="6" fillId="0" borderId="27" xfId="0" applyNumberFormat="1" applyFont="1" applyBorder="1" applyAlignment="1">
      <alignment horizontal="right"/>
    </xf>
    <xf numFmtId="0" fontId="4" fillId="8" borderId="28" xfId="0" applyFont="1" applyFill="1" applyBorder="1" applyProtection="1">
      <protection locked="0"/>
    </xf>
    <xf numFmtId="176" fontId="4" fillId="0" borderId="15" xfId="0" applyNumberFormat="1" applyFont="1" applyBorder="1" applyAlignment="1" applyProtection="1">
      <alignment horizontal="right"/>
      <protection locked="0"/>
    </xf>
    <xf numFmtId="177" fontId="4" fillId="0" borderId="27" xfId="0" applyNumberFormat="1" applyFont="1" applyBorder="1" applyAlignment="1" applyProtection="1">
      <alignment horizontal="right"/>
      <protection locked="0"/>
    </xf>
    <xf numFmtId="177" fontId="4" fillId="3" borderId="5" xfId="0" applyNumberFormat="1" applyFont="1" applyFill="1" applyBorder="1" applyAlignment="1" applyProtection="1">
      <alignment horizontal="center"/>
      <protection locked="0"/>
    </xf>
    <xf numFmtId="177" fontId="4" fillId="3" borderId="6" xfId="0" applyNumberFormat="1" applyFont="1" applyFill="1" applyBorder="1" applyAlignment="1" applyProtection="1">
      <alignment horizontal="center"/>
      <protection locked="0"/>
    </xf>
    <xf numFmtId="177" fontId="4" fillId="3" borderId="15" xfId="0" applyNumberFormat="1" applyFont="1" applyFill="1" applyBorder="1" applyAlignment="1" applyProtection="1">
      <alignment horizontal="center"/>
      <protection locked="0"/>
    </xf>
    <xf numFmtId="177" fontId="4" fillId="3" borderId="3" xfId="0" applyNumberFormat="1" applyFont="1" applyFill="1" applyBorder="1" applyAlignment="1" applyProtection="1">
      <alignment horizontal="center"/>
      <protection locked="0"/>
    </xf>
    <xf numFmtId="177" fontId="4" fillId="12" borderId="6" xfId="0" applyNumberFormat="1" applyFont="1" applyFill="1" applyBorder="1" applyAlignment="1" applyProtection="1">
      <alignment horizontal="center"/>
      <protection locked="0"/>
    </xf>
    <xf numFmtId="177" fontId="4" fillId="4" borderId="6" xfId="0" applyNumberFormat="1" applyFont="1" applyFill="1" applyBorder="1" applyAlignment="1" applyProtection="1">
      <alignment horizontal="center"/>
      <protection locked="0"/>
    </xf>
    <xf numFmtId="0" fontId="4" fillId="15" borderId="6" xfId="0" applyFont="1" applyFill="1" applyBorder="1" applyAlignment="1" applyProtection="1">
      <alignment horizontal="center"/>
      <protection locked="0"/>
    </xf>
    <xf numFmtId="176" fontId="4" fillId="15" borderId="6" xfId="0" applyNumberFormat="1" applyFont="1" applyFill="1" applyBorder="1" applyAlignment="1" applyProtection="1">
      <alignment horizontal="right"/>
      <protection locked="0"/>
    </xf>
    <xf numFmtId="0" fontId="5" fillId="0" borderId="8" xfId="0" applyFont="1" applyBorder="1" applyAlignment="1">
      <alignment wrapText="1"/>
    </xf>
    <xf numFmtId="177" fontId="6" fillId="5" borderId="29" xfId="0" applyNumberFormat="1" applyFont="1" applyFill="1" applyBorder="1" applyAlignment="1">
      <alignment horizontal="right"/>
    </xf>
    <xf numFmtId="0" fontId="6" fillId="5" borderId="29" xfId="0" applyFont="1" applyFill="1" applyBorder="1" applyAlignment="1">
      <alignment horizontal="right"/>
    </xf>
    <xf numFmtId="7" fontId="6" fillId="5" borderId="29" xfId="0" applyNumberFormat="1" applyFont="1" applyFill="1" applyBorder="1" applyAlignment="1">
      <alignment horizontal="right"/>
    </xf>
    <xf numFmtId="7" fontId="6" fillId="5" borderId="13" xfId="0" applyNumberFormat="1" applyFont="1" applyFill="1" applyBorder="1" applyAlignment="1">
      <alignment horizontal="right"/>
    </xf>
    <xf numFmtId="0" fontId="4" fillId="16" borderId="0" xfId="0" applyFont="1" applyFill="1"/>
    <xf numFmtId="7" fontId="6" fillId="5" borderId="30" xfId="0" applyNumberFormat="1" applyFont="1" applyFill="1" applyBorder="1" applyAlignment="1">
      <alignment horizontal="right"/>
    </xf>
    <xf numFmtId="5" fontId="4" fillId="5" borderId="31" xfId="0" applyNumberFormat="1" applyFont="1" applyFill="1" applyBorder="1" applyProtection="1">
      <protection locked="0"/>
    </xf>
    <xf numFmtId="0" fontId="6" fillId="16" borderId="32" xfId="0" applyFont="1" applyFill="1" applyBorder="1" applyAlignment="1">
      <alignment horizontal="center"/>
    </xf>
    <xf numFmtId="0" fontId="6" fillId="16" borderId="33" xfId="0" applyFont="1" applyFill="1" applyBorder="1" applyAlignment="1">
      <alignment horizontal="center"/>
    </xf>
    <xf numFmtId="0" fontId="6" fillId="16" borderId="13" xfId="0" applyFont="1" applyFill="1" applyBorder="1" applyAlignment="1">
      <alignment horizontal="center"/>
    </xf>
    <xf numFmtId="7" fontId="4" fillId="16" borderId="6" xfId="0" applyNumberFormat="1" applyFont="1" applyFill="1" applyBorder="1" applyAlignment="1">
      <alignment horizontal="right"/>
    </xf>
    <xf numFmtId="7" fontId="4" fillId="16" borderId="16" xfId="0" applyNumberFormat="1" applyFont="1" applyFill="1" applyBorder="1" applyAlignment="1">
      <alignment horizontal="right"/>
    </xf>
    <xf numFmtId="7" fontId="4" fillId="16" borderId="34" xfId="0" applyNumberFormat="1" applyFont="1" applyFill="1" applyBorder="1" applyAlignment="1">
      <alignment horizontal="right"/>
    </xf>
    <xf numFmtId="5" fontId="6" fillId="0" borderId="35" xfId="0" applyNumberFormat="1" applyFont="1" applyBorder="1"/>
    <xf numFmtId="10" fontId="10" fillId="0" borderId="36" xfId="0" applyNumberFormat="1" applyFont="1" applyBorder="1" applyAlignment="1">
      <alignment horizontal="center"/>
    </xf>
    <xf numFmtId="10" fontId="10" fillId="0" borderId="37" xfId="0" applyNumberFormat="1" applyFont="1" applyBorder="1" applyAlignment="1">
      <alignment horizontal="center"/>
    </xf>
    <xf numFmtId="5" fontId="6" fillId="0" borderId="38" xfId="0" applyNumberFormat="1" applyFont="1" applyBorder="1"/>
    <xf numFmtId="10" fontId="6" fillId="16" borderId="38" xfId="0" applyNumberFormat="1" applyFont="1" applyFill="1" applyBorder="1"/>
    <xf numFmtId="0" fontId="6" fillId="16" borderId="38" xfId="0" applyFont="1" applyFill="1" applyBorder="1"/>
    <xf numFmtId="8" fontId="4" fillId="16" borderId="39" xfId="0" applyNumberFormat="1" applyFont="1" applyFill="1" applyBorder="1" applyAlignment="1" applyProtection="1">
      <alignment horizontal="right"/>
      <protection locked="0"/>
    </xf>
    <xf numFmtId="0" fontId="6" fillId="17" borderId="40" xfId="0" applyFont="1" applyFill="1" applyBorder="1" applyAlignment="1" applyProtection="1">
      <alignment horizontal="center"/>
      <protection locked="0"/>
    </xf>
    <xf numFmtId="176" fontId="6" fillId="17" borderId="40" xfId="0" applyNumberFormat="1" applyFont="1" applyFill="1" applyBorder="1" applyAlignment="1" applyProtection="1">
      <alignment horizontal="center"/>
      <protection locked="0"/>
    </xf>
    <xf numFmtId="177" fontId="6" fillId="17" borderId="40" xfId="0" applyNumberFormat="1" applyFont="1" applyFill="1" applyBorder="1" applyAlignment="1" applyProtection="1">
      <alignment horizontal="center"/>
      <protection locked="0"/>
    </xf>
    <xf numFmtId="178" fontId="6" fillId="17" borderId="40" xfId="0" applyNumberFormat="1" applyFont="1" applyFill="1" applyBorder="1" applyAlignment="1" applyProtection="1">
      <alignment horizontal="center"/>
      <protection locked="0"/>
    </xf>
    <xf numFmtId="0" fontId="6" fillId="18" borderId="25" xfId="0" applyFont="1" applyFill="1" applyBorder="1" applyAlignment="1">
      <alignment horizontal="center"/>
    </xf>
    <xf numFmtId="7" fontId="6" fillId="18" borderId="41" xfId="0" applyNumberFormat="1" applyFont="1" applyFill="1" applyBorder="1" applyAlignment="1">
      <alignment horizontal="center"/>
    </xf>
    <xf numFmtId="0" fontId="6" fillId="18" borderId="40" xfId="0" applyFont="1" applyFill="1" applyBorder="1" applyAlignment="1">
      <alignment horizontal="center"/>
    </xf>
    <xf numFmtId="7" fontId="6" fillId="18" borderId="42" xfId="0" applyNumberFormat="1" applyFont="1" applyFill="1" applyBorder="1" applyAlignment="1">
      <alignment horizontal="center"/>
    </xf>
    <xf numFmtId="49" fontId="6" fillId="11" borderId="25" xfId="0" applyNumberFormat="1" applyFont="1" applyFill="1" applyBorder="1" applyAlignment="1" applyProtection="1">
      <alignment horizontal="center"/>
      <protection locked="0"/>
    </xf>
    <xf numFmtId="0" fontId="6" fillId="19" borderId="40" xfId="0" applyFont="1" applyFill="1" applyBorder="1" applyAlignment="1" applyProtection="1">
      <alignment horizontal="center"/>
      <protection locked="0"/>
    </xf>
    <xf numFmtId="176" fontId="6" fillId="19" borderId="40" xfId="0" applyNumberFormat="1" applyFont="1" applyFill="1" applyBorder="1" applyAlignment="1" applyProtection="1">
      <alignment horizontal="center"/>
      <protection locked="0"/>
    </xf>
    <xf numFmtId="177" fontId="6" fillId="19" borderId="40" xfId="0" applyNumberFormat="1" applyFont="1" applyFill="1" applyBorder="1" applyAlignment="1" applyProtection="1">
      <alignment horizontal="center"/>
      <protection locked="0"/>
    </xf>
    <xf numFmtId="178" fontId="6" fillId="19" borderId="40" xfId="0" applyNumberFormat="1" applyFont="1" applyFill="1" applyBorder="1" applyAlignment="1" applyProtection="1">
      <alignment horizontal="center"/>
      <protection locked="0"/>
    </xf>
    <xf numFmtId="0" fontId="4" fillId="20" borderId="5" xfId="0" applyFont="1" applyFill="1" applyBorder="1" applyProtection="1">
      <protection locked="0"/>
    </xf>
    <xf numFmtId="176" fontId="4" fillId="21" borderId="5" xfId="0" applyNumberFormat="1" applyFont="1" applyFill="1" applyBorder="1" applyAlignment="1" applyProtection="1">
      <alignment horizontal="right"/>
      <protection locked="0"/>
    </xf>
    <xf numFmtId="177" fontId="4" fillId="20" borderId="5" xfId="0" applyNumberFormat="1" applyFont="1" applyFill="1" applyBorder="1" applyAlignment="1" applyProtection="1">
      <alignment horizontal="center"/>
      <protection locked="0"/>
    </xf>
    <xf numFmtId="178" fontId="4" fillId="21" borderId="5" xfId="0" applyNumberFormat="1" applyFont="1" applyFill="1" applyBorder="1" applyAlignment="1" applyProtection="1">
      <alignment horizontal="right"/>
      <protection locked="0"/>
    </xf>
    <xf numFmtId="176" fontId="4" fillId="21" borderId="6" xfId="0" applyNumberFormat="1" applyFont="1" applyFill="1" applyBorder="1" applyAlignment="1" applyProtection="1">
      <alignment horizontal="right"/>
      <protection locked="0"/>
    </xf>
    <xf numFmtId="177" fontId="4" fillId="20" borderId="6" xfId="0" applyNumberFormat="1" applyFont="1" applyFill="1" applyBorder="1" applyAlignment="1" applyProtection="1">
      <alignment horizontal="center"/>
      <protection locked="0"/>
    </xf>
    <xf numFmtId="178" fontId="4" fillId="21" borderId="6" xfId="0" applyNumberFormat="1" applyFont="1" applyFill="1" applyBorder="1" applyAlignment="1" applyProtection="1">
      <alignment horizontal="right"/>
      <protection locked="0"/>
    </xf>
    <xf numFmtId="0" fontId="4" fillId="20" borderId="28" xfId="0" applyFont="1" applyFill="1" applyBorder="1" applyProtection="1">
      <protection locked="0"/>
    </xf>
    <xf numFmtId="176" fontId="4" fillId="21" borderId="15" xfId="0" applyNumberFormat="1" applyFont="1" applyFill="1" applyBorder="1" applyAlignment="1" applyProtection="1">
      <alignment horizontal="right"/>
      <protection locked="0"/>
    </xf>
    <xf numFmtId="177" fontId="4" fillId="20" borderId="15" xfId="0" applyNumberFormat="1" applyFont="1" applyFill="1" applyBorder="1" applyAlignment="1" applyProtection="1">
      <alignment horizontal="center"/>
      <protection locked="0"/>
    </xf>
    <xf numFmtId="178" fontId="4" fillId="21" borderId="15" xfId="0" applyNumberFormat="1" applyFont="1" applyFill="1" applyBorder="1" applyAlignment="1" applyProtection="1">
      <alignment horizontal="right"/>
      <protection locked="0"/>
    </xf>
    <xf numFmtId="177" fontId="4" fillId="21" borderId="27" xfId="0" applyNumberFormat="1" applyFont="1" applyFill="1" applyBorder="1" applyAlignment="1" applyProtection="1">
      <alignment horizontal="right"/>
      <protection locked="0"/>
    </xf>
    <xf numFmtId="7" fontId="6" fillId="21" borderId="26" xfId="0" applyNumberFormat="1" applyFont="1" applyFill="1" applyBorder="1" applyAlignment="1">
      <alignment horizontal="right"/>
    </xf>
    <xf numFmtId="10" fontId="6" fillId="0" borderId="35" xfId="0" applyNumberFormat="1" applyFont="1" applyBorder="1" applyAlignment="1">
      <alignment horizontal="center"/>
    </xf>
    <xf numFmtId="7" fontId="4" fillId="0" borderId="43" xfId="0" applyNumberFormat="1" applyFont="1" applyBorder="1" applyAlignment="1">
      <alignment horizontal="right"/>
    </xf>
    <xf numFmtId="7" fontId="6" fillId="22" borderId="40" xfId="0" applyNumberFormat="1" applyFont="1" applyFill="1" applyBorder="1" applyAlignment="1">
      <alignment horizontal="center"/>
    </xf>
    <xf numFmtId="7" fontId="4" fillId="0" borderId="44" xfId="0" applyNumberFormat="1" applyFont="1" applyBorder="1" applyAlignment="1">
      <alignment horizontal="right"/>
    </xf>
    <xf numFmtId="7" fontId="6" fillId="19" borderId="40" xfId="0" applyNumberFormat="1" applyFont="1" applyFill="1" applyBorder="1" applyAlignment="1">
      <alignment horizontal="center"/>
    </xf>
    <xf numFmtId="7" fontId="4" fillId="0" borderId="6" xfId="0" applyNumberFormat="1" applyFont="1" applyBorder="1" applyAlignment="1">
      <alignment horizontal="right"/>
    </xf>
    <xf numFmtId="7" fontId="4" fillId="0" borderId="15" xfId="0" applyNumberFormat="1" applyFont="1" applyBorder="1" applyAlignment="1">
      <alignment horizontal="right"/>
    </xf>
    <xf numFmtId="177" fontId="6" fillId="0" borderId="0" xfId="0" applyNumberFormat="1" applyFont="1"/>
    <xf numFmtId="7" fontId="6" fillId="19" borderId="42" xfId="0" applyNumberFormat="1" applyFont="1" applyFill="1" applyBorder="1" applyAlignment="1" applyProtection="1">
      <alignment horizontal="center"/>
      <protection locked="0"/>
    </xf>
    <xf numFmtId="7" fontId="6" fillId="17" borderId="42" xfId="0" applyNumberFormat="1" applyFont="1" applyFill="1" applyBorder="1" applyAlignment="1" applyProtection="1">
      <alignment horizontal="center"/>
      <protection locked="0"/>
    </xf>
    <xf numFmtId="176" fontId="6" fillId="0" borderId="27" xfId="0" applyNumberFormat="1" applyFont="1" applyBorder="1" applyAlignment="1" applyProtection="1">
      <alignment horizontal="right"/>
      <protection locked="0"/>
    </xf>
    <xf numFmtId="176" fontId="6" fillId="21" borderId="27" xfId="0" applyNumberFormat="1" applyFont="1" applyFill="1" applyBorder="1" applyAlignment="1" applyProtection="1">
      <alignment horizontal="right"/>
      <protection locked="0"/>
    </xf>
    <xf numFmtId="0" fontId="4" fillId="23" borderId="6" xfId="0" applyFont="1" applyFill="1" applyBorder="1"/>
    <xf numFmtId="0" fontId="4" fillId="23" borderId="3" xfId="0" applyFont="1" applyFill="1" applyBorder="1"/>
    <xf numFmtId="0" fontId="4" fillId="23" borderId="6" xfId="0" applyFont="1" applyFill="1" applyBorder="1" applyAlignment="1" applyProtection="1">
      <alignment horizontal="center"/>
      <protection locked="0"/>
    </xf>
    <xf numFmtId="176" fontId="4" fillId="23" borderId="6" xfId="0" applyNumberFormat="1" applyFont="1" applyFill="1" applyBorder="1" applyAlignment="1" applyProtection="1">
      <alignment horizontal="right"/>
      <protection locked="0"/>
    </xf>
    <xf numFmtId="177" fontId="4" fillId="23" borderId="6" xfId="0" applyNumberFormat="1" applyFont="1" applyFill="1" applyBorder="1" applyAlignment="1" applyProtection="1">
      <alignment horizontal="center"/>
      <protection locked="0"/>
    </xf>
    <xf numFmtId="0" fontId="4" fillId="23" borderId="3" xfId="0" applyFont="1" applyFill="1" applyBorder="1" applyAlignment="1">
      <alignment horizontal="center"/>
    </xf>
    <xf numFmtId="176" fontId="4" fillId="23" borderId="3" xfId="0" applyNumberFormat="1" applyFont="1" applyFill="1" applyBorder="1" applyAlignment="1" applyProtection="1">
      <alignment horizontal="right"/>
      <protection locked="0"/>
    </xf>
    <xf numFmtId="177" fontId="4" fillId="23" borderId="3" xfId="0" applyNumberFormat="1" applyFont="1" applyFill="1" applyBorder="1" applyAlignment="1">
      <alignment horizontal="center"/>
    </xf>
    <xf numFmtId="178" fontId="4" fillId="23" borderId="3" xfId="0" applyNumberFormat="1" applyFont="1" applyFill="1" applyBorder="1" applyAlignment="1">
      <alignment horizontal="right"/>
    </xf>
    <xf numFmtId="0" fontId="6" fillId="16" borderId="45" xfId="0" applyFont="1" applyFill="1" applyBorder="1" applyAlignment="1">
      <alignment horizontal="right"/>
    </xf>
    <xf numFmtId="0" fontId="6" fillId="16" borderId="46" xfId="0" applyFont="1" applyFill="1" applyBorder="1" applyAlignment="1">
      <alignment horizontal="right"/>
    </xf>
    <xf numFmtId="0" fontId="6" fillId="16" borderId="30" xfId="0" applyFont="1" applyFill="1" applyBorder="1" applyAlignment="1">
      <alignment horizontal="right"/>
    </xf>
    <xf numFmtId="10" fontId="6" fillId="5" borderId="30" xfId="0" applyNumberFormat="1" applyFont="1" applyFill="1" applyBorder="1" applyAlignment="1">
      <alignment horizontal="center"/>
    </xf>
    <xf numFmtId="10" fontId="10" fillId="0" borderId="47" xfId="0" applyNumberFormat="1" applyFont="1" applyBorder="1" applyAlignment="1">
      <alignment horizontal="center"/>
    </xf>
    <xf numFmtId="0" fontId="4" fillId="24" borderId="5" xfId="0" applyFont="1" applyFill="1" applyBorder="1" applyProtection="1">
      <protection locked="0"/>
    </xf>
    <xf numFmtId="0" fontId="4" fillId="24" borderId="28" xfId="0" applyFont="1" applyFill="1" applyBorder="1" applyProtection="1">
      <protection locked="0"/>
    </xf>
    <xf numFmtId="177" fontId="4" fillId="24" borderId="5" xfId="0" applyNumberFormat="1" applyFont="1" applyFill="1" applyBorder="1" applyAlignment="1" applyProtection="1">
      <alignment horizontal="center"/>
      <protection locked="0"/>
    </xf>
    <xf numFmtId="177" fontId="4" fillId="24" borderId="6" xfId="0" applyNumberFormat="1" applyFont="1" applyFill="1" applyBorder="1" applyAlignment="1" applyProtection="1">
      <alignment horizontal="center"/>
      <protection locked="0"/>
    </xf>
    <xf numFmtId="177" fontId="4" fillId="24" borderId="15" xfId="0" applyNumberFormat="1" applyFont="1" applyFill="1" applyBorder="1" applyAlignment="1" applyProtection="1">
      <alignment horizontal="center"/>
      <protection locked="0"/>
    </xf>
    <xf numFmtId="0" fontId="4" fillId="25" borderId="5" xfId="0" applyFont="1" applyFill="1" applyBorder="1" applyProtection="1">
      <protection locked="0"/>
    </xf>
    <xf numFmtId="177" fontId="4" fillId="25" borderId="5" xfId="0" applyNumberFormat="1" applyFont="1" applyFill="1" applyBorder="1" applyAlignment="1" applyProtection="1">
      <alignment horizontal="center"/>
      <protection locked="0"/>
    </xf>
    <xf numFmtId="177" fontId="4" fillId="25" borderId="6" xfId="0" applyNumberFormat="1" applyFont="1" applyFill="1" applyBorder="1" applyAlignment="1" applyProtection="1">
      <alignment horizontal="center"/>
      <protection locked="0"/>
    </xf>
    <xf numFmtId="177" fontId="4" fillId="25" borderId="15" xfId="0" applyNumberFormat="1" applyFont="1" applyFill="1" applyBorder="1" applyAlignment="1" applyProtection="1">
      <alignment horizontal="center"/>
      <protection locked="0"/>
    </xf>
    <xf numFmtId="0" fontId="4" fillId="26" borderId="6" xfId="0" applyFont="1" applyFill="1" applyBorder="1" applyProtection="1">
      <protection locked="0"/>
    </xf>
    <xf numFmtId="0" fontId="4" fillId="26" borderId="6" xfId="0" applyFont="1" applyFill="1" applyBorder="1" applyAlignment="1" applyProtection="1">
      <alignment horizontal="center"/>
      <protection locked="0"/>
    </xf>
    <xf numFmtId="0" fontId="4" fillId="26" borderId="3" xfId="0" applyFont="1" applyFill="1" applyBorder="1" applyProtection="1">
      <protection locked="0"/>
    </xf>
    <xf numFmtId="0" fontId="4" fillId="26" borderId="3" xfId="0" applyFont="1" applyFill="1" applyBorder="1" applyAlignment="1" applyProtection="1">
      <alignment horizontal="center"/>
      <protection locked="0"/>
    </xf>
    <xf numFmtId="177" fontId="4" fillId="26" borderId="6" xfId="0" applyNumberFormat="1" applyFont="1" applyFill="1" applyBorder="1" applyAlignment="1" applyProtection="1">
      <alignment horizontal="center"/>
      <protection locked="0"/>
    </xf>
    <xf numFmtId="177" fontId="4" fillId="26" borderId="3" xfId="0" applyNumberFormat="1" applyFont="1" applyFill="1" applyBorder="1" applyAlignment="1" applyProtection="1">
      <alignment horizontal="center"/>
      <protection locked="0"/>
    </xf>
    <xf numFmtId="0" fontId="6" fillId="28" borderId="25" xfId="0" applyFont="1" applyFill="1" applyBorder="1" applyAlignment="1">
      <alignment horizontal="center"/>
    </xf>
    <xf numFmtId="7" fontId="6" fillId="29" borderId="40" xfId="0" applyNumberFormat="1" applyFont="1" applyFill="1" applyBorder="1" applyAlignment="1">
      <alignment horizontal="center"/>
    </xf>
    <xf numFmtId="0" fontId="6" fillId="28" borderId="40" xfId="0" applyFont="1" applyFill="1" applyBorder="1" applyAlignment="1">
      <alignment horizontal="center"/>
    </xf>
    <xf numFmtId="0" fontId="6" fillId="30" borderId="40" xfId="0" applyFont="1" applyFill="1" applyBorder="1" applyAlignment="1" applyProtection="1">
      <alignment horizontal="center"/>
      <protection locked="0"/>
    </xf>
    <xf numFmtId="176" fontId="6" fillId="30" borderId="40" xfId="0" applyNumberFormat="1" applyFont="1" applyFill="1" applyBorder="1" applyAlignment="1" applyProtection="1">
      <alignment horizontal="center"/>
      <protection locked="0"/>
    </xf>
    <xf numFmtId="177" fontId="6" fillId="30" borderId="40" xfId="0" applyNumberFormat="1" applyFont="1" applyFill="1" applyBorder="1" applyAlignment="1" applyProtection="1">
      <alignment horizontal="center"/>
      <protection locked="0"/>
    </xf>
    <xf numFmtId="178" fontId="6" fillId="30" borderId="40" xfId="0" applyNumberFormat="1" applyFont="1" applyFill="1" applyBorder="1" applyAlignment="1" applyProtection="1">
      <alignment horizontal="center"/>
      <protection locked="0"/>
    </xf>
    <xf numFmtId="7" fontId="6" fillId="30" borderId="40" xfId="0" applyNumberFormat="1" applyFont="1" applyFill="1" applyBorder="1" applyAlignment="1">
      <alignment horizontal="center"/>
    </xf>
    <xf numFmtId="0" fontId="6" fillId="31" borderId="40" xfId="0" applyFont="1" applyFill="1" applyBorder="1" applyAlignment="1" applyProtection="1">
      <alignment horizontal="center"/>
      <protection locked="0"/>
    </xf>
    <xf numFmtId="176" fontId="6" fillId="31" borderId="40" xfId="0" applyNumberFormat="1" applyFont="1" applyFill="1" applyBorder="1" applyAlignment="1" applyProtection="1">
      <alignment horizontal="center"/>
      <protection locked="0"/>
    </xf>
    <xf numFmtId="177" fontId="6" fillId="31" borderId="40" xfId="0" applyNumberFormat="1" applyFont="1" applyFill="1" applyBorder="1" applyAlignment="1" applyProtection="1">
      <alignment horizontal="center"/>
      <protection locked="0"/>
    </xf>
    <xf numFmtId="178" fontId="6" fillId="31" borderId="40" xfId="0" applyNumberFormat="1" applyFont="1" applyFill="1" applyBorder="1" applyAlignment="1" applyProtection="1">
      <alignment horizontal="center"/>
      <protection locked="0"/>
    </xf>
    <xf numFmtId="182" fontId="4" fillId="0" borderId="6" xfId="0" applyNumberFormat="1" applyFont="1" applyBorder="1" applyAlignment="1">
      <alignment horizontal="right"/>
    </xf>
    <xf numFmtId="182" fontId="4" fillId="0" borderId="43" xfId="0" applyNumberFormat="1" applyFont="1" applyBorder="1" applyAlignment="1">
      <alignment horizontal="right"/>
    </xf>
    <xf numFmtId="182" fontId="4" fillId="0" borderId="15" xfId="0" applyNumberFormat="1" applyFont="1" applyBorder="1" applyAlignment="1">
      <alignment horizontal="right"/>
    </xf>
    <xf numFmtId="0" fontId="6" fillId="21" borderId="26" xfId="0" applyFont="1" applyFill="1" applyBorder="1" applyAlignment="1">
      <alignment horizontal="right"/>
    </xf>
    <xf numFmtId="0" fontId="6" fillId="0" borderId="26" xfId="0" applyFont="1" applyBorder="1" applyAlignment="1">
      <alignment horizontal="right"/>
    </xf>
    <xf numFmtId="182" fontId="4" fillId="0" borderId="44" xfId="0" applyNumberFormat="1" applyFont="1" applyBorder="1" applyAlignment="1">
      <alignment horizontal="right"/>
    </xf>
    <xf numFmtId="0" fontId="6" fillId="0" borderId="27" xfId="0" applyFont="1" applyBorder="1" applyAlignment="1">
      <alignment horizontal="right"/>
    </xf>
    <xf numFmtId="176" fontId="6" fillId="0" borderId="3" xfId="0" applyNumberFormat="1" applyFont="1" applyBorder="1" applyAlignment="1" applyProtection="1">
      <alignment horizontal="right"/>
      <protection locked="0"/>
    </xf>
    <xf numFmtId="0" fontId="6" fillId="28" borderId="52" xfId="0" applyFont="1" applyFill="1" applyBorder="1" applyAlignment="1">
      <alignment horizontal="center"/>
    </xf>
    <xf numFmtId="178" fontId="6" fillId="30" borderId="53" xfId="0" applyNumberFormat="1" applyFont="1" applyFill="1" applyBorder="1" applyAlignment="1" applyProtection="1">
      <alignment horizontal="center"/>
      <protection locked="0"/>
    </xf>
    <xf numFmtId="178" fontId="4" fillId="21" borderId="43" xfId="0" applyNumberFormat="1" applyFont="1" applyFill="1" applyBorder="1" applyAlignment="1" applyProtection="1">
      <alignment horizontal="right"/>
      <protection locked="0"/>
    </xf>
    <xf numFmtId="178" fontId="4" fillId="21" borderId="16" xfId="0" applyNumberFormat="1" applyFont="1" applyFill="1" applyBorder="1" applyAlignment="1" applyProtection="1">
      <alignment horizontal="right"/>
      <protection locked="0"/>
    </xf>
    <xf numFmtId="178" fontId="4" fillId="21" borderId="95" xfId="0" applyNumberFormat="1" applyFont="1" applyFill="1" applyBorder="1" applyAlignment="1" applyProtection="1">
      <alignment horizontal="right"/>
      <protection locked="0"/>
    </xf>
    <xf numFmtId="178" fontId="4" fillId="0" borderId="43" xfId="0" applyNumberFormat="1" applyFont="1" applyBorder="1" applyAlignment="1" applyProtection="1">
      <alignment horizontal="right"/>
      <protection locked="0"/>
    </xf>
    <xf numFmtId="178" fontId="4" fillId="0" borderId="16" xfId="0" applyNumberFormat="1" applyFont="1" applyBorder="1" applyAlignment="1" applyProtection="1">
      <alignment horizontal="right"/>
      <protection locked="0"/>
    </xf>
    <xf numFmtId="178" fontId="4" fillId="0" borderId="95" xfId="0" applyNumberFormat="1" applyFont="1" applyBorder="1" applyAlignment="1" applyProtection="1">
      <alignment horizontal="right"/>
      <protection locked="0"/>
    </xf>
    <xf numFmtId="10" fontId="6" fillId="5" borderId="23" xfId="0" applyNumberFormat="1" applyFont="1" applyFill="1" applyBorder="1" applyAlignment="1">
      <alignment horizontal="center"/>
    </xf>
    <xf numFmtId="7" fontId="6" fillId="5" borderId="86" xfId="0" applyNumberFormat="1" applyFont="1" applyFill="1" applyBorder="1" applyAlignment="1">
      <alignment horizontal="right"/>
    </xf>
    <xf numFmtId="0" fontId="6" fillId="2" borderId="3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12" fillId="0" borderId="96" xfId="0" applyFont="1" applyBorder="1" applyAlignment="1">
      <alignment horizontal="center"/>
    </xf>
    <xf numFmtId="0" fontId="12" fillId="0" borderId="0" xfId="0" applyFont="1" applyAlignment="1">
      <alignment horizontal="center"/>
    </xf>
    <xf numFmtId="177" fontId="6" fillId="5" borderId="13" xfId="0" applyNumberFormat="1" applyFont="1" applyFill="1" applyBorder="1" applyAlignment="1">
      <alignment horizontal="right"/>
    </xf>
    <xf numFmtId="0" fontId="6" fillId="5" borderId="13" xfId="0" applyFont="1" applyFill="1" applyBorder="1" applyAlignment="1">
      <alignment horizontal="right"/>
    </xf>
    <xf numFmtId="0" fontId="6" fillId="2" borderId="1" xfId="0" applyFont="1" applyFill="1" applyBorder="1" applyAlignment="1">
      <alignment vertical="center"/>
    </xf>
    <xf numFmtId="49" fontId="6" fillId="11" borderId="25" xfId="0" applyNumberFormat="1" applyFont="1" applyFill="1" applyBorder="1" applyAlignment="1" applyProtection="1">
      <alignment horizontal="center" vertical="center"/>
      <protection locked="0"/>
    </xf>
    <xf numFmtId="0" fontId="6" fillId="2" borderId="25" xfId="0" applyFont="1" applyFill="1" applyBorder="1" applyAlignment="1">
      <alignment vertical="center"/>
    </xf>
    <xf numFmtId="0" fontId="6" fillId="2" borderId="40" xfId="0" applyFont="1" applyFill="1" applyBorder="1" applyAlignment="1">
      <alignment horizontal="center" vertical="center"/>
    </xf>
    <xf numFmtId="0" fontId="4" fillId="38" borderId="6" xfId="0" applyFont="1" applyFill="1" applyBorder="1" applyProtection="1">
      <protection locked="0"/>
    </xf>
    <xf numFmtId="0" fontId="4" fillId="38" borderId="6" xfId="0" applyFont="1" applyFill="1" applyBorder="1"/>
    <xf numFmtId="0" fontId="4" fillId="38" borderId="15" xfId="0" applyFont="1" applyFill="1" applyBorder="1"/>
    <xf numFmtId="0" fontId="4" fillId="38" borderId="3" xfId="0" applyFont="1" applyFill="1" applyBorder="1"/>
    <xf numFmtId="0" fontId="4" fillId="39" borderId="9" xfId="0" applyFont="1" applyFill="1" applyBorder="1"/>
    <xf numFmtId="0" fontId="4" fillId="39" borderId="0" xfId="0" applyFont="1" applyFill="1"/>
    <xf numFmtId="177" fontId="4" fillId="39" borderId="0" xfId="0" applyNumberFormat="1" applyFont="1" applyFill="1" applyAlignment="1">
      <alignment horizontal="right"/>
    </xf>
    <xf numFmtId="7" fontId="4" fillId="39" borderId="0" xfId="0" applyNumberFormat="1" applyFont="1" applyFill="1" applyAlignment="1">
      <alignment horizontal="right"/>
    </xf>
    <xf numFmtId="0" fontId="4" fillId="38" borderId="6" xfId="0" applyFont="1" applyFill="1" applyBorder="1" applyAlignment="1" applyProtection="1">
      <alignment horizontal="center"/>
      <protection locked="0"/>
    </xf>
    <xf numFmtId="177" fontId="4" fillId="38" borderId="6" xfId="0" applyNumberFormat="1" applyFont="1" applyFill="1" applyBorder="1" applyAlignment="1" applyProtection="1">
      <alignment horizontal="center"/>
      <protection locked="0"/>
    </xf>
    <xf numFmtId="0" fontId="4" fillId="38" borderId="15" xfId="0" applyFont="1" applyFill="1" applyBorder="1" applyAlignment="1" applyProtection="1">
      <alignment horizontal="center"/>
      <protection locked="0"/>
    </xf>
    <xf numFmtId="177" fontId="4" fillId="38" borderId="15" xfId="0" applyNumberFormat="1" applyFont="1" applyFill="1" applyBorder="1" applyAlignment="1" applyProtection="1">
      <alignment horizontal="center"/>
      <protection locked="0"/>
    </xf>
    <xf numFmtId="0" fontId="4" fillId="38" borderId="3" xfId="0" applyFont="1" applyFill="1" applyBorder="1" applyAlignment="1">
      <alignment horizontal="center"/>
    </xf>
    <xf numFmtId="177" fontId="4" fillId="38" borderId="3" xfId="0" applyNumberFormat="1" applyFont="1" applyFill="1" applyBorder="1" applyAlignment="1">
      <alignment horizontal="center"/>
    </xf>
    <xf numFmtId="178" fontId="4" fillId="0" borderId="6" xfId="0" applyNumberFormat="1" applyFont="1" applyFill="1" applyBorder="1" applyAlignment="1" applyProtection="1">
      <alignment horizontal="right"/>
      <protection locked="0"/>
    </xf>
    <xf numFmtId="178" fontId="4" fillId="0" borderId="16" xfId="0" applyNumberFormat="1" applyFont="1" applyFill="1" applyBorder="1" applyAlignment="1" applyProtection="1">
      <alignment horizontal="right"/>
      <protection locked="0"/>
    </xf>
    <xf numFmtId="178" fontId="4" fillId="0" borderId="34" xfId="0" applyNumberFormat="1" applyFont="1" applyFill="1" applyBorder="1" applyAlignment="1">
      <alignment horizontal="right"/>
    </xf>
    <xf numFmtId="182" fontId="4" fillId="0" borderId="16" xfId="0" applyNumberFormat="1" applyFont="1" applyFill="1" applyBorder="1" applyAlignment="1">
      <alignment horizontal="right"/>
    </xf>
    <xf numFmtId="182" fontId="4" fillId="0" borderId="95" xfId="0" applyNumberFormat="1" applyFont="1" applyFill="1" applyBorder="1" applyAlignment="1">
      <alignment horizontal="right"/>
    </xf>
    <xf numFmtId="182" fontId="4" fillId="0" borderId="34" xfId="0" applyNumberFormat="1" applyFont="1" applyFill="1" applyBorder="1" applyAlignment="1">
      <alignment horizontal="right"/>
    </xf>
    <xf numFmtId="5" fontId="6" fillId="0" borderId="49" xfId="0" applyNumberFormat="1" applyFont="1" applyBorder="1"/>
    <xf numFmtId="5" fontId="6" fillId="0" borderId="48" xfId="0" applyNumberFormat="1" applyFont="1" applyBorder="1"/>
    <xf numFmtId="0" fontId="4" fillId="0" borderId="14" xfId="0" applyFont="1" applyBorder="1" applyAlignment="1">
      <alignment horizontal="left"/>
    </xf>
    <xf numFmtId="0" fontId="0" fillId="0" borderId="6" xfId="0" applyBorder="1"/>
    <xf numFmtId="0" fontId="0" fillId="0" borderId="6" xfId="0" applyBorder="1" applyAlignment="1">
      <alignment vertical="center"/>
    </xf>
    <xf numFmtId="14" fontId="0" fillId="0" borderId="6" xfId="0" applyNumberFormat="1" applyBorder="1"/>
    <xf numFmtId="0" fontId="2" fillId="0" borderId="6" xfId="0" applyFont="1" applyFill="1" applyBorder="1" applyAlignment="1" applyProtection="1">
      <alignment horizontal="left"/>
      <protection hidden="1"/>
    </xf>
    <xf numFmtId="0" fontId="2" fillId="0" borderId="6" xfId="0" applyFont="1" applyFill="1" applyBorder="1" applyProtection="1">
      <protection hidden="1"/>
    </xf>
    <xf numFmtId="3" fontId="4" fillId="0" borderId="0" xfId="0" applyNumberFormat="1" applyFont="1"/>
    <xf numFmtId="178" fontId="4" fillId="0" borderId="3" xfId="0" applyNumberFormat="1" applyFont="1" applyFill="1" applyBorder="1" applyAlignment="1" applyProtection="1">
      <alignment horizontal="right"/>
      <protection locked="0"/>
    </xf>
    <xf numFmtId="0" fontId="0" fillId="0" borderId="6" xfId="0" applyBorder="1" applyAlignment="1">
      <alignment wrapText="1"/>
    </xf>
    <xf numFmtId="5" fontId="6" fillId="0" borderId="38" xfId="0" applyNumberFormat="1" applyFont="1" applyBorder="1" applyAlignment="1">
      <alignment horizontal="right"/>
    </xf>
    <xf numFmtId="5" fontId="6" fillId="0" borderId="35" xfId="0" applyNumberFormat="1" applyFont="1" applyBorder="1" applyAlignment="1">
      <alignment horizontal="right"/>
    </xf>
    <xf numFmtId="7" fontId="6" fillId="0" borderId="42" xfId="0" applyNumberFormat="1" applyFont="1" applyBorder="1" applyAlignment="1" applyProtection="1">
      <alignment horizontal="right" vertical="center"/>
      <protection locked="0"/>
    </xf>
    <xf numFmtId="176" fontId="6" fillId="0" borderId="75" xfId="0" applyNumberFormat="1" applyFont="1" applyBorder="1" applyAlignment="1">
      <alignment horizontal="right"/>
    </xf>
    <xf numFmtId="0" fontId="7" fillId="0" borderId="0" xfId="0" applyFont="1"/>
    <xf numFmtId="176" fontId="4" fillId="0" borderId="6" xfId="0" applyNumberFormat="1" applyFont="1" applyFill="1" applyBorder="1" applyAlignment="1" applyProtection="1">
      <alignment horizontal="right"/>
      <protection locked="0"/>
    </xf>
    <xf numFmtId="176" fontId="4" fillId="0" borderId="3" xfId="0" applyNumberFormat="1" applyFont="1" applyFill="1" applyBorder="1" applyAlignment="1" applyProtection="1">
      <alignment horizontal="right"/>
      <protection locked="0"/>
    </xf>
    <xf numFmtId="0" fontId="4" fillId="25" borderId="28" xfId="0" applyFont="1" applyFill="1" applyBorder="1" applyProtection="1">
      <protection locked="0"/>
    </xf>
    <xf numFmtId="0" fontId="4" fillId="5" borderId="6" xfId="0" applyFont="1" applyFill="1" applyBorder="1" applyAlignment="1" applyProtection="1">
      <alignment horizontal="left"/>
      <protection hidden="1"/>
    </xf>
    <xf numFmtId="0" fontId="4" fillId="0" borderId="6" xfId="0" applyFont="1" applyBorder="1"/>
    <xf numFmtId="0" fontId="14" fillId="28" borderId="25" xfId="0" applyFont="1" applyFill="1" applyBorder="1" applyAlignment="1">
      <alignment horizontal="center"/>
    </xf>
    <xf numFmtId="0" fontId="14" fillId="28" borderId="40" xfId="0" applyFont="1" applyFill="1" applyBorder="1" applyAlignment="1">
      <alignment horizontal="center"/>
    </xf>
    <xf numFmtId="0" fontId="4" fillId="0" borderId="14" xfId="0" applyFont="1" applyBorder="1" applyAlignment="1">
      <alignment horizontal="left"/>
    </xf>
    <xf numFmtId="49" fontId="4" fillId="0" borderId="14" xfId="0" applyNumberFormat="1" applyFont="1" applyBorder="1" applyAlignment="1">
      <alignment horizontal="right"/>
    </xf>
    <xf numFmtId="0" fontId="4" fillId="0" borderId="0" xfId="0" applyFont="1" applyAlignment="1">
      <alignment horizontal="center"/>
    </xf>
    <xf numFmtId="0" fontId="7" fillId="2" borderId="90" xfId="0" applyFont="1" applyFill="1" applyBorder="1" applyAlignment="1">
      <alignment horizontal="center"/>
    </xf>
    <xf numFmtId="0" fontId="7" fillId="2" borderId="91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5" fontId="6" fillId="5" borderId="23" xfId="0" applyNumberFormat="1" applyFont="1" applyFill="1" applyBorder="1" applyAlignment="1">
      <alignment horizontal="right"/>
    </xf>
    <xf numFmtId="5" fontId="6" fillId="5" borderId="46" xfId="0" applyNumberFormat="1" applyFont="1" applyFill="1" applyBorder="1" applyAlignment="1">
      <alignment horizontal="right"/>
    </xf>
    <xf numFmtId="0" fontId="4" fillId="5" borderId="92" xfId="0" applyFont="1" applyFill="1" applyBorder="1"/>
    <xf numFmtId="0" fontId="4" fillId="5" borderId="91" xfId="0" applyFont="1" applyFill="1" applyBorder="1"/>
    <xf numFmtId="0" fontId="7" fillId="2" borderId="99" xfId="0" applyFont="1" applyFill="1" applyBorder="1" applyAlignment="1">
      <alignment horizontal="center"/>
    </xf>
    <xf numFmtId="0" fontId="7" fillId="2" borderId="33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5" fontId="6" fillId="5" borderId="86" xfId="0" applyNumberFormat="1" applyFont="1" applyFill="1" applyBorder="1" applyAlignment="1">
      <alignment horizontal="right"/>
    </xf>
    <xf numFmtId="5" fontId="6" fillId="5" borderId="33" xfId="0" applyNumberFormat="1" applyFont="1" applyFill="1" applyBorder="1" applyAlignment="1">
      <alignment horizontal="right"/>
    </xf>
    <xf numFmtId="7" fontId="7" fillId="36" borderId="86" xfId="0" applyNumberFormat="1" applyFont="1" applyFill="1" applyBorder="1" applyAlignment="1">
      <alignment horizontal="center"/>
    </xf>
    <xf numFmtId="7" fontId="7" fillId="36" borderId="33" xfId="0" applyNumberFormat="1" applyFont="1" applyFill="1" applyBorder="1" applyAlignment="1">
      <alignment horizontal="center"/>
    </xf>
    <xf numFmtId="5" fontId="6" fillId="5" borderId="100" xfId="0" applyNumberFormat="1" applyFont="1" applyFill="1" applyBorder="1" applyAlignment="1">
      <alignment horizontal="right"/>
    </xf>
    <xf numFmtId="7" fontId="7" fillId="36" borderId="87" xfId="0" applyNumberFormat="1" applyFont="1" applyFill="1" applyBorder="1" applyAlignment="1">
      <alignment horizontal="center"/>
    </xf>
    <xf numFmtId="5" fontId="10" fillId="0" borderId="86" xfId="0" applyNumberFormat="1" applyFont="1" applyBorder="1" applyAlignment="1">
      <alignment horizontal="right"/>
    </xf>
    <xf numFmtId="5" fontId="10" fillId="0" borderId="33" xfId="0" applyNumberFormat="1" applyFont="1" applyBorder="1" applyAlignment="1">
      <alignment horizontal="right"/>
    </xf>
    <xf numFmtId="0" fontId="7" fillId="2" borderId="88" xfId="0" applyFont="1" applyFill="1" applyBorder="1" applyAlignment="1">
      <alignment horizontal="center"/>
    </xf>
    <xf numFmtId="0" fontId="7" fillId="2" borderId="89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5" fontId="6" fillId="5" borderId="10" xfId="0" applyNumberFormat="1" applyFont="1" applyFill="1" applyBorder="1" applyAlignment="1">
      <alignment horizontal="right"/>
    </xf>
    <xf numFmtId="0" fontId="4" fillId="5" borderId="10" xfId="0" applyFont="1" applyFill="1" applyBorder="1" applyAlignment="1">
      <alignment horizontal="center"/>
    </xf>
    <xf numFmtId="9" fontId="7" fillId="2" borderId="79" xfId="1" applyFont="1" applyFill="1" applyBorder="1" applyAlignment="1">
      <alignment horizontal="center"/>
    </xf>
    <xf numFmtId="9" fontId="7" fillId="2" borderId="48" xfId="1" applyFont="1" applyFill="1" applyBorder="1" applyAlignment="1">
      <alignment horizontal="center"/>
    </xf>
    <xf numFmtId="0" fontId="7" fillId="2" borderId="80" xfId="0" applyFont="1" applyFill="1" applyBorder="1" applyAlignment="1">
      <alignment horizontal="center"/>
    </xf>
    <xf numFmtId="0" fontId="7" fillId="2" borderId="81" xfId="0" applyFont="1" applyFill="1" applyBorder="1" applyAlignment="1">
      <alignment horizontal="center"/>
    </xf>
    <xf numFmtId="0" fontId="7" fillId="2" borderId="48" xfId="0" applyFont="1" applyFill="1" applyBorder="1" applyAlignment="1">
      <alignment horizontal="center"/>
    </xf>
    <xf numFmtId="5" fontId="6" fillId="0" borderId="80" xfId="0" applyNumberFormat="1" applyFont="1" applyBorder="1" applyAlignment="1">
      <alignment horizontal="right"/>
    </xf>
    <xf numFmtId="5" fontId="6" fillId="0" borderId="48" xfId="0" applyNumberFormat="1" applyFont="1" applyBorder="1" applyAlignment="1">
      <alignment horizontal="right"/>
    </xf>
    <xf numFmtId="5" fontId="10" fillId="0" borderId="81" xfId="0" applyNumberFormat="1" applyFont="1" applyBorder="1" applyAlignment="1">
      <alignment horizontal="right"/>
    </xf>
    <xf numFmtId="5" fontId="10" fillId="0" borderId="48" xfId="0" applyNumberFormat="1" applyFont="1" applyBorder="1" applyAlignment="1">
      <alignment horizontal="right"/>
    </xf>
    <xf numFmtId="0" fontId="6" fillId="36" borderId="23" xfId="0" applyFont="1" applyFill="1" applyBorder="1" applyAlignment="1">
      <alignment horizontal="center"/>
    </xf>
    <xf numFmtId="0" fontId="6" fillId="36" borderId="82" xfId="0" applyFont="1" applyFill="1" applyBorder="1" applyAlignment="1">
      <alignment horizontal="center"/>
    </xf>
    <xf numFmtId="0" fontId="6" fillId="36" borderId="46" xfId="0" applyFont="1" applyFill="1" applyBorder="1" applyAlignment="1">
      <alignment horizontal="center"/>
    </xf>
    <xf numFmtId="5" fontId="10" fillId="0" borderId="23" xfId="0" applyNumberFormat="1" applyFont="1" applyBorder="1" applyAlignment="1">
      <alignment horizontal="right"/>
    </xf>
    <xf numFmtId="5" fontId="10" fillId="0" borderId="46" xfId="0" applyNumberFormat="1" applyFont="1" applyBorder="1" applyAlignment="1">
      <alignment horizontal="right"/>
    </xf>
    <xf numFmtId="0" fontId="4" fillId="0" borderId="75" xfId="0" applyFont="1" applyBorder="1" applyAlignment="1">
      <alignment horizontal="center"/>
    </xf>
    <xf numFmtId="0" fontId="7" fillId="2" borderId="76" xfId="0" applyFont="1" applyFill="1" applyBorder="1" applyAlignment="1">
      <alignment horizontal="center"/>
    </xf>
    <xf numFmtId="0" fontId="7" fillId="36" borderId="49" xfId="0" applyFont="1" applyFill="1" applyBorder="1" applyAlignment="1">
      <alignment horizontal="center"/>
    </xf>
    <xf numFmtId="0" fontId="7" fillId="36" borderId="77" xfId="0" applyFont="1" applyFill="1" applyBorder="1" applyAlignment="1">
      <alignment horizontal="center"/>
    </xf>
    <xf numFmtId="0" fontId="7" fillId="36" borderId="78" xfId="0" applyFont="1" applyFill="1" applyBorder="1" applyAlignment="1">
      <alignment horizontal="center"/>
    </xf>
    <xf numFmtId="5" fontId="6" fillId="0" borderId="77" xfId="0" applyNumberFormat="1" applyFont="1" applyBorder="1" applyAlignment="1">
      <alignment horizontal="right"/>
    </xf>
    <xf numFmtId="5" fontId="6" fillId="0" borderId="49" xfId="0" applyNumberFormat="1" applyFont="1" applyBorder="1" applyAlignment="1">
      <alignment horizontal="right"/>
    </xf>
    <xf numFmtId="7" fontId="7" fillId="36" borderId="77" xfId="0" applyNumberFormat="1" applyFont="1" applyFill="1" applyBorder="1" applyAlignment="1">
      <alignment horizontal="center"/>
    </xf>
    <xf numFmtId="7" fontId="7" fillId="36" borderId="49" xfId="0" applyNumberFormat="1" applyFont="1" applyFill="1" applyBorder="1" applyAlignment="1">
      <alignment horizontal="center"/>
    </xf>
    <xf numFmtId="5" fontId="10" fillId="0" borderId="78" xfId="0" applyNumberFormat="1" applyFont="1" applyBorder="1" applyAlignment="1">
      <alignment horizontal="right"/>
    </xf>
    <xf numFmtId="5" fontId="10" fillId="0" borderId="49" xfId="0" applyNumberFormat="1" applyFont="1" applyBorder="1" applyAlignment="1">
      <alignment horizontal="right"/>
    </xf>
    <xf numFmtId="0" fontId="4" fillId="38" borderId="58" xfId="0" applyFont="1" applyFill="1" applyBorder="1"/>
    <xf numFmtId="0" fontId="4" fillId="38" borderId="17" xfId="0" applyFont="1" applyFill="1" applyBorder="1"/>
    <xf numFmtId="0" fontId="4" fillId="38" borderId="73" xfId="0" applyFont="1" applyFill="1" applyBorder="1"/>
    <xf numFmtId="0" fontId="4" fillId="38" borderId="18" xfId="0" applyFont="1" applyFill="1" applyBorder="1"/>
    <xf numFmtId="9" fontId="4" fillId="41" borderId="34" xfId="0" applyNumberFormat="1" applyFont="1" applyFill="1" applyBorder="1" applyProtection="1">
      <protection locked="0"/>
    </xf>
    <xf numFmtId="0" fontId="4" fillId="41" borderId="18" xfId="0" applyFont="1" applyFill="1" applyBorder="1" applyProtection="1">
      <protection locked="0"/>
    </xf>
    <xf numFmtId="5" fontId="4" fillId="40" borderId="34" xfId="0" applyNumberFormat="1" applyFont="1" applyFill="1" applyBorder="1" applyAlignment="1">
      <alignment horizontal="right"/>
    </xf>
    <xf numFmtId="5" fontId="4" fillId="40" borderId="18" xfId="0" applyNumberFormat="1" applyFont="1" applyFill="1" applyBorder="1" applyAlignment="1">
      <alignment horizontal="right"/>
    </xf>
    <xf numFmtId="0" fontId="4" fillId="0" borderId="34" xfId="0" applyFont="1" applyBorder="1" applyAlignment="1" applyProtection="1">
      <alignment horizontal="left"/>
      <protection locked="0"/>
    </xf>
    <xf numFmtId="0" fontId="4" fillId="0" borderId="69" xfId="0" applyFont="1" applyBorder="1" applyAlignment="1" applyProtection="1">
      <alignment horizontal="left"/>
      <protection locked="0"/>
    </xf>
    <xf numFmtId="0" fontId="4" fillId="0" borderId="74" xfId="0" applyFont="1" applyBorder="1" applyAlignment="1" applyProtection="1">
      <alignment horizontal="left"/>
      <protection locked="0"/>
    </xf>
    <xf numFmtId="5" fontId="4" fillId="40" borderId="16" xfId="0" applyNumberFormat="1" applyFont="1" applyFill="1" applyBorder="1" applyAlignment="1">
      <alignment horizontal="right"/>
    </xf>
    <xf numFmtId="5" fontId="4" fillId="40" borderId="17" xfId="0" applyNumberFormat="1" applyFont="1" applyFill="1" applyBorder="1" applyAlignment="1">
      <alignment horizontal="right"/>
    </xf>
    <xf numFmtId="0" fontId="4" fillId="0" borderId="16" xfId="0" applyFont="1" applyBorder="1" applyAlignment="1" applyProtection="1">
      <alignment horizontal="left"/>
      <protection locked="0"/>
    </xf>
    <xf numFmtId="0" fontId="4" fillId="0" borderId="50" xfId="0" applyFont="1" applyBorder="1" applyAlignment="1" applyProtection="1">
      <alignment horizontal="left"/>
      <protection locked="0"/>
    </xf>
    <xf numFmtId="0" fontId="4" fillId="0" borderId="51" xfId="0" applyFont="1" applyBorder="1" applyAlignment="1" applyProtection="1">
      <alignment horizontal="left"/>
      <protection locked="0"/>
    </xf>
    <xf numFmtId="0" fontId="4" fillId="41" borderId="16" xfId="0" applyFont="1" applyFill="1" applyBorder="1" applyProtection="1">
      <protection locked="0"/>
    </xf>
    <xf numFmtId="0" fontId="4" fillId="41" borderId="17" xfId="0" applyFont="1" applyFill="1" applyBorder="1" applyProtection="1">
      <protection locked="0"/>
    </xf>
    <xf numFmtId="10" fontId="4" fillId="41" borderId="16" xfId="0" applyNumberFormat="1" applyFont="1" applyFill="1" applyBorder="1" applyProtection="1">
      <protection locked="0"/>
    </xf>
    <xf numFmtId="10" fontId="4" fillId="41" borderId="17" xfId="0" applyNumberFormat="1" applyFont="1" applyFill="1" applyBorder="1" applyProtection="1">
      <protection locked="0"/>
    </xf>
    <xf numFmtId="0" fontId="4" fillId="38" borderId="58" xfId="0" applyFont="1" applyFill="1" applyBorder="1" applyProtection="1">
      <protection locked="0"/>
    </xf>
    <xf numFmtId="0" fontId="4" fillId="38" borderId="17" xfId="0" applyFont="1" applyFill="1" applyBorder="1" applyProtection="1">
      <protection locked="0"/>
    </xf>
    <xf numFmtId="0" fontId="4" fillId="0" borderId="6" xfId="0" applyFont="1" applyBorder="1" applyAlignment="1" applyProtection="1">
      <alignment horizontal="left"/>
      <protection locked="0"/>
    </xf>
    <xf numFmtId="0" fontId="4" fillId="0" borderId="61" xfId="0" applyFont="1" applyBorder="1" applyAlignment="1" applyProtection="1">
      <alignment horizontal="left"/>
      <protection locked="0"/>
    </xf>
    <xf numFmtId="9" fontId="4" fillId="41" borderId="16" xfId="0" applyNumberFormat="1" applyFont="1" applyFill="1" applyBorder="1" applyAlignment="1" applyProtection="1">
      <protection locked="0"/>
    </xf>
    <xf numFmtId="9" fontId="4" fillId="41" borderId="17" xfId="0" applyNumberFormat="1" applyFont="1" applyFill="1" applyBorder="1" applyAlignment="1" applyProtection="1">
      <protection locked="0"/>
    </xf>
    <xf numFmtId="0" fontId="4" fillId="26" borderId="58" xfId="0" applyFont="1" applyFill="1" applyBorder="1" applyProtection="1">
      <protection locked="0"/>
    </xf>
    <xf numFmtId="0" fontId="4" fillId="26" borderId="17" xfId="0" applyFont="1" applyFill="1" applyBorder="1" applyProtection="1">
      <protection locked="0"/>
    </xf>
    <xf numFmtId="0" fontId="4" fillId="26" borderId="16" xfId="0" applyFont="1" applyFill="1" applyBorder="1" applyProtection="1">
      <protection locked="0"/>
    </xf>
    <xf numFmtId="5" fontId="4" fillId="33" borderId="16" xfId="0" applyNumberFormat="1" applyFont="1" applyFill="1" applyBorder="1" applyAlignment="1">
      <alignment horizontal="right"/>
    </xf>
    <xf numFmtId="5" fontId="4" fillId="33" borderId="17" xfId="0" applyNumberFormat="1" applyFont="1" applyFill="1" applyBorder="1" applyAlignment="1">
      <alignment horizontal="right"/>
    </xf>
    <xf numFmtId="0" fontId="7" fillId="0" borderId="64" xfId="0" applyFont="1" applyBorder="1" applyAlignment="1">
      <alignment horizontal="left"/>
    </xf>
    <xf numFmtId="0" fontId="7" fillId="0" borderId="65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5" fontId="6" fillId="0" borderId="66" xfId="0" applyNumberFormat="1" applyFont="1" applyBorder="1" applyAlignment="1">
      <alignment horizontal="right"/>
    </xf>
    <xf numFmtId="5" fontId="6" fillId="0" borderId="65" xfId="0" applyNumberFormat="1" applyFont="1" applyBorder="1" applyAlignment="1">
      <alignment horizontal="right"/>
    </xf>
    <xf numFmtId="5" fontId="6" fillId="0" borderId="26" xfId="0" applyNumberFormat="1" applyFont="1" applyBorder="1" applyAlignment="1">
      <alignment horizontal="right"/>
    </xf>
    <xf numFmtId="7" fontId="6" fillId="0" borderId="71" xfId="0" applyNumberFormat="1" applyFont="1" applyBorder="1" applyAlignment="1">
      <alignment horizontal="right"/>
    </xf>
    <xf numFmtId="7" fontId="6" fillId="0" borderId="8" xfId="0" applyNumberFormat="1" applyFont="1" applyBorder="1" applyAlignment="1">
      <alignment horizontal="right"/>
    </xf>
    <xf numFmtId="7" fontId="6" fillId="0" borderId="72" xfId="0" applyNumberFormat="1" applyFont="1" applyBorder="1" applyAlignment="1">
      <alignment horizontal="right"/>
    </xf>
    <xf numFmtId="0" fontId="7" fillId="0" borderId="64" xfId="0" applyFont="1" applyBorder="1" applyAlignment="1">
      <alignment horizontal="center"/>
    </xf>
    <xf numFmtId="0" fontId="7" fillId="0" borderId="65" xfId="0" applyFont="1" applyBorder="1" applyAlignment="1">
      <alignment horizontal="center"/>
    </xf>
    <xf numFmtId="0" fontId="7" fillId="0" borderId="68" xfId="0" applyFont="1" applyBorder="1" applyAlignment="1">
      <alignment horizontal="center"/>
    </xf>
    <xf numFmtId="0" fontId="6" fillId="28" borderId="56" xfId="0" applyFont="1" applyFill="1" applyBorder="1" applyAlignment="1">
      <alignment horizontal="center"/>
    </xf>
    <xf numFmtId="0" fontId="6" fillId="28" borderId="57" xfId="0" applyFont="1" applyFill="1" applyBorder="1" applyAlignment="1">
      <alignment horizontal="center"/>
    </xf>
    <xf numFmtId="0" fontId="6" fillId="28" borderId="53" xfId="0" applyFont="1" applyFill="1" applyBorder="1" applyAlignment="1">
      <alignment horizontal="center"/>
    </xf>
    <xf numFmtId="0" fontId="6" fillId="28" borderId="54" xfId="0" applyFont="1" applyFill="1" applyBorder="1" applyAlignment="1">
      <alignment horizontal="center"/>
    </xf>
    <xf numFmtId="0" fontId="6" fillId="28" borderId="55" xfId="0" applyFont="1" applyFill="1" applyBorder="1" applyAlignment="1">
      <alignment horizontal="center"/>
    </xf>
    <xf numFmtId="0" fontId="8" fillId="0" borderId="6" xfId="0" applyFont="1" applyBorder="1" applyAlignment="1" applyProtection="1">
      <alignment horizontal="left"/>
      <protection locked="0"/>
    </xf>
    <xf numFmtId="0" fontId="8" fillId="0" borderId="61" xfId="0" applyFont="1" applyBorder="1" applyAlignment="1" applyProtection="1">
      <alignment horizontal="left"/>
      <protection locked="0"/>
    </xf>
    <xf numFmtId="0" fontId="8" fillId="0" borderId="3" xfId="0" applyFont="1" applyBorder="1" applyAlignment="1" applyProtection="1">
      <alignment horizontal="left"/>
      <protection locked="0"/>
    </xf>
    <xf numFmtId="0" fontId="8" fillId="0" borderId="4" xfId="0" applyFont="1" applyBorder="1" applyAlignment="1" applyProtection="1">
      <alignment horizontal="left"/>
      <protection locked="0"/>
    </xf>
    <xf numFmtId="0" fontId="8" fillId="0" borderId="16" xfId="0" applyFont="1" applyBorder="1" applyAlignment="1" applyProtection="1">
      <alignment horizontal="left"/>
      <protection locked="0"/>
    </xf>
    <xf numFmtId="0" fontId="8" fillId="0" borderId="50" xfId="0" applyFont="1" applyBorder="1" applyAlignment="1" applyProtection="1">
      <alignment horizontal="left"/>
      <protection locked="0"/>
    </xf>
    <xf numFmtId="0" fontId="8" fillId="0" borderId="51" xfId="0" applyFont="1" applyBorder="1" applyAlignment="1" applyProtection="1">
      <alignment horizontal="left"/>
      <protection locked="0"/>
    </xf>
    <xf numFmtId="0" fontId="6" fillId="0" borderId="64" xfId="0" applyFont="1" applyBorder="1" applyAlignment="1" applyProtection="1">
      <alignment horizontal="left"/>
      <protection locked="0"/>
    </xf>
    <xf numFmtId="0" fontId="6" fillId="0" borderId="65" xfId="0" applyFont="1" applyBorder="1" applyAlignment="1" applyProtection="1">
      <alignment horizontal="left"/>
      <protection locked="0"/>
    </xf>
    <xf numFmtId="0" fontId="6" fillId="0" borderId="26" xfId="0" applyFont="1" applyBorder="1" applyAlignment="1" applyProtection="1">
      <alignment horizontal="left"/>
      <protection locked="0"/>
    </xf>
    <xf numFmtId="0" fontId="4" fillId="0" borderId="27" xfId="0" applyFont="1" applyBorder="1" applyAlignment="1" applyProtection="1">
      <alignment horizontal="left"/>
      <protection locked="0"/>
    </xf>
    <xf numFmtId="0" fontId="4" fillId="0" borderId="67" xfId="0" applyFont="1" applyBorder="1" applyAlignment="1" applyProtection="1">
      <alignment horizontal="left"/>
      <protection locked="0"/>
    </xf>
    <xf numFmtId="0" fontId="4" fillId="3" borderId="64" xfId="0" applyFont="1" applyFill="1" applyBorder="1" applyAlignment="1" applyProtection="1">
      <alignment horizontal="center"/>
      <protection locked="0"/>
    </xf>
    <xf numFmtId="0" fontId="4" fillId="3" borderId="65" xfId="0" applyFont="1" applyFill="1" applyBorder="1" applyAlignment="1" applyProtection="1">
      <alignment horizontal="center"/>
      <protection locked="0"/>
    </xf>
    <xf numFmtId="0" fontId="4" fillId="3" borderId="68" xfId="0" applyFont="1" applyFill="1" applyBorder="1" applyAlignment="1" applyProtection="1">
      <alignment horizontal="center"/>
      <protection locked="0"/>
    </xf>
    <xf numFmtId="0" fontId="4" fillId="25" borderId="58" xfId="0" applyFont="1" applyFill="1" applyBorder="1" applyProtection="1">
      <protection locked="0"/>
    </xf>
    <xf numFmtId="0" fontId="4" fillId="25" borderId="17" xfId="0" applyFont="1" applyFill="1" applyBorder="1" applyProtection="1">
      <protection locked="0"/>
    </xf>
    <xf numFmtId="0" fontId="4" fillId="25" borderId="16" xfId="0" applyFont="1" applyFill="1" applyBorder="1" applyAlignment="1" applyProtection="1">
      <alignment horizontal="left"/>
      <protection locked="0"/>
    </xf>
    <xf numFmtId="0" fontId="4" fillId="25" borderId="50" xfId="0" applyFont="1" applyFill="1" applyBorder="1" applyAlignment="1" applyProtection="1">
      <alignment horizontal="left"/>
      <protection locked="0"/>
    </xf>
    <xf numFmtId="0" fontId="4" fillId="25" borderId="17" xfId="0" applyFont="1" applyFill="1" applyBorder="1" applyAlignment="1" applyProtection="1">
      <alignment horizontal="left"/>
      <protection locked="0"/>
    </xf>
    <xf numFmtId="5" fontId="4" fillId="24" borderId="16" xfId="0" applyNumberFormat="1" applyFont="1" applyFill="1" applyBorder="1" applyAlignment="1">
      <alignment horizontal="right"/>
    </xf>
    <xf numFmtId="5" fontId="4" fillId="24" borderId="17" xfId="0" applyNumberFormat="1" applyFont="1" applyFill="1" applyBorder="1" applyAlignment="1">
      <alignment horizontal="right"/>
    </xf>
    <xf numFmtId="0" fontId="4" fillId="25" borderId="62" xfId="0" applyFont="1" applyFill="1" applyBorder="1" applyProtection="1">
      <protection locked="0"/>
    </xf>
    <xf numFmtId="0" fontId="4" fillId="25" borderId="24" xfId="0" applyFont="1" applyFill="1" applyBorder="1" applyProtection="1">
      <protection locked="0"/>
    </xf>
    <xf numFmtId="0" fontId="4" fillId="25" borderId="34" xfId="0" applyFont="1" applyFill="1" applyBorder="1" applyAlignment="1" applyProtection="1">
      <alignment horizontal="left"/>
      <protection locked="0"/>
    </xf>
    <xf numFmtId="0" fontId="4" fillId="25" borderId="69" xfId="0" applyFont="1" applyFill="1" applyBorder="1" applyAlignment="1" applyProtection="1">
      <alignment horizontal="left"/>
      <protection locked="0"/>
    </xf>
    <xf numFmtId="0" fontId="4" fillId="25" borderId="18" xfId="0" applyFont="1" applyFill="1" applyBorder="1" applyAlignment="1" applyProtection="1">
      <alignment horizontal="left"/>
      <protection locked="0"/>
    </xf>
    <xf numFmtId="0" fontId="4" fillId="0" borderId="15" xfId="0" applyFont="1" applyBorder="1" applyAlignment="1" applyProtection="1">
      <alignment horizontal="left"/>
      <protection locked="0"/>
    </xf>
    <xf numFmtId="0" fontId="4" fillId="0" borderId="63" xfId="0" applyFont="1" applyBorder="1" applyAlignment="1" applyProtection="1">
      <alignment horizontal="left"/>
      <protection locked="0"/>
    </xf>
    <xf numFmtId="0" fontId="4" fillId="0" borderId="43" xfId="0" applyFont="1" applyBorder="1" applyAlignment="1" applyProtection="1">
      <alignment horizontal="left"/>
      <protection locked="0"/>
    </xf>
    <xf numFmtId="0" fontId="4" fillId="0" borderId="59" xfId="0" applyFont="1" applyBorder="1" applyAlignment="1" applyProtection="1">
      <alignment horizontal="left"/>
      <protection locked="0"/>
    </xf>
    <xf numFmtId="0" fontId="4" fillId="0" borderId="60" xfId="0" applyFont="1" applyBorder="1" applyAlignment="1" applyProtection="1">
      <alignment horizontal="left"/>
      <protection locked="0"/>
    </xf>
    <xf numFmtId="0" fontId="6" fillId="21" borderId="64" xfId="0" applyFont="1" applyFill="1" applyBorder="1" applyAlignment="1" applyProtection="1">
      <alignment horizontal="left"/>
      <protection locked="0"/>
    </xf>
    <xf numFmtId="0" fontId="6" fillId="21" borderId="65" xfId="0" applyFont="1" applyFill="1" applyBorder="1" applyAlignment="1" applyProtection="1">
      <alignment horizontal="left"/>
      <protection locked="0"/>
    </xf>
    <xf numFmtId="0" fontId="6" fillId="21" borderId="26" xfId="0" applyFont="1" applyFill="1" applyBorder="1" applyAlignment="1" applyProtection="1">
      <alignment horizontal="left"/>
      <protection locked="0"/>
    </xf>
    <xf numFmtId="5" fontId="6" fillId="21" borderId="66" xfId="0" applyNumberFormat="1" applyFont="1" applyFill="1" applyBorder="1" applyAlignment="1">
      <alignment horizontal="right"/>
    </xf>
    <xf numFmtId="5" fontId="6" fillId="21" borderId="65" xfId="0" applyNumberFormat="1" applyFont="1" applyFill="1" applyBorder="1" applyAlignment="1">
      <alignment horizontal="right"/>
    </xf>
    <xf numFmtId="5" fontId="6" fillId="21" borderId="26" xfId="0" applyNumberFormat="1" applyFont="1" applyFill="1" applyBorder="1" applyAlignment="1">
      <alignment horizontal="right"/>
    </xf>
    <xf numFmtId="0" fontId="4" fillId="21" borderId="27" xfId="0" applyFont="1" applyFill="1" applyBorder="1" applyAlignment="1" applyProtection="1">
      <alignment horizontal="left"/>
      <protection locked="0"/>
    </xf>
    <xf numFmtId="0" fontId="4" fillId="21" borderId="67" xfId="0" applyFont="1" applyFill="1" applyBorder="1" applyAlignment="1" applyProtection="1">
      <alignment horizontal="left"/>
      <protection locked="0"/>
    </xf>
    <xf numFmtId="0" fontId="6" fillId="31" borderId="56" xfId="0" applyFont="1" applyFill="1" applyBorder="1" applyAlignment="1" applyProtection="1">
      <alignment horizontal="center"/>
      <protection locked="0"/>
    </xf>
    <xf numFmtId="0" fontId="6" fillId="31" borderId="57" xfId="0" applyFont="1" applyFill="1" applyBorder="1" applyAlignment="1" applyProtection="1">
      <alignment horizontal="center"/>
      <protection locked="0"/>
    </xf>
    <xf numFmtId="0" fontId="6" fillId="31" borderId="53" xfId="0" applyFont="1" applyFill="1" applyBorder="1" applyAlignment="1" applyProtection="1">
      <alignment horizontal="center"/>
      <protection locked="0"/>
    </xf>
    <xf numFmtId="0" fontId="6" fillId="31" borderId="54" xfId="0" applyFont="1" applyFill="1" applyBorder="1" applyAlignment="1" applyProtection="1">
      <alignment horizontal="center"/>
      <protection locked="0"/>
    </xf>
    <xf numFmtId="7" fontId="6" fillId="31" borderId="53" xfId="0" applyNumberFormat="1" applyFont="1" applyFill="1" applyBorder="1" applyAlignment="1">
      <alignment horizontal="center"/>
    </xf>
    <xf numFmtId="7" fontId="6" fillId="31" borderId="57" xfId="0" applyNumberFormat="1" applyFont="1" applyFill="1" applyBorder="1" applyAlignment="1">
      <alignment horizontal="center"/>
    </xf>
    <xf numFmtId="0" fontId="6" fillId="30" borderId="53" xfId="0" applyFont="1" applyFill="1" applyBorder="1" applyAlignment="1">
      <alignment horizontal="center"/>
    </xf>
    <xf numFmtId="0" fontId="6" fillId="30" borderId="54" xfId="0" applyFont="1" applyFill="1" applyBorder="1" applyAlignment="1">
      <alignment horizontal="center"/>
    </xf>
    <xf numFmtId="0" fontId="6" fillId="30" borderId="55" xfId="0" applyFont="1" applyFill="1" applyBorder="1" applyAlignment="1">
      <alignment horizontal="center"/>
    </xf>
    <xf numFmtId="0" fontId="4" fillId="24" borderId="58" xfId="0" applyFont="1" applyFill="1" applyBorder="1" applyProtection="1">
      <protection locked="0"/>
    </xf>
    <xf numFmtId="0" fontId="4" fillId="24" borderId="17" xfId="0" applyFont="1" applyFill="1" applyBorder="1" applyProtection="1">
      <protection locked="0"/>
    </xf>
    <xf numFmtId="49" fontId="8" fillId="24" borderId="16" xfId="0" applyNumberFormat="1" applyFont="1" applyFill="1" applyBorder="1" applyProtection="1">
      <protection locked="0"/>
    </xf>
    <xf numFmtId="49" fontId="8" fillId="24" borderId="50" xfId="0" applyNumberFormat="1" applyFont="1" applyFill="1" applyBorder="1" applyProtection="1">
      <protection locked="0"/>
    </xf>
    <xf numFmtId="49" fontId="8" fillId="24" borderId="17" xfId="0" applyNumberFormat="1" applyFont="1" applyFill="1" applyBorder="1" applyProtection="1">
      <protection locked="0"/>
    </xf>
    <xf numFmtId="0" fontId="4" fillId="21" borderId="6" xfId="0" applyFont="1" applyFill="1" applyBorder="1" applyAlignment="1" applyProtection="1">
      <alignment horizontal="left"/>
      <protection locked="0"/>
    </xf>
    <xf numFmtId="0" fontId="4" fillId="21" borderId="61" xfId="0" applyFont="1" applyFill="1" applyBorder="1" applyAlignment="1" applyProtection="1">
      <alignment horizontal="left"/>
      <protection locked="0"/>
    </xf>
    <xf numFmtId="0" fontId="4" fillId="21" borderId="15" xfId="0" applyFont="1" applyFill="1" applyBorder="1" applyAlignment="1" applyProtection="1">
      <alignment horizontal="left"/>
      <protection locked="0"/>
    </xf>
    <xf numFmtId="0" fontId="4" fillId="21" borderId="63" xfId="0" applyFont="1" applyFill="1" applyBorder="1" applyAlignment="1" applyProtection="1">
      <alignment horizontal="left"/>
      <protection locked="0"/>
    </xf>
    <xf numFmtId="0" fontId="4" fillId="21" borderId="43" xfId="0" applyFont="1" applyFill="1" applyBorder="1" applyAlignment="1" applyProtection="1">
      <alignment horizontal="left"/>
      <protection locked="0"/>
    </xf>
    <xf numFmtId="0" fontId="4" fillId="21" borderId="59" xfId="0" applyFont="1" applyFill="1" applyBorder="1" applyAlignment="1" applyProtection="1">
      <alignment horizontal="left"/>
      <protection locked="0"/>
    </xf>
    <xf numFmtId="0" fontId="4" fillId="21" borderId="60" xfId="0" applyFont="1" applyFill="1" applyBorder="1" applyAlignment="1" applyProtection="1">
      <alignment horizontal="left"/>
      <protection locked="0"/>
    </xf>
    <xf numFmtId="0" fontId="6" fillId="30" borderId="56" xfId="0" applyFont="1" applyFill="1" applyBorder="1" applyAlignment="1" applyProtection="1">
      <alignment horizontal="center"/>
      <protection locked="0"/>
    </xf>
    <xf numFmtId="0" fontId="6" fillId="30" borderId="57" xfId="0" applyFont="1" applyFill="1" applyBorder="1" applyAlignment="1" applyProtection="1">
      <alignment horizontal="center"/>
      <protection locked="0"/>
    </xf>
    <xf numFmtId="0" fontId="6" fillId="30" borderId="53" xfId="0" applyFont="1" applyFill="1" applyBorder="1" applyAlignment="1" applyProtection="1">
      <alignment horizontal="center"/>
      <protection locked="0"/>
    </xf>
    <xf numFmtId="0" fontId="6" fillId="30" borderId="54" xfId="0" applyFont="1" applyFill="1" applyBorder="1" applyAlignment="1" applyProtection="1">
      <alignment horizontal="center"/>
      <protection locked="0"/>
    </xf>
    <xf numFmtId="7" fontId="6" fillId="30" borderId="53" xfId="0" applyNumberFormat="1" applyFont="1" applyFill="1" applyBorder="1" applyAlignment="1">
      <alignment horizontal="center"/>
    </xf>
    <xf numFmtId="7" fontId="6" fillId="30" borderId="57" xfId="0" applyNumberFormat="1" applyFont="1" applyFill="1" applyBorder="1" applyAlignment="1">
      <alignment horizontal="center"/>
    </xf>
    <xf numFmtId="0" fontId="5" fillId="0" borderId="8" xfId="0" applyFont="1" applyBorder="1" applyAlignment="1">
      <alignment horizontal="center" wrapText="1"/>
    </xf>
    <xf numFmtId="0" fontId="6" fillId="0" borderId="53" xfId="0" applyFont="1" applyBorder="1" applyAlignment="1" applyProtection="1">
      <alignment vertical="center" wrapText="1"/>
      <protection locked="0"/>
    </xf>
    <xf numFmtId="0" fontId="6" fillId="0" borderId="54" xfId="0" applyFont="1" applyBorder="1" applyAlignment="1" applyProtection="1">
      <alignment vertical="center" wrapText="1"/>
      <protection locked="0"/>
    </xf>
    <xf numFmtId="0" fontId="6" fillId="0" borderId="57" xfId="0" applyFont="1" applyBorder="1" applyAlignment="1" applyProtection="1">
      <alignment vertical="center" wrapText="1"/>
      <protection locked="0"/>
    </xf>
    <xf numFmtId="0" fontId="6" fillId="26" borderId="3" xfId="0" applyFont="1" applyFill="1" applyBorder="1" applyAlignment="1" applyProtection="1">
      <alignment horizontal="center"/>
      <protection locked="0"/>
    </xf>
    <xf numFmtId="0" fontId="4" fillId="26" borderId="34" xfId="0" applyFont="1" applyFill="1" applyBorder="1" applyAlignment="1">
      <alignment horizontal="center"/>
    </xf>
    <xf numFmtId="0" fontId="4" fillId="26" borderId="69" xfId="0" applyFont="1" applyFill="1" applyBorder="1" applyAlignment="1">
      <alignment horizontal="center"/>
    </xf>
    <xf numFmtId="0" fontId="4" fillId="26" borderId="18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0" fontId="4" fillId="0" borderId="9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98" xfId="0" applyFont="1" applyBorder="1" applyAlignment="1">
      <alignment horizontal="center"/>
    </xf>
    <xf numFmtId="0" fontId="4" fillId="0" borderId="8" xfId="0" applyFont="1" applyBorder="1" applyAlignment="1">
      <alignment horizontal="left" wrapText="1"/>
    </xf>
    <xf numFmtId="0" fontId="6" fillId="3" borderId="3" xfId="0" applyFont="1" applyFill="1" applyBorder="1" applyAlignment="1" applyProtection="1">
      <alignment horizontal="center"/>
      <protection locked="0"/>
    </xf>
    <xf numFmtId="0" fontId="6" fillId="0" borderId="53" xfId="0" applyFont="1" applyBorder="1" applyProtection="1">
      <protection locked="0"/>
    </xf>
    <xf numFmtId="0" fontId="6" fillId="0" borderId="54" xfId="0" applyFont="1" applyBorder="1" applyProtection="1">
      <protection locked="0"/>
    </xf>
    <xf numFmtId="0" fontId="6" fillId="0" borderId="55" xfId="0" applyFont="1" applyBorder="1" applyProtection="1">
      <protection locked="0"/>
    </xf>
    <xf numFmtId="0" fontId="6" fillId="19" borderId="56" xfId="0" applyFont="1" applyFill="1" applyBorder="1" applyAlignment="1" applyProtection="1">
      <alignment horizontal="center"/>
      <protection locked="0"/>
    </xf>
    <xf numFmtId="0" fontId="6" fillId="19" borderId="57" xfId="0" applyFont="1" applyFill="1" applyBorder="1" applyAlignment="1" applyProtection="1">
      <alignment horizontal="center"/>
      <protection locked="0"/>
    </xf>
    <xf numFmtId="0" fontId="6" fillId="19" borderId="53" xfId="0" applyFont="1" applyFill="1" applyBorder="1" applyAlignment="1" applyProtection="1">
      <alignment horizontal="center"/>
      <protection locked="0"/>
    </xf>
    <xf numFmtId="0" fontId="6" fillId="19" borderId="54" xfId="0" applyFont="1" applyFill="1" applyBorder="1" applyAlignment="1" applyProtection="1">
      <alignment horizontal="center"/>
      <protection locked="0"/>
    </xf>
    <xf numFmtId="7" fontId="6" fillId="19" borderId="53" xfId="0" applyNumberFormat="1" applyFont="1" applyFill="1" applyBorder="1" applyAlignment="1">
      <alignment horizontal="center"/>
    </xf>
    <xf numFmtId="7" fontId="6" fillId="19" borderId="57" xfId="0" applyNumberFormat="1" applyFont="1" applyFill="1" applyBorder="1" applyAlignment="1">
      <alignment horizontal="center"/>
    </xf>
    <xf numFmtId="0" fontId="6" fillId="19" borderId="40" xfId="0" applyFont="1" applyFill="1" applyBorder="1"/>
    <xf numFmtId="0" fontId="4" fillId="20" borderId="58" xfId="0" applyFont="1" applyFill="1" applyBorder="1" applyProtection="1">
      <protection locked="0"/>
    </xf>
    <xf numFmtId="0" fontId="4" fillId="20" borderId="17" xfId="0" applyFont="1" applyFill="1" applyBorder="1" applyProtection="1">
      <protection locked="0"/>
    </xf>
    <xf numFmtId="49" fontId="8" fillId="20" borderId="16" xfId="0" applyNumberFormat="1" applyFont="1" applyFill="1" applyBorder="1" applyProtection="1">
      <protection locked="0"/>
    </xf>
    <xf numFmtId="49" fontId="8" fillId="20" borderId="50" xfId="0" applyNumberFormat="1" applyFont="1" applyFill="1" applyBorder="1" applyProtection="1">
      <protection locked="0"/>
    </xf>
    <xf numFmtId="49" fontId="8" fillId="20" borderId="17" xfId="0" applyNumberFormat="1" applyFont="1" applyFill="1" applyBorder="1" applyProtection="1">
      <protection locked="0"/>
    </xf>
    <xf numFmtId="5" fontId="4" fillId="37" borderId="16" xfId="0" applyNumberFormat="1" applyFont="1" applyFill="1" applyBorder="1" applyAlignment="1">
      <alignment horizontal="right"/>
    </xf>
    <xf numFmtId="5" fontId="4" fillId="37" borderId="17" xfId="0" applyNumberFormat="1" applyFont="1" applyFill="1" applyBorder="1" applyAlignment="1">
      <alignment horizontal="right"/>
    </xf>
    <xf numFmtId="0" fontId="4" fillId="20" borderId="62" xfId="0" applyFont="1" applyFill="1" applyBorder="1" applyProtection="1">
      <protection locked="0"/>
    </xf>
    <xf numFmtId="0" fontId="4" fillId="20" borderId="24" xfId="0" applyFont="1" applyFill="1" applyBorder="1" applyProtection="1">
      <protection locked="0"/>
    </xf>
    <xf numFmtId="0" fontId="6" fillId="17" borderId="56" xfId="0" applyFont="1" applyFill="1" applyBorder="1" applyAlignment="1" applyProtection="1">
      <alignment horizontal="center"/>
      <protection locked="0"/>
    </xf>
    <xf numFmtId="0" fontId="6" fillId="17" borderId="57" xfId="0" applyFont="1" applyFill="1" applyBorder="1" applyAlignment="1" applyProtection="1">
      <alignment horizontal="center"/>
      <protection locked="0"/>
    </xf>
    <xf numFmtId="0" fontId="6" fillId="17" borderId="53" xfId="0" applyFont="1" applyFill="1" applyBorder="1" applyAlignment="1" applyProtection="1">
      <alignment horizontal="center"/>
      <protection locked="0"/>
    </xf>
    <xf numFmtId="0" fontId="6" fillId="17" borderId="54" xfId="0" applyFont="1" applyFill="1" applyBorder="1" applyAlignment="1" applyProtection="1">
      <alignment horizontal="center"/>
      <protection locked="0"/>
    </xf>
    <xf numFmtId="7" fontId="6" fillId="17" borderId="53" xfId="0" applyNumberFormat="1" applyFont="1" applyFill="1" applyBorder="1" applyAlignment="1">
      <alignment horizontal="center"/>
    </xf>
    <xf numFmtId="7" fontId="6" fillId="17" borderId="57" xfId="0" applyNumberFormat="1" applyFont="1" applyFill="1" applyBorder="1" applyAlignment="1">
      <alignment horizontal="center"/>
    </xf>
    <xf numFmtId="0" fontId="6" fillId="17" borderId="40" xfId="0" applyFont="1" applyFill="1" applyBorder="1"/>
    <xf numFmtId="0" fontId="4" fillId="3" borderId="58" xfId="0" applyFont="1" applyFill="1" applyBorder="1" applyProtection="1">
      <protection locked="0"/>
    </xf>
    <xf numFmtId="0" fontId="4" fillId="3" borderId="17" xfId="0" applyFont="1" applyFill="1" applyBorder="1" applyProtection="1">
      <protection locked="0"/>
    </xf>
    <xf numFmtId="0" fontId="4" fillId="3" borderId="16" xfId="0" applyFont="1" applyFill="1" applyBorder="1" applyAlignment="1" applyProtection="1">
      <alignment horizontal="left"/>
      <protection locked="0"/>
    </xf>
    <xf numFmtId="0" fontId="4" fillId="3" borderId="50" xfId="0" applyFont="1" applyFill="1" applyBorder="1" applyAlignment="1" applyProtection="1">
      <alignment horizontal="left"/>
      <protection locked="0"/>
    </xf>
    <xf numFmtId="0" fontId="4" fillId="3" borderId="17" xfId="0" applyFont="1" applyFill="1" applyBorder="1" applyAlignment="1" applyProtection="1">
      <alignment horizontal="left"/>
      <protection locked="0"/>
    </xf>
    <xf numFmtId="0" fontId="4" fillId="3" borderId="62" xfId="0" applyFont="1" applyFill="1" applyBorder="1" applyProtection="1">
      <protection locked="0"/>
    </xf>
    <xf numFmtId="0" fontId="4" fillId="3" borderId="24" xfId="0" applyFont="1" applyFill="1" applyBorder="1" applyProtection="1">
      <protection locked="0"/>
    </xf>
    <xf numFmtId="0" fontId="4" fillId="8" borderId="34" xfId="0" applyFont="1" applyFill="1" applyBorder="1" applyAlignment="1" applyProtection="1">
      <alignment horizontal="left"/>
      <protection locked="0"/>
    </xf>
    <xf numFmtId="0" fontId="4" fillId="8" borderId="69" xfId="0" applyFont="1" applyFill="1" applyBorder="1" applyAlignment="1" applyProtection="1">
      <alignment horizontal="left"/>
      <protection locked="0"/>
    </xf>
    <xf numFmtId="0" fontId="4" fillId="8" borderId="18" xfId="0" applyFont="1" applyFill="1" applyBorder="1" applyAlignment="1" applyProtection="1">
      <alignment horizontal="left"/>
      <protection locked="0"/>
    </xf>
    <xf numFmtId="0" fontId="6" fillId="18" borderId="56" xfId="0" applyFont="1" applyFill="1" applyBorder="1" applyAlignment="1">
      <alignment horizontal="center"/>
    </xf>
    <xf numFmtId="0" fontId="6" fillId="18" borderId="57" xfId="0" applyFont="1" applyFill="1" applyBorder="1" applyAlignment="1">
      <alignment horizontal="center"/>
    </xf>
    <xf numFmtId="0" fontId="6" fillId="18" borderId="53" xfId="0" applyFont="1" applyFill="1" applyBorder="1" applyAlignment="1">
      <alignment horizontal="center"/>
    </xf>
    <xf numFmtId="0" fontId="6" fillId="18" borderId="52" xfId="0" applyFont="1" applyFill="1" applyBorder="1" applyAlignment="1">
      <alignment horizontal="center"/>
    </xf>
    <xf numFmtId="0" fontId="6" fillId="18" borderId="70" xfId="0" applyFont="1" applyFill="1" applyBorder="1" applyAlignment="1">
      <alignment horizontal="center"/>
    </xf>
    <xf numFmtId="0" fontId="4" fillId="3" borderId="16" xfId="0" applyFont="1" applyFill="1" applyBorder="1" applyProtection="1">
      <protection locked="0"/>
    </xf>
    <xf numFmtId="0" fontId="4" fillId="12" borderId="58" xfId="0" applyFont="1" applyFill="1" applyBorder="1" applyProtection="1">
      <protection locked="0"/>
    </xf>
    <xf numFmtId="0" fontId="4" fillId="12" borderId="17" xfId="0" applyFont="1" applyFill="1" applyBorder="1" applyProtection="1">
      <protection locked="0"/>
    </xf>
    <xf numFmtId="0" fontId="4" fillId="12" borderId="16" xfId="0" applyFont="1" applyFill="1" applyBorder="1" applyAlignment="1" applyProtection="1">
      <alignment horizontal="center"/>
      <protection locked="0"/>
    </xf>
    <xf numFmtId="0" fontId="4" fillId="12" borderId="17" xfId="0" applyFont="1" applyFill="1" applyBorder="1" applyAlignment="1" applyProtection="1">
      <alignment horizontal="center"/>
      <protection locked="0"/>
    </xf>
    <xf numFmtId="5" fontId="4" fillId="34" borderId="16" xfId="0" applyNumberFormat="1" applyFont="1" applyFill="1" applyBorder="1" applyAlignment="1">
      <alignment horizontal="right"/>
    </xf>
    <xf numFmtId="5" fontId="4" fillId="34" borderId="17" xfId="0" applyNumberFormat="1" applyFont="1" applyFill="1" applyBorder="1" applyAlignment="1">
      <alignment horizontal="right"/>
    </xf>
    <xf numFmtId="5" fontId="10" fillId="0" borderId="23" xfId="0" applyNumberFormat="1" applyFont="1" applyBorder="1"/>
    <xf numFmtId="5" fontId="10" fillId="0" borderId="46" xfId="0" applyNumberFormat="1" applyFont="1" applyBorder="1"/>
    <xf numFmtId="10" fontId="4" fillId="0" borderId="34" xfId="0" applyNumberFormat="1" applyFont="1" applyBorder="1" applyProtection="1">
      <protection locked="0"/>
    </xf>
    <xf numFmtId="10" fontId="4" fillId="0" borderId="18" xfId="0" applyNumberFormat="1" applyFont="1" applyBorder="1" applyProtection="1">
      <protection locked="0"/>
    </xf>
    <xf numFmtId="5" fontId="4" fillId="32" borderId="34" xfId="0" applyNumberFormat="1" applyFont="1" applyFill="1" applyBorder="1" applyAlignment="1">
      <alignment horizontal="right"/>
    </xf>
    <xf numFmtId="5" fontId="4" fillId="32" borderId="18" xfId="0" applyNumberFormat="1" applyFont="1" applyFill="1" applyBorder="1" applyAlignment="1">
      <alignment horizontal="right"/>
    </xf>
    <xf numFmtId="0" fontId="4" fillId="4" borderId="58" xfId="0" applyFont="1" applyFill="1" applyBorder="1" applyProtection="1">
      <protection locked="0"/>
    </xf>
    <xf numFmtId="0" fontId="4" fillId="4" borderId="17" xfId="0" applyFont="1" applyFill="1" applyBorder="1" applyProtection="1">
      <protection locked="0"/>
    </xf>
    <xf numFmtId="10" fontId="4" fillId="0" borderId="16" xfId="0" applyNumberFormat="1" applyFont="1" applyBorder="1" applyProtection="1">
      <protection locked="0"/>
    </xf>
    <xf numFmtId="10" fontId="4" fillId="0" borderId="17" xfId="0" applyNumberFormat="1" applyFont="1" applyBorder="1" applyProtection="1">
      <protection locked="0"/>
    </xf>
    <xf numFmtId="5" fontId="4" fillId="35" borderId="16" xfId="0" applyNumberFormat="1" applyFont="1" applyFill="1" applyBorder="1" applyAlignment="1">
      <alignment horizontal="right"/>
    </xf>
    <xf numFmtId="5" fontId="4" fillId="35" borderId="17" xfId="0" applyNumberFormat="1" applyFont="1" applyFill="1" applyBorder="1" applyAlignment="1">
      <alignment horizontal="right"/>
    </xf>
    <xf numFmtId="0" fontId="4" fillId="23" borderId="58" xfId="0" applyFont="1" applyFill="1" applyBorder="1"/>
    <xf numFmtId="0" fontId="4" fillId="23" borderId="17" xfId="0" applyFont="1" applyFill="1" applyBorder="1"/>
    <xf numFmtId="10" fontId="4" fillId="27" borderId="16" xfId="0" applyNumberFormat="1" applyFont="1" applyFill="1" applyBorder="1" applyProtection="1">
      <protection locked="0"/>
    </xf>
    <xf numFmtId="10" fontId="4" fillId="27" borderId="17" xfId="0" applyNumberFormat="1" applyFont="1" applyFill="1" applyBorder="1" applyProtection="1">
      <protection locked="0"/>
    </xf>
    <xf numFmtId="5" fontId="4" fillId="32" borderId="16" xfId="0" applyNumberFormat="1" applyFont="1" applyFill="1" applyBorder="1" applyAlignment="1">
      <alignment horizontal="right"/>
    </xf>
    <xf numFmtId="5" fontId="4" fillId="32" borderId="17" xfId="0" applyNumberFormat="1" applyFont="1" applyFill="1" applyBorder="1" applyAlignment="1">
      <alignment horizontal="right"/>
    </xf>
    <xf numFmtId="0" fontId="4" fillId="23" borderId="73" xfId="0" applyFont="1" applyFill="1" applyBorder="1"/>
    <xf numFmtId="0" fontId="4" fillId="23" borderId="18" xfId="0" applyFont="1" applyFill="1" applyBorder="1"/>
    <xf numFmtId="5" fontId="6" fillId="0" borderId="77" xfId="0" applyNumberFormat="1" applyFont="1" applyBorder="1"/>
    <xf numFmtId="5" fontId="6" fillId="0" borderId="49" xfId="0" applyNumberFormat="1" applyFont="1" applyBorder="1"/>
    <xf numFmtId="5" fontId="10" fillId="0" borderId="78" xfId="0" applyNumberFormat="1" applyFont="1" applyBorder="1"/>
    <xf numFmtId="5" fontId="10" fillId="0" borderId="49" xfId="0" applyNumberFormat="1" applyFont="1" applyBorder="1"/>
    <xf numFmtId="5" fontId="6" fillId="0" borderId="80" xfId="0" applyNumberFormat="1" applyFont="1" applyBorder="1"/>
    <xf numFmtId="5" fontId="6" fillId="0" borderId="48" xfId="0" applyNumberFormat="1" applyFont="1" applyBorder="1"/>
    <xf numFmtId="5" fontId="10" fillId="0" borderId="81" xfId="0" applyNumberFormat="1" applyFont="1" applyBorder="1"/>
    <xf numFmtId="5" fontId="10" fillId="0" borderId="48" xfId="0" applyNumberFormat="1" applyFont="1" applyBorder="1"/>
    <xf numFmtId="0" fontId="7" fillId="2" borderId="93" xfId="0" applyFont="1" applyFill="1" applyBorder="1" applyAlignment="1">
      <alignment horizontal="center"/>
    </xf>
    <xf numFmtId="0" fontId="7" fillId="2" borderId="94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5" fontId="6" fillId="5" borderId="83" xfId="0" applyNumberFormat="1" applyFont="1" applyFill="1" applyBorder="1" applyAlignment="1">
      <alignment horizontal="right"/>
    </xf>
    <xf numFmtId="5" fontId="6" fillId="5" borderId="84" xfId="0" applyNumberFormat="1" applyFont="1" applyFill="1" applyBorder="1" applyAlignment="1">
      <alignment horizontal="right"/>
    </xf>
    <xf numFmtId="7" fontId="7" fillId="36" borderId="83" xfId="0" applyNumberFormat="1" applyFont="1" applyFill="1" applyBorder="1" applyAlignment="1">
      <alignment horizontal="center"/>
    </xf>
    <xf numFmtId="7" fontId="7" fillId="36" borderId="84" xfId="0" applyNumberFormat="1" applyFont="1" applyFill="1" applyBorder="1" applyAlignment="1">
      <alignment horizontal="center"/>
    </xf>
    <xf numFmtId="5" fontId="6" fillId="5" borderId="85" xfId="0" applyNumberFormat="1" applyFont="1" applyFill="1" applyBorder="1" applyAlignment="1">
      <alignment horizontal="right"/>
    </xf>
    <xf numFmtId="0" fontId="4" fillId="2" borderId="10" xfId="0" applyFont="1" applyFill="1" applyBorder="1" applyAlignment="1">
      <alignment horizontal="center"/>
    </xf>
    <xf numFmtId="5" fontId="10" fillId="0" borderId="86" xfId="0" applyNumberFormat="1" applyFont="1" applyBorder="1"/>
    <xf numFmtId="5" fontId="10" fillId="0" borderId="33" xfId="0" applyNumberFormat="1" applyFont="1" applyBorder="1"/>
    <xf numFmtId="0" fontId="4" fillId="2" borderId="11" xfId="0" applyFont="1" applyFill="1" applyBorder="1" applyAlignment="1">
      <alignment horizontal="center"/>
    </xf>
    <xf numFmtId="0" fontId="7" fillId="36" borderId="23" xfId="0" applyFont="1" applyFill="1" applyBorder="1" applyAlignment="1">
      <alignment horizontal="center"/>
    </xf>
    <xf numFmtId="0" fontId="7" fillId="36" borderId="82" xfId="0" applyFont="1" applyFill="1" applyBorder="1" applyAlignment="1">
      <alignment horizontal="center"/>
    </xf>
    <xf numFmtId="0" fontId="7" fillId="36" borderId="46" xfId="0" applyFont="1" applyFill="1" applyBorder="1" applyAlignment="1">
      <alignment horizontal="center"/>
    </xf>
  </cellXfs>
  <cellStyles count="3">
    <cellStyle name="パーセント" xfId="1" builtinId="5"/>
    <cellStyle name="標準" xfId="0" builtinId="0"/>
    <cellStyle name="標準_鋼の錬金術師スタイリング (償却外し)" xfId="2" xr:uid="{00000000-0005-0000-0000-000002000000}"/>
  </cellStyles>
  <dxfs count="19"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ill>
        <patternFill>
          <bgColor rgb="FFFFCC99"/>
        </patternFill>
      </fill>
    </dxf>
    <dxf>
      <fill>
        <patternFill patternType="none">
          <bgColor auto="1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8"/>
      <tableStyleElement type="headerRow" dxfId="17"/>
    </tableStyle>
  </tableStyles>
  <colors>
    <mruColors>
      <color rgb="FFFFCC99"/>
      <color rgb="FFFFFF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ユーザー定義 1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CCFFCC"/>
      </a:accent3>
      <a:accent4>
        <a:srgbClr val="8064A2"/>
      </a:accent4>
      <a:accent5>
        <a:srgbClr val="CCFFFF"/>
      </a:accent5>
      <a:accent6>
        <a:srgbClr val="FF99CC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EB00"/>
  </sheetPr>
  <dimension ref="A1:V185"/>
  <sheetViews>
    <sheetView showGridLines="0" showZeros="0" tabSelected="1" showOutlineSymbols="0" view="pageBreakPreview" zoomScaleNormal="100" zoomScaleSheetLayoutView="100" workbookViewId="0">
      <selection activeCell="D10" sqref="D10:F10"/>
    </sheetView>
  </sheetViews>
  <sheetFormatPr defaultColWidth="9" defaultRowHeight="10.8" x14ac:dyDescent="0.15"/>
  <cols>
    <col min="1" max="2" width="9.109375" style="1" customWidth="1"/>
    <col min="3" max="3" width="15.44140625" style="1" customWidth="1"/>
    <col min="4" max="4" width="10.6640625" style="1" customWidth="1"/>
    <col min="5" max="5" width="5.6640625" style="1" customWidth="1"/>
    <col min="6" max="6" width="3.6640625" style="1" customWidth="1"/>
    <col min="7" max="7" width="8.6640625" style="1" customWidth="1"/>
    <col min="8" max="8" width="4.6640625" style="1" customWidth="1"/>
    <col min="9" max="9" width="11.6640625" style="1" customWidth="1"/>
    <col min="10" max="11" width="8.6640625" style="1" customWidth="1"/>
    <col min="12" max="12" width="3.6640625" style="1" customWidth="1"/>
    <col min="13" max="13" width="10.6640625" style="1" customWidth="1"/>
    <col min="14" max="15" width="9.6640625" style="1" customWidth="1"/>
    <col min="16" max="16" width="10.44140625" style="1" customWidth="1"/>
    <col min="17" max="17" width="10.88671875" style="1" hidden="1" customWidth="1"/>
    <col min="18" max="18" width="4.44140625" style="1" hidden="1" customWidth="1"/>
    <col min="19" max="19" width="11.33203125" style="1" hidden="1" customWidth="1"/>
    <col min="20" max="20" width="11" style="1" hidden="1" customWidth="1"/>
    <col min="21" max="21" width="5.6640625" style="1" hidden="1" customWidth="1"/>
    <col min="22" max="22" width="0" style="1" hidden="1" customWidth="1"/>
    <col min="23" max="16384" width="9" style="1"/>
  </cols>
  <sheetData>
    <row r="1" spans="1:22" ht="10.5" customHeight="1" x14ac:dyDescent="0.15">
      <c r="P1" s="60" t="s">
        <v>213</v>
      </c>
    </row>
    <row r="2" spans="1:22" ht="19.5" customHeight="1" thickBot="1" x14ac:dyDescent="0.25">
      <c r="A2" s="2" t="s">
        <v>1</v>
      </c>
      <c r="B2" s="462"/>
      <c r="C2" s="462"/>
      <c r="D2" s="3"/>
      <c r="E2" s="448" t="s">
        <v>63</v>
      </c>
      <c r="F2" s="448"/>
      <c r="G2" s="448"/>
      <c r="H2" s="448"/>
      <c r="I2" s="448"/>
      <c r="J2" s="448"/>
      <c r="K2" s="448"/>
      <c r="L2" s="111"/>
      <c r="M2" s="111"/>
      <c r="N2" s="111"/>
      <c r="O2" s="111"/>
      <c r="P2" s="111"/>
    </row>
    <row r="3" spans="1:22" ht="28.65" customHeight="1" x14ac:dyDescent="0.15">
      <c r="A3" s="235" t="s">
        <v>2</v>
      </c>
      <c r="B3" s="236"/>
      <c r="C3" s="237" t="s">
        <v>3</v>
      </c>
      <c r="D3" s="449"/>
      <c r="E3" s="450"/>
      <c r="F3" s="450"/>
      <c r="G3" s="450"/>
      <c r="H3" s="451"/>
      <c r="I3" s="237" t="s">
        <v>259</v>
      </c>
      <c r="J3" s="449"/>
      <c r="K3" s="450"/>
      <c r="L3" s="450"/>
      <c r="M3" s="450"/>
      <c r="N3" s="451"/>
      <c r="O3" s="238" t="s">
        <v>64</v>
      </c>
      <c r="P3" s="272"/>
    </row>
    <row r="4" spans="1:22" ht="14.25" customHeight="1" thickBot="1" x14ac:dyDescent="0.2">
      <c r="A4" s="5" t="s">
        <v>201</v>
      </c>
      <c r="B4" s="452"/>
      <c r="C4" s="452"/>
      <c r="D4" s="230" t="s">
        <v>255</v>
      </c>
      <c r="E4" s="453"/>
      <c r="F4" s="454"/>
      <c r="G4" s="455"/>
      <c r="H4" s="456" t="s">
        <v>202</v>
      </c>
      <c r="I4" s="457"/>
      <c r="J4" s="458"/>
      <c r="K4" s="458"/>
      <c r="L4" s="456" t="s">
        <v>4</v>
      </c>
      <c r="M4" s="457"/>
      <c r="N4" s="218"/>
      <c r="O4" s="229" t="s">
        <v>286</v>
      </c>
      <c r="P4" s="273">
        <f>SUM($S7:$S15)</f>
        <v>0</v>
      </c>
    </row>
    <row r="5" spans="1:22" ht="6.75" customHeight="1" thickBot="1" x14ac:dyDescent="0.2">
      <c r="A5" s="459"/>
      <c r="B5" s="460"/>
      <c r="C5" s="460"/>
      <c r="D5" s="460"/>
      <c r="E5" s="460"/>
      <c r="F5" s="460"/>
      <c r="G5" s="460"/>
      <c r="H5" s="460"/>
      <c r="I5" s="460"/>
      <c r="J5" s="460"/>
      <c r="K5" s="460"/>
      <c r="L5" s="460"/>
      <c r="M5" s="460"/>
      <c r="N5" s="460"/>
      <c r="O5" s="460"/>
      <c r="P5" s="461"/>
    </row>
    <row r="6" spans="1:22" ht="18" customHeight="1" x14ac:dyDescent="0.15">
      <c r="A6" s="442" t="s">
        <v>5</v>
      </c>
      <c r="B6" s="443"/>
      <c r="C6" s="202" t="s">
        <v>6</v>
      </c>
      <c r="D6" s="444" t="s">
        <v>7</v>
      </c>
      <c r="E6" s="445"/>
      <c r="F6" s="443"/>
      <c r="G6" s="203" t="s">
        <v>8</v>
      </c>
      <c r="H6" s="204" t="s">
        <v>9</v>
      </c>
      <c r="I6" s="205" t="s">
        <v>10</v>
      </c>
      <c r="J6" s="220" t="s">
        <v>258</v>
      </c>
      <c r="K6" s="446" t="s">
        <v>11</v>
      </c>
      <c r="L6" s="447"/>
      <c r="M6" s="206" t="s">
        <v>238</v>
      </c>
      <c r="N6" s="427" t="s">
        <v>256</v>
      </c>
      <c r="O6" s="428"/>
      <c r="P6" s="429"/>
      <c r="Q6" s="1" t="e">
        <f>IF(C6&lt;&gt;0,IF(A6=$G$98,VLOOKUP(C6,$G$100:$G$115,1,TRUE),IF(A6=$H$98,VLOOKUP(C6,$H$100:$H$115,1,TRUE),IF(A6=$I$98,VLOOKUP(C6,$I$100:$I$108,1,TRUE),IF(A6=$K$98,VLOOKUP(C6,$K$100:$K$108,1,TRUE),VLOOKUP(C6,$N$100:$N$108,1,TRUE))))),)</f>
        <v>#N/A</v>
      </c>
      <c r="S6" s="1" t="s">
        <v>283</v>
      </c>
      <c r="V6" s="274" t="s">
        <v>284</v>
      </c>
    </row>
    <row r="7" spans="1:22" ht="14.1" customHeight="1" x14ac:dyDescent="0.15">
      <c r="A7" s="430"/>
      <c r="B7" s="431"/>
      <c r="C7" s="184"/>
      <c r="D7" s="432"/>
      <c r="E7" s="433"/>
      <c r="F7" s="434"/>
      <c r="G7" s="146"/>
      <c r="H7" s="186"/>
      <c r="I7" s="148"/>
      <c r="J7" s="221"/>
      <c r="K7" s="401">
        <f>IFERROR(G7*I7*J7,"")</f>
        <v>0</v>
      </c>
      <c r="L7" s="402"/>
      <c r="M7" s="212"/>
      <c r="N7" s="439"/>
      <c r="O7" s="440"/>
      <c r="P7" s="441"/>
      <c r="Q7" s="1">
        <f>IF(C7&lt;&gt;0,IF(A7=$G$98,VLOOKUP(C7,$G$100:$G$115,1,TRUE),IF(A7=$H$98,VLOOKUP(C7,$H$100:$H$115,1,TRUE),IF(A7=$I$98,VLOOKUP(C7,$I$100:$I$108,1,TRUE),IF(A7=$K$98,VLOOKUP(C7,$K$100:$K$108,1,TRUE),VLOOKUP(C7,$N$100:$N$108,1,TRUE))))),)</f>
        <v>0</v>
      </c>
      <c r="S7" s="1">
        <f>IF(AND($A7=hdn_product_sales,$C7=hdn_main_product,ISNUMBER($I7)=TRUE,$J7&gt;0,ISNUMBER($G7)=TRUE,ISNUMBER($K7)=TRUE),$G7,0)</f>
        <v>0</v>
      </c>
      <c r="U7" s="1">
        <f t="shared" ref="U7:U15" si="0">IFERROR(VLOOKUP(H7,$Q$99:$R$101,2,FALSE),1)</f>
        <v>1</v>
      </c>
      <c r="V7" s="1">
        <v>1</v>
      </c>
    </row>
    <row r="8" spans="1:22" ht="14.1" customHeight="1" x14ac:dyDescent="0.15">
      <c r="A8" s="430"/>
      <c r="B8" s="431"/>
      <c r="C8" s="184"/>
      <c r="D8" s="432"/>
      <c r="E8" s="433"/>
      <c r="F8" s="434"/>
      <c r="G8" s="149"/>
      <c r="H8" s="187"/>
      <c r="I8" s="151"/>
      <c r="J8" s="221"/>
      <c r="K8" s="401">
        <f t="shared" ref="K8:K15" si="1">IFERROR(G8*I8*J8,"")</f>
        <v>0</v>
      </c>
      <c r="L8" s="402"/>
      <c r="M8" s="212"/>
      <c r="N8" s="439"/>
      <c r="O8" s="440"/>
      <c r="P8" s="441"/>
      <c r="Q8" s="1">
        <f>IF(C8&lt;&gt;0,IF(A8=$G$98,VLOOKUP(C8,$G$100:$G$115,1,TRUE),IF(A8=$H$98,VLOOKUP(C8,$H$100:$H$115,1,TRUE),IF(A8=$I$98,VLOOKUP(C8,$I$100:$I$108,1,TRUE),IF(A8=$K$98,VLOOKUP(C8,$K$100:$K$108,1,TRUE),VLOOKUP(C8,$N$100:$N$108,1,TRUE))))),)</f>
        <v>0</v>
      </c>
      <c r="S8" s="1">
        <f t="shared" ref="S8:S15" si="2">IF(AND($A8=hdn_product_sales,$C8=hdn_main_product,ISNUMBER($I8)=TRUE,$J8&gt;0,ISNUMBER($G8)=TRUE,ISNUMBER($K8)=TRUE),$G8,0)</f>
        <v>0</v>
      </c>
      <c r="U8" s="1">
        <f t="shared" si="0"/>
        <v>1</v>
      </c>
      <c r="V8" s="1">
        <v>1</v>
      </c>
    </row>
    <row r="9" spans="1:22" ht="14.1" customHeight="1" x14ac:dyDescent="0.15">
      <c r="A9" s="430"/>
      <c r="B9" s="431"/>
      <c r="C9" s="184"/>
      <c r="D9" s="432"/>
      <c r="E9" s="433"/>
      <c r="F9" s="434"/>
      <c r="G9" s="149"/>
      <c r="H9" s="187"/>
      <c r="I9" s="151"/>
      <c r="J9" s="222"/>
      <c r="K9" s="401">
        <f t="shared" si="1"/>
        <v>0</v>
      </c>
      <c r="L9" s="402"/>
      <c r="M9" s="211"/>
      <c r="N9" s="435"/>
      <c r="O9" s="435"/>
      <c r="P9" s="436"/>
      <c r="Q9" s="1">
        <f>IF(C9&lt;&gt;0,IF(A9=$A$98,VLOOKUP(C9,$A$100:$A$108,1,TRUE),IF(A9=$C$98,VLOOKUP(C9,$C$100:$C$110,1,TRUE),IF(A9=$E$98,VLOOKUP(C9,$E$100:$E$108,1,TRUE),))),)</f>
        <v>0</v>
      </c>
      <c r="S9" s="1">
        <f t="shared" si="2"/>
        <v>0</v>
      </c>
      <c r="U9" s="1">
        <f t="shared" si="0"/>
        <v>1</v>
      </c>
      <c r="V9" s="1">
        <v>1</v>
      </c>
    </row>
    <row r="10" spans="1:22" ht="14.1" customHeight="1" x14ac:dyDescent="0.2">
      <c r="A10" s="430"/>
      <c r="B10" s="431"/>
      <c r="C10" s="184"/>
      <c r="D10" s="432"/>
      <c r="E10" s="433"/>
      <c r="F10" s="434"/>
      <c r="G10" s="149"/>
      <c r="H10" s="187"/>
      <c r="I10" s="151"/>
      <c r="J10" s="222"/>
      <c r="K10" s="401">
        <f t="shared" si="1"/>
        <v>0</v>
      </c>
      <c r="L10" s="402"/>
      <c r="M10" s="211"/>
      <c r="N10" s="435"/>
      <c r="O10" s="435"/>
      <c r="P10" s="436"/>
      <c r="S10" s="1">
        <f t="shared" si="2"/>
        <v>0</v>
      </c>
      <c r="T10" s="15"/>
      <c r="U10" s="1">
        <f t="shared" si="0"/>
        <v>1</v>
      </c>
      <c r="V10" s="1">
        <v>1</v>
      </c>
    </row>
    <row r="11" spans="1:22" ht="14.1" customHeight="1" x14ac:dyDescent="0.2">
      <c r="A11" s="430"/>
      <c r="B11" s="431"/>
      <c r="C11" s="184"/>
      <c r="D11" s="432"/>
      <c r="E11" s="433"/>
      <c r="F11" s="434"/>
      <c r="G11" s="149"/>
      <c r="H11" s="187"/>
      <c r="I11" s="151"/>
      <c r="J11" s="222"/>
      <c r="K11" s="401">
        <f t="shared" si="1"/>
        <v>0</v>
      </c>
      <c r="L11" s="402"/>
      <c r="M11" s="211"/>
      <c r="N11" s="435"/>
      <c r="O11" s="435"/>
      <c r="P11" s="436"/>
      <c r="S11" s="1">
        <f t="shared" si="2"/>
        <v>0</v>
      </c>
      <c r="T11" s="15"/>
      <c r="U11" s="1">
        <f t="shared" si="0"/>
        <v>1</v>
      </c>
      <c r="V11" s="1">
        <v>1</v>
      </c>
    </row>
    <row r="12" spans="1:22" ht="14.1" customHeight="1" x14ac:dyDescent="0.2">
      <c r="A12" s="430"/>
      <c r="B12" s="431"/>
      <c r="C12" s="184"/>
      <c r="D12" s="432"/>
      <c r="E12" s="433"/>
      <c r="F12" s="434"/>
      <c r="G12" s="149"/>
      <c r="H12" s="187"/>
      <c r="I12" s="151"/>
      <c r="J12" s="222"/>
      <c r="K12" s="401">
        <f t="shared" si="1"/>
        <v>0</v>
      </c>
      <c r="L12" s="402"/>
      <c r="M12" s="211"/>
      <c r="N12" s="435"/>
      <c r="O12" s="435"/>
      <c r="P12" s="436"/>
      <c r="S12" s="1">
        <f t="shared" si="2"/>
        <v>0</v>
      </c>
      <c r="T12" s="15"/>
      <c r="U12" s="1">
        <f t="shared" si="0"/>
        <v>1</v>
      </c>
      <c r="V12" s="1">
        <v>1</v>
      </c>
    </row>
    <row r="13" spans="1:22" ht="14.1" customHeight="1" x14ac:dyDescent="0.2">
      <c r="A13" s="430"/>
      <c r="B13" s="431"/>
      <c r="C13" s="184"/>
      <c r="D13" s="432"/>
      <c r="E13" s="433"/>
      <c r="F13" s="434"/>
      <c r="G13" s="149"/>
      <c r="H13" s="187"/>
      <c r="I13" s="151"/>
      <c r="J13" s="222"/>
      <c r="K13" s="401">
        <f t="shared" si="1"/>
        <v>0</v>
      </c>
      <c r="L13" s="402"/>
      <c r="M13" s="211"/>
      <c r="N13" s="435"/>
      <c r="O13" s="435"/>
      <c r="P13" s="436"/>
      <c r="S13" s="1">
        <f t="shared" si="2"/>
        <v>0</v>
      </c>
      <c r="T13" s="15"/>
      <c r="U13" s="1">
        <f t="shared" si="0"/>
        <v>1</v>
      </c>
      <c r="V13" s="1">
        <v>1</v>
      </c>
    </row>
    <row r="14" spans="1:22" ht="14.1" customHeight="1" x14ac:dyDescent="0.2">
      <c r="A14" s="430"/>
      <c r="B14" s="431"/>
      <c r="C14" s="184"/>
      <c r="D14" s="432"/>
      <c r="E14" s="433"/>
      <c r="F14" s="434"/>
      <c r="G14" s="149"/>
      <c r="H14" s="187"/>
      <c r="I14" s="151"/>
      <c r="J14" s="222"/>
      <c r="K14" s="401">
        <f t="shared" si="1"/>
        <v>0</v>
      </c>
      <c r="L14" s="402"/>
      <c r="M14" s="211"/>
      <c r="N14" s="435"/>
      <c r="O14" s="435"/>
      <c r="P14" s="436"/>
      <c r="S14" s="1">
        <f t="shared" si="2"/>
        <v>0</v>
      </c>
      <c r="T14" s="15"/>
      <c r="U14" s="1">
        <f t="shared" si="0"/>
        <v>1</v>
      </c>
      <c r="V14" s="1">
        <v>1</v>
      </c>
    </row>
    <row r="15" spans="1:22" ht="14.1" customHeight="1" thickBot="1" x14ac:dyDescent="0.25">
      <c r="A15" s="430"/>
      <c r="B15" s="431"/>
      <c r="C15" s="185"/>
      <c r="D15" s="432"/>
      <c r="E15" s="433"/>
      <c r="F15" s="434"/>
      <c r="G15" s="153"/>
      <c r="H15" s="188"/>
      <c r="I15" s="155"/>
      <c r="J15" s="223"/>
      <c r="K15" s="401">
        <f t="shared" si="1"/>
        <v>0</v>
      </c>
      <c r="L15" s="402"/>
      <c r="M15" s="213"/>
      <c r="N15" s="437"/>
      <c r="O15" s="437"/>
      <c r="P15" s="438"/>
      <c r="Q15" s="1">
        <f>IF(C15&lt;&gt;0,IF(A15=$A$98,VLOOKUP(C15,$A$100:$A$108,1,TRUE),IF(A15=$C$98,VLOOKUP(C15,$C$100:$C$110,1,TRUE),IF(A15=$E$98,VLOOKUP(C15,$E$100:$E$108,1,TRUE),))),)</f>
        <v>0</v>
      </c>
      <c r="S15" s="1">
        <f t="shared" si="2"/>
        <v>0</v>
      </c>
      <c r="T15" s="15"/>
      <c r="U15" s="1">
        <f t="shared" si="0"/>
        <v>1</v>
      </c>
      <c r="V15" s="1">
        <v>1</v>
      </c>
    </row>
    <row r="16" spans="1:22" ht="14.1" customHeight="1" thickBot="1" x14ac:dyDescent="0.25">
      <c r="A16" s="413" t="s">
        <v>232</v>
      </c>
      <c r="B16" s="414"/>
      <c r="C16" s="414"/>
      <c r="D16" s="414"/>
      <c r="E16" s="414"/>
      <c r="F16" s="415"/>
      <c r="G16" s="169">
        <f>SUM(G7:G15)</f>
        <v>0</v>
      </c>
      <c r="H16" s="156"/>
      <c r="I16" s="416">
        <f>SUM(K7:K15)</f>
        <v>0</v>
      </c>
      <c r="J16" s="417"/>
      <c r="K16" s="417"/>
      <c r="L16" s="418"/>
      <c r="M16" s="214"/>
      <c r="N16" s="419"/>
      <c r="O16" s="419"/>
      <c r="P16" s="420"/>
      <c r="Q16" s="1">
        <f>IF(C16&lt;&gt;0,IF(A16=$A$98,VLOOKUP(C16,$A$100:$A$108,1,TRUE),IF(A16=$C$98,VLOOKUP(C16,$C$100:$C$110,1,TRUE),IF(A16=$E$98,VLOOKUP(C16,$E$100:$E$108,1,TRUE),))),)</f>
        <v>0</v>
      </c>
      <c r="S16" s="15"/>
      <c r="T16" s="15"/>
      <c r="U16" s="15"/>
    </row>
    <row r="17" spans="1:22" ht="6" customHeight="1" thickBot="1" x14ac:dyDescent="0.25">
      <c r="A17" s="393"/>
      <c r="B17" s="394"/>
      <c r="C17" s="394"/>
      <c r="D17" s="394"/>
      <c r="E17" s="394"/>
      <c r="F17" s="394"/>
      <c r="G17" s="394"/>
      <c r="H17" s="394"/>
      <c r="I17" s="394"/>
      <c r="J17" s="394"/>
      <c r="K17" s="394"/>
      <c r="L17" s="394"/>
      <c r="M17" s="394"/>
      <c r="N17" s="394"/>
      <c r="O17" s="394"/>
      <c r="P17" s="395"/>
      <c r="S17" s="15"/>
      <c r="T17" s="15"/>
      <c r="U17" s="15"/>
    </row>
    <row r="18" spans="1:22" ht="18" customHeight="1" x14ac:dyDescent="0.15">
      <c r="A18" s="421" t="s">
        <v>5</v>
      </c>
      <c r="B18" s="422"/>
      <c r="C18" s="207" t="s">
        <v>6</v>
      </c>
      <c r="D18" s="423" t="s">
        <v>7</v>
      </c>
      <c r="E18" s="424"/>
      <c r="F18" s="422"/>
      <c r="G18" s="208" t="s">
        <v>8</v>
      </c>
      <c r="H18" s="209" t="s">
        <v>9</v>
      </c>
      <c r="I18" s="210" t="s">
        <v>10</v>
      </c>
      <c r="J18" s="220" t="s">
        <v>258</v>
      </c>
      <c r="K18" s="425" t="s">
        <v>11</v>
      </c>
      <c r="L18" s="426"/>
      <c r="M18" s="206" t="s">
        <v>238</v>
      </c>
      <c r="N18" s="427" t="s">
        <v>256</v>
      </c>
      <c r="O18" s="428"/>
      <c r="P18" s="429"/>
      <c r="Q18" s="1" t="e">
        <f>IF(C18&lt;&gt;0,IF(A18=$G$98,VLOOKUP(C18,$G$100:$G$115,1,TRUE),IF(A18=$H$98,VLOOKUP(C18,$H$100:$H$115,1,TRUE),IF(A18=$I$98,VLOOKUP(C18,$I$100:$I$108,1,TRUE),IF(A18=$K$98,VLOOKUP(C18,$K$100:$K$108,1,TRUE),VLOOKUP(C18,$N$100:$N$108,1,TRUE))))),)</f>
        <v>#N/A</v>
      </c>
    </row>
    <row r="19" spans="1:22" ht="14.1" customHeight="1" x14ac:dyDescent="0.15">
      <c r="A19" s="396"/>
      <c r="B19" s="397"/>
      <c r="C19" s="189"/>
      <c r="D19" s="398"/>
      <c r="E19" s="399"/>
      <c r="F19" s="400"/>
      <c r="G19" s="10"/>
      <c r="H19" s="190"/>
      <c r="I19" s="11"/>
      <c r="J19" s="224"/>
      <c r="K19" s="401">
        <f>IFERROR(G19*I19*J19,"")</f>
        <v>0</v>
      </c>
      <c r="L19" s="402"/>
      <c r="M19" s="212"/>
      <c r="N19" s="410"/>
      <c r="O19" s="411"/>
      <c r="P19" s="412"/>
      <c r="Q19" s="1">
        <f>IF(C19&lt;&gt;0,IF(A19=$G$98,VLOOKUP(C19,$G$100:$G$115,1,TRUE),IF(A19=$H$98,VLOOKUP(C19,$H$100:$H$115,1,TRUE),IF(A19=$I$98,VLOOKUP(C19,$I$100:$I$108,1,TRUE),IF(A19=$K$98,VLOOKUP(C19,$K$100:$K$108,1,TRUE),VLOOKUP(C19,$N$100:$N$108,1,TRUE))))),)</f>
        <v>0</v>
      </c>
      <c r="U19" s="1">
        <f t="shared" ref="U19:U30" si="3">IFERROR(VLOOKUP(H19,$Q$99:$R$101,2,FALSE),1)</f>
        <v>1</v>
      </c>
      <c r="V19" s="1">
        <v>2</v>
      </c>
    </row>
    <row r="20" spans="1:22" ht="14.1" customHeight="1" x14ac:dyDescent="0.15">
      <c r="A20" s="396"/>
      <c r="B20" s="397"/>
      <c r="C20" s="189"/>
      <c r="D20" s="398"/>
      <c r="E20" s="399"/>
      <c r="F20" s="400"/>
      <c r="G20" s="12"/>
      <c r="H20" s="191"/>
      <c r="I20" s="13"/>
      <c r="J20" s="225"/>
      <c r="K20" s="401">
        <f t="shared" ref="K20:K30" si="4">IFERROR(G20*I20*J20,"")</f>
        <v>0</v>
      </c>
      <c r="L20" s="402"/>
      <c r="M20" s="212"/>
      <c r="N20" s="410"/>
      <c r="O20" s="411"/>
      <c r="P20" s="412"/>
      <c r="Q20" s="1">
        <f>IF(C20&lt;&gt;0,IF(A20=$G$98,VLOOKUP(C20,$G$100:$G$115,1,TRUE),IF(A20=$H$98,VLOOKUP(C20,$H$100:$H$115,1,TRUE),IF(A20=$I$98,VLOOKUP(C20,$I$100:$I$108,1,TRUE),IF(A20=$K$98,VLOOKUP(C20,$K$100:$K$108,1,TRUE),VLOOKUP(C20,$N$100:$N$108,1,TRUE))))),)</f>
        <v>0</v>
      </c>
      <c r="U20" s="1">
        <f t="shared" si="3"/>
        <v>1</v>
      </c>
      <c r="V20" s="1">
        <v>2</v>
      </c>
    </row>
    <row r="21" spans="1:22" ht="14.1" customHeight="1" x14ac:dyDescent="0.2">
      <c r="A21" s="396"/>
      <c r="B21" s="397"/>
      <c r="C21" s="189"/>
      <c r="D21" s="398"/>
      <c r="E21" s="399"/>
      <c r="F21" s="400"/>
      <c r="G21" s="12"/>
      <c r="H21" s="191"/>
      <c r="I21" s="13"/>
      <c r="J21" s="225"/>
      <c r="K21" s="401">
        <f t="shared" si="4"/>
        <v>0</v>
      </c>
      <c r="L21" s="402"/>
      <c r="M21" s="212"/>
      <c r="N21" s="355"/>
      <c r="O21" s="355"/>
      <c r="P21" s="356"/>
      <c r="Q21" s="1">
        <f>IF(C21&lt;&gt;0,IF(A21=$A$98,VLOOKUP(C21,$A$100:$A$108,1,TRUE),IF(A21=$C$98,VLOOKUP(C21,$C$100:$C$110,1,TRUE),IF(A21=$E$98,VLOOKUP(C21,$E$100:$E$108,1,TRUE),))),)</f>
        <v>0</v>
      </c>
      <c r="S21" s="14"/>
      <c r="T21" s="15"/>
      <c r="U21" s="1">
        <f t="shared" si="3"/>
        <v>1</v>
      </c>
      <c r="V21" s="1">
        <v>2</v>
      </c>
    </row>
    <row r="22" spans="1:22" ht="14.1" customHeight="1" x14ac:dyDescent="0.2">
      <c r="A22" s="396"/>
      <c r="B22" s="397"/>
      <c r="C22" s="189"/>
      <c r="D22" s="398"/>
      <c r="E22" s="399"/>
      <c r="F22" s="400"/>
      <c r="G22" s="12"/>
      <c r="H22" s="191"/>
      <c r="I22" s="13"/>
      <c r="J22" s="225"/>
      <c r="K22" s="401">
        <f t="shared" si="4"/>
        <v>0</v>
      </c>
      <c r="L22" s="402"/>
      <c r="M22" s="212"/>
      <c r="N22" s="355"/>
      <c r="O22" s="355"/>
      <c r="P22" s="356"/>
      <c r="S22" s="14"/>
      <c r="T22" s="15"/>
      <c r="U22" s="1">
        <f t="shared" si="3"/>
        <v>1</v>
      </c>
      <c r="V22" s="1">
        <v>2</v>
      </c>
    </row>
    <row r="23" spans="1:22" ht="14.1" customHeight="1" x14ac:dyDescent="0.2">
      <c r="A23" s="396"/>
      <c r="B23" s="397"/>
      <c r="C23" s="189"/>
      <c r="D23" s="398"/>
      <c r="E23" s="399"/>
      <c r="F23" s="400"/>
      <c r="G23" s="12"/>
      <c r="H23" s="191"/>
      <c r="I23" s="13"/>
      <c r="J23" s="225"/>
      <c r="K23" s="401">
        <f t="shared" si="4"/>
        <v>0</v>
      </c>
      <c r="L23" s="402"/>
      <c r="M23" s="212"/>
      <c r="N23" s="355"/>
      <c r="O23" s="355"/>
      <c r="P23" s="356"/>
      <c r="S23" s="14"/>
      <c r="T23" s="15"/>
      <c r="U23" s="1">
        <f t="shared" si="3"/>
        <v>1</v>
      </c>
      <c r="V23" s="1">
        <v>2</v>
      </c>
    </row>
    <row r="24" spans="1:22" ht="14.1" customHeight="1" x14ac:dyDescent="0.2">
      <c r="A24" s="396"/>
      <c r="B24" s="397"/>
      <c r="C24" s="189"/>
      <c r="D24" s="398"/>
      <c r="E24" s="399"/>
      <c r="F24" s="400"/>
      <c r="G24" s="12"/>
      <c r="H24" s="191"/>
      <c r="I24" s="13"/>
      <c r="J24" s="225"/>
      <c r="K24" s="401">
        <f t="shared" si="4"/>
        <v>0</v>
      </c>
      <c r="L24" s="402"/>
      <c r="M24" s="212"/>
      <c r="N24" s="355"/>
      <c r="O24" s="355"/>
      <c r="P24" s="356"/>
      <c r="S24" s="14"/>
      <c r="T24" s="15"/>
      <c r="U24" s="1">
        <f t="shared" si="3"/>
        <v>1</v>
      </c>
      <c r="V24" s="1">
        <v>2</v>
      </c>
    </row>
    <row r="25" spans="1:22" ht="14.1" customHeight="1" x14ac:dyDescent="0.2">
      <c r="A25" s="396"/>
      <c r="B25" s="397"/>
      <c r="C25" s="189"/>
      <c r="D25" s="398"/>
      <c r="E25" s="399"/>
      <c r="F25" s="400"/>
      <c r="G25" s="12"/>
      <c r="H25" s="191"/>
      <c r="I25" s="13"/>
      <c r="J25" s="225"/>
      <c r="K25" s="401">
        <f t="shared" si="4"/>
        <v>0</v>
      </c>
      <c r="L25" s="402"/>
      <c r="M25" s="212"/>
      <c r="N25" s="355"/>
      <c r="O25" s="355"/>
      <c r="P25" s="356"/>
      <c r="S25" s="14"/>
      <c r="T25" s="15"/>
      <c r="U25" s="1">
        <f t="shared" si="3"/>
        <v>1</v>
      </c>
      <c r="V25" s="1">
        <v>2</v>
      </c>
    </row>
    <row r="26" spans="1:22" ht="14.1" customHeight="1" x14ac:dyDescent="0.2">
      <c r="A26" s="396"/>
      <c r="B26" s="397"/>
      <c r="C26" s="189"/>
      <c r="D26" s="398"/>
      <c r="E26" s="399"/>
      <c r="F26" s="400"/>
      <c r="G26" s="12"/>
      <c r="H26" s="191"/>
      <c r="I26" s="13"/>
      <c r="J26" s="225"/>
      <c r="K26" s="401">
        <f t="shared" si="4"/>
        <v>0</v>
      </c>
      <c r="L26" s="402"/>
      <c r="M26" s="212"/>
      <c r="N26" s="355"/>
      <c r="O26" s="355"/>
      <c r="P26" s="356"/>
      <c r="S26" s="14"/>
      <c r="T26" s="15"/>
      <c r="U26" s="1">
        <f t="shared" si="3"/>
        <v>1</v>
      </c>
      <c r="V26" s="1">
        <v>2</v>
      </c>
    </row>
    <row r="27" spans="1:22" ht="14.1" customHeight="1" x14ac:dyDescent="0.2">
      <c r="A27" s="396"/>
      <c r="B27" s="397"/>
      <c r="C27" s="189"/>
      <c r="D27" s="398"/>
      <c r="E27" s="399"/>
      <c r="F27" s="400"/>
      <c r="G27" s="12"/>
      <c r="H27" s="191"/>
      <c r="I27" s="13"/>
      <c r="J27" s="225"/>
      <c r="K27" s="401">
        <f t="shared" si="4"/>
        <v>0</v>
      </c>
      <c r="L27" s="402"/>
      <c r="M27" s="212"/>
      <c r="N27" s="355"/>
      <c r="O27" s="355"/>
      <c r="P27" s="356"/>
      <c r="S27" s="14"/>
      <c r="T27" s="15"/>
      <c r="U27" s="1">
        <f t="shared" si="3"/>
        <v>1</v>
      </c>
      <c r="V27" s="1">
        <v>2</v>
      </c>
    </row>
    <row r="28" spans="1:22" ht="14.1" customHeight="1" x14ac:dyDescent="0.2">
      <c r="A28" s="396"/>
      <c r="B28" s="397"/>
      <c r="C28" s="189"/>
      <c r="D28" s="398"/>
      <c r="E28" s="399"/>
      <c r="F28" s="400"/>
      <c r="G28" s="12"/>
      <c r="H28" s="191"/>
      <c r="I28" s="13"/>
      <c r="J28" s="225"/>
      <c r="K28" s="401">
        <f t="shared" si="4"/>
        <v>0</v>
      </c>
      <c r="L28" s="402"/>
      <c r="M28" s="212"/>
      <c r="N28" s="355"/>
      <c r="O28" s="355"/>
      <c r="P28" s="356"/>
      <c r="S28" s="14"/>
      <c r="T28" s="15"/>
      <c r="U28" s="1">
        <f t="shared" si="3"/>
        <v>1</v>
      </c>
      <c r="V28" s="1">
        <v>2</v>
      </c>
    </row>
    <row r="29" spans="1:22" ht="14.1" customHeight="1" x14ac:dyDescent="0.2">
      <c r="A29" s="396"/>
      <c r="B29" s="397"/>
      <c r="C29" s="189"/>
      <c r="D29" s="398"/>
      <c r="E29" s="399"/>
      <c r="F29" s="400"/>
      <c r="G29" s="12"/>
      <c r="H29" s="191"/>
      <c r="I29" s="13"/>
      <c r="J29" s="225"/>
      <c r="K29" s="401">
        <f t="shared" si="4"/>
        <v>0</v>
      </c>
      <c r="L29" s="402"/>
      <c r="M29" s="212"/>
      <c r="N29" s="355"/>
      <c r="O29" s="355"/>
      <c r="P29" s="356"/>
      <c r="S29" s="14"/>
      <c r="T29" s="15"/>
      <c r="U29" s="1">
        <f t="shared" si="3"/>
        <v>1</v>
      </c>
      <c r="V29" s="1">
        <v>2</v>
      </c>
    </row>
    <row r="30" spans="1:22" ht="14.1" customHeight="1" thickBot="1" x14ac:dyDescent="0.25">
      <c r="A30" s="403"/>
      <c r="B30" s="404"/>
      <c r="C30" s="277"/>
      <c r="D30" s="405"/>
      <c r="E30" s="406"/>
      <c r="F30" s="407"/>
      <c r="G30" s="101"/>
      <c r="H30" s="192"/>
      <c r="I30" s="97"/>
      <c r="J30" s="226"/>
      <c r="K30" s="401">
        <f t="shared" si="4"/>
        <v>0</v>
      </c>
      <c r="L30" s="402"/>
      <c r="M30" s="216"/>
      <c r="N30" s="408"/>
      <c r="O30" s="408"/>
      <c r="P30" s="409"/>
      <c r="Q30" s="1">
        <f>IF(C30&lt;&gt;0,IF(A30=$A$98,VLOOKUP(C30,$A$100:$A$108,1,TRUE),IF(A30=$C$98,VLOOKUP(C30,$C$100:$C$110,1,TRUE),IF(A30=$E$98,VLOOKUP(C30,$E$100:$E$108,1,TRUE),))),)</f>
        <v>0</v>
      </c>
      <c r="S30" s="14"/>
      <c r="T30" s="15"/>
      <c r="U30" s="1">
        <f t="shared" si="3"/>
        <v>1</v>
      </c>
      <c r="V30" s="1">
        <v>2</v>
      </c>
    </row>
    <row r="31" spans="1:22" ht="14.1" customHeight="1" thickBot="1" x14ac:dyDescent="0.25">
      <c r="A31" s="388" t="s">
        <v>21</v>
      </c>
      <c r="B31" s="389"/>
      <c r="C31" s="389"/>
      <c r="D31" s="389"/>
      <c r="E31" s="389"/>
      <c r="F31" s="390"/>
      <c r="G31" s="168">
        <f>SUM(G19:G30)</f>
        <v>0</v>
      </c>
      <c r="H31" s="102"/>
      <c r="I31" s="367">
        <f>SUM(K19:K30)</f>
        <v>0</v>
      </c>
      <c r="J31" s="368"/>
      <c r="K31" s="368"/>
      <c r="L31" s="369"/>
      <c r="M31" s="215"/>
      <c r="N31" s="391"/>
      <c r="O31" s="391"/>
      <c r="P31" s="392"/>
      <c r="Q31" s="1">
        <f>IF(C31&lt;&gt;0,IF(A31=$A$98,VLOOKUP(C31,$A$100:$A$108,1,TRUE),IF(A31=$C$98,VLOOKUP(C31,$C$100:$C$110,1,TRUE),IF(A31=$E$98,VLOOKUP(C31,$E$100:$E$108,1,TRUE),))),)</f>
        <v>0</v>
      </c>
      <c r="S31" s="15"/>
      <c r="T31" s="15"/>
      <c r="U31" s="15"/>
    </row>
    <row r="32" spans="1:22" ht="6" customHeight="1" thickBot="1" x14ac:dyDescent="0.25">
      <c r="A32" s="393"/>
      <c r="B32" s="394"/>
      <c r="C32" s="394"/>
      <c r="D32" s="394"/>
      <c r="E32" s="394"/>
      <c r="F32" s="394"/>
      <c r="G32" s="394"/>
      <c r="H32" s="394"/>
      <c r="I32" s="394"/>
      <c r="J32" s="394"/>
      <c r="K32" s="394"/>
      <c r="L32" s="394"/>
      <c r="M32" s="394"/>
      <c r="N32" s="394"/>
      <c r="O32" s="394"/>
      <c r="P32" s="395"/>
      <c r="S32" s="15"/>
      <c r="T32" s="15"/>
      <c r="U32" s="15"/>
    </row>
    <row r="33" spans="1:22" ht="20.25" customHeight="1" x14ac:dyDescent="0.15">
      <c r="A33" s="376" t="s">
        <v>22</v>
      </c>
      <c r="B33" s="377"/>
      <c r="C33" s="199" t="s">
        <v>23</v>
      </c>
      <c r="D33" s="378" t="s">
        <v>24</v>
      </c>
      <c r="E33" s="377"/>
      <c r="F33" s="280" t="s">
        <v>289</v>
      </c>
      <c r="G33" s="199" t="s">
        <v>26</v>
      </c>
      <c r="H33" s="199" t="s">
        <v>9</v>
      </c>
      <c r="I33" s="199" t="s">
        <v>27</v>
      </c>
      <c r="J33" s="219" t="s">
        <v>258</v>
      </c>
      <c r="K33" s="378" t="s">
        <v>28</v>
      </c>
      <c r="L33" s="377"/>
      <c r="M33" s="200" t="s">
        <v>238</v>
      </c>
      <c r="N33" s="378" t="s">
        <v>257</v>
      </c>
      <c r="O33" s="379"/>
      <c r="P33" s="380"/>
      <c r="R33" s="79" t="s">
        <v>200</v>
      </c>
    </row>
    <row r="34" spans="1:22" ht="14.1" customHeight="1" x14ac:dyDescent="0.2">
      <c r="A34" s="359"/>
      <c r="B34" s="360"/>
      <c r="C34" s="193"/>
      <c r="D34" s="361"/>
      <c r="E34" s="360"/>
      <c r="F34" s="194"/>
      <c r="G34" s="12"/>
      <c r="H34" s="197"/>
      <c r="I34" s="13"/>
      <c r="J34" s="225"/>
      <c r="K34" s="362">
        <f>IFERROR(G34*I34*J34,"")</f>
        <v>0</v>
      </c>
      <c r="L34" s="363"/>
      <c r="M34" s="212"/>
      <c r="N34" s="381"/>
      <c r="O34" s="381"/>
      <c r="P34" s="382"/>
      <c r="Q34" s="1">
        <f t="shared" ref="Q34:Q56" si="5">IF(C34&lt;&gt;0,IF(A34=$A$98,VLOOKUP(C34,$A$100:$A$108,1,TRUE),IF(A34=$C$98,VLOOKUP(C34,$C$100:$C$110,1,TRUE),IF(A34=$E$98,VLOOKUP(C34,$E$100:$E$108,1,TRUE),))),)</f>
        <v>0</v>
      </c>
      <c r="R34" s="76"/>
      <c r="S34" s="15"/>
      <c r="T34" s="15"/>
      <c r="U34" s="1">
        <f t="shared" ref="U34:U57" si="6">IFERROR(VLOOKUP(H34,$Q$99:$R$101,2,FALSE),1)</f>
        <v>1</v>
      </c>
      <c r="V34" s="1">
        <v>3</v>
      </c>
    </row>
    <row r="35" spans="1:22" ht="14.1" customHeight="1" x14ac:dyDescent="0.2">
      <c r="A35" s="359"/>
      <c r="B35" s="360"/>
      <c r="C35" s="193"/>
      <c r="D35" s="361"/>
      <c r="E35" s="360"/>
      <c r="F35" s="194"/>
      <c r="G35" s="12"/>
      <c r="H35" s="197"/>
      <c r="I35" s="13"/>
      <c r="J35" s="225"/>
      <c r="K35" s="362">
        <f t="shared" ref="K35:K57" si="7">IFERROR(G35*I35*J35,"")</f>
        <v>0</v>
      </c>
      <c r="L35" s="363"/>
      <c r="M35" s="212"/>
      <c r="N35" s="381"/>
      <c r="O35" s="381"/>
      <c r="P35" s="382"/>
      <c r="Q35" s="1">
        <f t="shared" si="5"/>
        <v>0</v>
      </c>
      <c r="R35" s="76"/>
      <c r="S35" s="15"/>
      <c r="T35" s="15"/>
      <c r="U35" s="1">
        <f t="shared" si="6"/>
        <v>1</v>
      </c>
      <c r="V35" s="1">
        <v>3</v>
      </c>
    </row>
    <row r="36" spans="1:22" ht="14.1" customHeight="1" x14ac:dyDescent="0.2">
      <c r="A36" s="359"/>
      <c r="B36" s="360"/>
      <c r="C36" s="193"/>
      <c r="D36" s="361"/>
      <c r="E36" s="360"/>
      <c r="F36" s="194"/>
      <c r="G36" s="12"/>
      <c r="H36" s="197"/>
      <c r="I36" s="13"/>
      <c r="J36" s="225"/>
      <c r="K36" s="362">
        <f t="shared" si="7"/>
        <v>0</v>
      </c>
      <c r="L36" s="363"/>
      <c r="M36" s="212"/>
      <c r="N36" s="381"/>
      <c r="O36" s="381"/>
      <c r="P36" s="382"/>
      <c r="Q36" s="1">
        <f t="shared" si="5"/>
        <v>0</v>
      </c>
      <c r="R36" s="76"/>
      <c r="S36" s="15"/>
      <c r="T36" s="15"/>
      <c r="U36" s="1">
        <f t="shared" si="6"/>
        <v>1</v>
      </c>
      <c r="V36" s="1">
        <v>3</v>
      </c>
    </row>
    <row r="37" spans="1:22" ht="14.1" customHeight="1" x14ac:dyDescent="0.2">
      <c r="A37" s="359"/>
      <c r="B37" s="360"/>
      <c r="C37" s="193"/>
      <c r="D37" s="361"/>
      <c r="E37" s="360"/>
      <c r="F37" s="194"/>
      <c r="G37" s="12"/>
      <c r="H37" s="197"/>
      <c r="I37" s="13"/>
      <c r="J37" s="225"/>
      <c r="K37" s="362">
        <f t="shared" si="7"/>
        <v>0</v>
      </c>
      <c r="L37" s="363"/>
      <c r="M37" s="212"/>
      <c r="N37" s="381"/>
      <c r="O37" s="381"/>
      <c r="P37" s="382"/>
      <c r="Q37" s="1">
        <f t="shared" si="5"/>
        <v>0</v>
      </c>
      <c r="R37" s="76"/>
      <c r="S37" s="15"/>
      <c r="T37" s="15"/>
      <c r="U37" s="1">
        <f t="shared" si="6"/>
        <v>1</v>
      </c>
      <c r="V37" s="1">
        <v>3</v>
      </c>
    </row>
    <row r="38" spans="1:22" ht="14.1" customHeight="1" x14ac:dyDescent="0.2">
      <c r="A38" s="359"/>
      <c r="B38" s="360"/>
      <c r="C38" s="193"/>
      <c r="D38" s="361"/>
      <c r="E38" s="360"/>
      <c r="F38" s="194"/>
      <c r="G38" s="12"/>
      <c r="H38" s="197"/>
      <c r="I38" s="13"/>
      <c r="J38" s="225"/>
      <c r="K38" s="362">
        <f t="shared" si="7"/>
        <v>0</v>
      </c>
      <c r="L38" s="363"/>
      <c r="M38" s="212"/>
      <c r="N38" s="381"/>
      <c r="O38" s="381"/>
      <c r="P38" s="382"/>
      <c r="Q38" s="1">
        <f t="shared" si="5"/>
        <v>0</v>
      </c>
      <c r="R38" s="76"/>
      <c r="S38" s="15"/>
      <c r="T38" s="15"/>
      <c r="U38" s="1">
        <f t="shared" si="6"/>
        <v>1</v>
      </c>
      <c r="V38" s="1">
        <v>3</v>
      </c>
    </row>
    <row r="39" spans="1:22" ht="14.1" customHeight="1" x14ac:dyDescent="0.2">
      <c r="A39" s="359"/>
      <c r="B39" s="360"/>
      <c r="C39" s="193"/>
      <c r="D39" s="361"/>
      <c r="E39" s="360"/>
      <c r="F39" s="194"/>
      <c r="G39" s="12"/>
      <c r="H39" s="197"/>
      <c r="I39" s="13"/>
      <c r="J39" s="225"/>
      <c r="K39" s="362">
        <f t="shared" si="7"/>
        <v>0</v>
      </c>
      <c r="L39" s="363"/>
      <c r="M39" s="212"/>
      <c r="N39" s="381"/>
      <c r="O39" s="381"/>
      <c r="P39" s="382"/>
      <c r="Q39" s="1">
        <f t="shared" si="5"/>
        <v>0</v>
      </c>
      <c r="R39" s="76"/>
      <c r="S39" s="15"/>
      <c r="T39" s="15"/>
      <c r="U39" s="1">
        <f t="shared" si="6"/>
        <v>1</v>
      </c>
      <c r="V39" s="1">
        <v>3</v>
      </c>
    </row>
    <row r="40" spans="1:22" ht="14.1" customHeight="1" x14ac:dyDescent="0.2">
      <c r="A40" s="359"/>
      <c r="B40" s="360"/>
      <c r="C40" s="193"/>
      <c r="D40" s="361"/>
      <c r="E40" s="360"/>
      <c r="F40" s="194"/>
      <c r="G40" s="12"/>
      <c r="H40" s="197"/>
      <c r="I40" s="13"/>
      <c r="J40" s="225"/>
      <c r="K40" s="362">
        <f t="shared" si="7"/>
        <v>0</v>
      </c>
      <c r="L40" s="363"/>
      <c r="M40" s="212"/>
      <c r="N40" s="381"/>
      <c r="O40" s="381"/>
      <c r="P40" s="382"/>
      <c r="Q40" s="1">
        <f t="shared" si="5"/>
        <v>0</v>
      </c>
      <c r="R40" s="76"/>
      <c r="S40" s="15"/>
      <c r="T40" s="15"/>
      <c r="U40" s="1">
        <f t="shared" si="6"/>
        <v>1</v>
      </c>
      <c r="V40" s="1">
        <v>3</v>
      </c>
    </row>
    <row r="41" spans="1:22" ht="14.1" customHeight="1" x14ac:dyDescent="0.2">
      <c r="A41" s="359"/>
      <c r="B41" s="360"/>
      <c r="C41" s="193"/>
      <c r="D41" s="361"/>
      <c r="E41" s="360"/>
      <c r="F41" s="194"/>
      <c r="G41" s="12"/>
      <c r="H41" s="197"/>
      <c r="I41" s="13"/>
      <c r="J41" s="225"/>
      <c r="K41" s="362">
        <f t="shared" si="7"/>
        <v>0</v>
      </c>
      <c r="L41" s="363"/>
      <c r="M41" s="212"/>
      <c r="N41" s="381"/>
      <c r="O41" s="381"/>
      <c r="P41" s="382"/>
      <c r="Q41" s="1">
        <f t="shared" si="5"/>
        <v>0</v>
      </c>
      <c r="R41" s="76"/>
      <c r="S41" s="15"/>
      <c r="T41" s="15"/>
      <c r="U41" s="1">
        <f t="shared" si="6"/>
        <v>1</v>
      </c>
      <c r="V41" s="1">
        <v>3</v>
      </c>
    </row>
    <row r="42" spans="1:22" ht="14.1" customHeight="1" x14ac:dyDescent="0.2">
      <c r="A42" s="359"/>
      <c r="B42" s="360"/>
      <c r="C42" s="193"/>
      <c r="D42" s="361"/>
      <c r="E42" s="360"/>
      <c r="F42" s="194"/>
      <c r="G42" s="12"/>
      <c r="H42" s="197"/>
      <c r="I42" s="13"/>
      <c r="J42" s="225"/>
      <c r="K42" s="362">
        <f t="shared" si="7"/>
        <v>0</v>
      </c>
      <c r="L42" s="363"/>
      <c r="M42" s="212"/>
      <c r="N42" s="385"/>
      <c r="O42" s="386"/>
      <c r="P42" s="387"/>
      <c r="Q42" s="1">
        <f t="shared" si="5"/>
        <v>0</v>
      </c>
      <c r="R42" s="76"/>
      <c r="S42" s="15"/>
      <c r="T42" s="15"/>
      <c r="U42" s="1">
        <f t="shared" si="6"/>
        <v>1</v>
      </c>
      <c r="V42" s="1">
        <v>3</v>
      </c>
    </row>
    <row r="43" spans="1:22" ht="14.1" customHeight="1" x14ac:dyDescent="0.2">
      <c r="A43" s="359"/>
      <c r="B43" s="360"/>
      <c r="C43" s="193"/>
      <c r="D43" s="361"/>
      <c r="E43" s="360"/>
      <c r="F43" s="194"/>
      <c r="G43" s="12"/>
      <c r="H43" s="197"/>
      <c r="I43" s="13"/>
      <c r="J43" s="225"/>
      <c r="K43" s="362">
        <f t="shared" si="7"/>
        <v>0</v>
      </c>
      <c r="L43" s="363"/>
      <c r="M43" s="212"/>
      <c r="N43" s="381"/>
      <c r="O43" s="381"/>
      <c r="P43" s="382"/>
      <c r="Q43" s="1">
        <f t="shared" si="5"/>
        <v>0</v>
      </c>
      <c r="R43" s="76"/>
      <c r="S43" s="15"/>
      <c r="T43" s="15"/>
      <c r="U43" s="1">
        <f t="shared" si="6"/>
        <v>1</v>
      </c>
      <c r="V43" s="1">
        <v>3</v>
      </c>
    </row>
    <row r="44" spans="1:22" ht="14.1" customHeight="1" x14ac:dyDescent="0.2">
      <c r="A44" s="359"/>
      <c r="B44" s="360"/>
      <c r="C44" s="193"/>
      <c r="D44" s="361"/>
      <c r="E44" s="360"/>
      <c r="F44" s="194"/>
      <c r="G44" s="12"/>
      <c r="H44" s="197"/>
      <c r="I44" s="13"/>
      <c r="J44" s="225"/>
      <c r="K44" s="362">
        <f t="shared" si="7"/>
        <v>0</v>
      </c>
      <c r="L44" s="363"/>
      <c r="M44" s="212"/>
      <c r="N44" s="381"/>
      <c r="O44" s="381"/>
      <c r="P44" s="382"/>
      <c r="Q44" s="1">
        <f t="shared" si="5"/>
        <v>0</v>
      </c>
      <c r="R44" s="76"/>
      <c r="S44" s="15"/>
      <c r="T44" s="15"/>
      <c r="U44" s="1">
        <f t="shared" si="6"/>
        <v>1</v>
      </c>
      <c r="V44" s="1">
        <v>3</v>
      </c>
    </row>
    <row r="45" spans="1:22" ht="14.1" customHeight="1" x14ac:dyDescent="0.2">
      <c r="A45" s="359"/>
      <c r="B45" s="360"/>
      <c r="C45" s="193"/>
      <c r="D45" s="361"/>
      <c r="E45" s="360"/>
      <c r="F45" s="194"/>
      <c r="G45" s="12"/>
      <c r="H45" s="197"/>
      <c r="I45" s="13"/>
      <c r="J45" s="225"/>
      <c r="K45" s="362">
        <f t="shared" si="7"/>
        <v>0</v>
      </c>
      <c r="L45" s="363"/>
      <c r="M45" s="212"/>
      <c r="N45" s="385"/>
      <c r="O45" s="386"/>
      <c r="P45" s="387"/>
      <c r="Q45" s="1">
        <f t="shared" si="5"/>
        <v>0</v>
      </c>
      <c r="R45" s="76"/>
      <c r="S45" s="15"/>
      <c r="T45" s="15"/>
      <c r="U45" s="1">
        <f t="shared" si="6"/>
        <v>1</v>
      </c>
      <c r="V45" s="1">
        <v>3</v>
      </c>
    </row>
    <row r="46" spans="1:22" ht="14.1" customHeight="1" x14ac:dyDescent="0.2">
      <c r="A46" s="359"/>
      <c r="B46" s="360"/>
      <c r="C46" s="193"/>
      <c r="D46" s="361"/>
      <c r="E46" s="360"/>
      <c r="F46" s="194"/>
      <c r="G46" s="12"/>
      <c r="H46" s="197"/>
      <c r="I46" s="13"/>
      <c r="J46" s="225"/>
      <c r="K46" s="362">
        <f t="shared" si="7"/>
        <v>0</v>
      </c>
      <c r="L46" s="363"/>
      <c r="M46" s="212"/>
      <c r="N46" s="385"/>
      <c r="O46" s="386"/>
      <c r="P46" s="387"/>
      <c r="Q46" s="1">
        <f t="shared" si="5"/>
        <v>0</v>
      </c>
      <c r="R46" s="76"/>
      <c r="S46" s="15"/>
      <c r="T46" s="15"/>
      <c r="U46" s="1">
        <f t="shared" si="6"/>
        <v>1</v>
      </c>
      <c r="V46" s="1">
        <v>3</v>
      </c>
    </row>
    <row r="47" spans="1:22" ht="14.1" customHeight="1" x14ac:dyDescent="0.2">
      <c r="A47" s="359"/>
      <c r="B47" s="360"/>
      <c r="C47" s="193"/>
      <c r="D47" s="361"/>
      <c r="E47" s="360"/>
      <c r="F47" s="194"/>
      <c r="G47" s="12"/>
      <c r="H47" s="197"/>
      <c r="I47" s="13"/>
      <c r="J47" s="225"/>
      <c r="K47" s="362">
        <f t="shared" si="7"/>
        <v>0</v>
      </c>
      <c r="L47" s="363"/>
      <c r="M47" s="212"/>
      <c r="N47" s="385"/>
      <c r="O47" s="386"/>
      <c r="P47" s="387"/>
      <c r="Q47" s="1">
        <f t="shared" si="5"/>
        <v>0</v>
      </c>
      <c r="R47" s="76"/>
      <c r="S47" s="15"/>
      <c r="T47" s="15"/>
      <c r="U47" s="1">
        <f t="shared" si="6"/>
        <v>1</v>
      </c>
      <c r="V47" s="1">
        <v>3</v>
      </c>
    </row>
    <row r="48" spans="1:22" ht="14.1" customHeight="1" x14ac:dyDescent="0.2">
      <c r="A48" s="359"/>
      <c r="B48" s="360"/>
      <c r="C48" s="193"/>
      <c r="D48" s="361"/>
      <c r="E48" s="360"/>
      <c r="F48" s="194"/>
      <c r="G48" s="12"/>
      <c r="H48" s="197"/>
      <c r="I48" s="13"/>
      <c r="J48" s="225"/>
      <c r="K48" s="362">
        <f t="shared" si="7"/>
        <v>0</v>
      </c>
      <c r="L48" s="363"/>
      <c r="M48" s="212"/>
      <c r="N48" s="385"/>
      <c r="O48" s="386"/>
      <c r="P48" s="387"/>
      <c r="Q48" s="1">
        <f t="shared" si="5"/>
        <v>0</v>
      </c>
      <c r="R48" s="76"/>
      <c r="S48" s="15"/>
      <c r="T48" s="15"/>
      <c r="U48" s="1">
        <f t="shared" si="6"/>
        <v>1</v>
      </c>
      <c r="V48" s="1">
        <v>3</v>
      </c>
    </row>
    <row r="49" spans="1:22" ht="14.1" customHeight="1" x14ac:dyDescent="0.2">
      <c r="A49" s="359"/>
      <c r="B49" s="360"/>
      <c r="C49" s="193"/>
      <c r="D49" s="361"/>
      <c r="E49" s="360"/>
      <c r="F49" s="194"/>
      <c r="G49" s="12"/>
      <c r="H49" s="197"/>
      <c r="I49" s="13"/>
      <c r="J49" s="225"/>
      <c r="K49" s="362">
        <f t="shared" si="7"/>
        <v>0</v>
      </c>
      <c r="L49" s="363"/>
      <c r="M49" s="212"/>
      <c r="N49" s="385"/>
      <c r="O49" s="386"/>
      <c r="P49" s="387"/>
      <c r="Q49" s="1">
        <f t="shared" si="5"/>
        <v>0</v>
      </c>
      <c r="R49" s="76"/>
      <c r="S49" s="15"/>
      <c r="T49" s="15"/>
      <c r="U49" s="1">
        <f t="shared" si="6"/>
        <v>1</v>
      </c>
      <c r="V49" s="1">
        <v>3</v>
      </c>
    </row>
    <row r="50" spans="1:22" ht="14.1" customHeight="1" x14ac:dyDescent="0.2">
      <c r="A50" s="359"/>
      <c r="B50" s="360"/>
      <c r="C50" s="193"/>
      <c r="D50" s="361"/>
      <c r="E50" s="360"/>
      <c r="F50" s="194"/>
      <c r="G50" s="12"/>
      <c r="H50" s="197"/>
      <c r="I50" s="13"/>
      <c r="J50" s="225"/>
      <c r="K50" s="362">
        <f t="shared" si="7"/>
        <v>0</v>
      </c>
      <c r="L50" s="363"/>
      <c r="M50" s="212"/>
      <c r="N50" s="385"/>
      <c r="O50" s="386"/>
      <c r="P50" s="387"/>
      <c r="Q50" s="1">
        <f t="shared" si="5"/>
        <v>0</v>
      </c>
      <c r="R50" s="76"/>
      <c r="S50" s="15"/>
      <c r="T50" s="15"/>
      <c r="U50" s="1">
        <f t="shared" si="6"/>
        <v>1</v>
      </c>
      <c r="V50" s="1">
        <v>3</v>
      </c>
    </row>
    <row r="51" spans="1:22" ht="14.1" customHeight="1" x14ac:dyDescent="0.2">
      <c r="A51" s="359"/>
      <c r="B51" s="360"/>
      <c r="C51" s="193"/>
      <c r="D51" s="361"/>
      <c r="E51" s="360"/>
      <c r="F51" s="194"/>
      <c r="G51" s="12"/>
      <c r="H51" s="197"/>
      <c r="I51" s="13"/>
      <c r="J51" s="225"/>
      <c r="K51" s="362">
        <f t="shared" si="7"/>
        <v>0</v>
      </c>
      <c r="L51" s="363"/>
      <c r="M51" s="212"/>
      <c r="N51" s="381"/>
      <c r="O51" s="381"/>
      <c r="P51" s="382"/>
      <c r="Q51" s="1">
        <f t="shared" si="5"/>
        <v>0</v>
      </c>
      <c r="R51" s="76"/>
      <c r="S51" s="15"/>
      <c r="T51" s="15"/>
      <c r="U51" s="1">
        <f t="shared" si="6"/>
        <v>1</v>
      </c>
      <c r="V51" s="1">
        <v>3</v>
      </c>
    </row>
    <row r="52" spans="1:22" ht="14.1" customHeight="1" x14ac:dyDescent="0.2">
      <c r="A52" s="359"/>
      <c r="B52" s="360"/>
      <c r="C52" s="193"/>
      <c r="D52" s="361"/>
      <c r="E52" s="360"/>
      <c r="F52" s="194"/>
      <c r="G52" s="12"/>
      <c r="H52" s="197"/>
      <c r="I52" s="13"/>
      <c r="J52" s="225"/>
      <c r="K52" s="362">
        <f t="shared" si="7"/>
        <v>0</v>
      </c>
      <c r="L52" s="363"/>
      <c r="M52" s="212"/>
      <c r="N52" s="381"/>
      <c r="O52" s="381"/>
      <c r="P52" s="382"/>
      <c r="Q52" s="1">
        <f t="shared" si="5"/>
        <v>0</v>
      </c>
      <c r="R52" s="76"/>
      <c r="S52" s="15"/>
      <c r="T52" s="15"/>
      <c r="U52" s="1">
        <f t="shared" si="6"/>
        <v>1</v>
      </c>
      <c r="V52" s="1">
        <v>3</v>
      </c>
    </row>
    <row r="53" spans="1:22" ht="14.1" customHeight="1" x14ac:dyDescent="0.2">
      <c r="A53" s="359"/>
      <c r="B53" s="360"/>
      <c r="C53" s="193"/>
      <c r="D53" s="361"/>
      <c r="E53" s="360"/>
      <c r="F53" s="194"/>
      <c r="G53" s="12"/>
      <c r="H53" s="197"/>
      <c r="I53" s="13"/>
      <c r="J53" s="225"/>
      <c r="K53" s="362">
        <f t="shared" si="7"/>
        <v>0</v>
      </c>
      <c r="L53" s="363"/>
      <c r="M53" s="212"/>
      <c r="N53" s="381"/>
      <c r="O53" s="381"/>
      <c r="P53" s="382"/>
      <c r="Q53" s="1">
        <f t="shared" si="5"/>
        <v>0</v>
      </c>
      <c r="R53" s="76"/>
      <c r="S53" s="15"/>
      <c r="T53" s="15"/>
      <c r="U53" s="1">
        <f t="shared" si="6"/>
        <v>1</v>
      </c>
      <c r="V53" s="1">
        <v>3</v>
      </c>
    </row>
    <row r="54" spans="1:22" ht="14.1" customHeight="1" x14ac:dyDescent="0.2">
      <c r="A54" s="359"/>
      <c r="B54" s="360"/>
      <c r="C54" s="193"/>
      <c r="D54" s="361"/>
      <c r="E54" s="360"/>
      <c r="F54" s="194"/>
      <c r="G54" s="12"/>
      <c r="H54" s="197"/>
      <c r="I54" s="13"/>
      <c r="J54" s="225"/>
      <c r="K54" s="362">
        <f t="shared" si="7"/>
        <v>0</v>
      </c>
      <c r="L54" s="363"/>
      <c r="M54" s="212"/>
      <c r="N54" s="381"/>
      <c r="O54" s="381"/>
      <c r="P54" s="382"/>
      <c r="Q54" s="1">
        <f t="shared" si="5"/>
        <v>0</v>
      </c>
      <c r="R54" s="76"/>
      <c r="S54" s="15"/>
      <c r="T54" s="15"/>
      <c r="U54" s="1">
        <f t="shared" si="6"/>
        <v>1</v>
      </c>
      <c r="V54" s="1">
        <v>3</v>
      </c>
    </row>
    <row r="55" spans="1:22" ht="14.1" customHeight="1" x14ac:dyDescent="0.2">
      <c r="A55" s="359"/>
      <c r="B55" s="360"/>
      <c r="C55" s="193"/>
      <c r="D55" s="361"/>
      <c r="E55" s="360"/>
      <c r="F55" s="194"/>
      <c r="G55" s="12"/>
      <c r="H55" s="197"/>
      <c r="I55" s="13"/>
      <c r="J55" s="225"/>
      <c r="K55" s="362">
        <f t="shared" si="7"/>
        <v>0</v>
      </c>
      <c r="L55" s="363"/>
      <c r="M55" s="212"/>
      <c r="N55" s="381"/>
      <c r="O55" s="381"/>
      <c r="P55" s="382"/>
      <c r="Q55" s="1">
        <f t="shared" si="5"/>
        <v>0</v>
      </c>
      <c r="R55" s="76"/>
      <c r="S55" s="15"/>
      <c r="T55" s="15"/>
      <c r="U55" s="1">
        <f t="shared" si="6"/>
        <v>1</v>
      </c>
      <c r="V55" s="1">
        <v>3</v>
      </c>
    </row>
    <row r="56" spans="1:22" ht="14.1" customHeight="1" x14ac:dyDescent="0.2">
      <c r="A56" s="359"/>
      <c r="B56" s="360"/>
      <c r="C56" s="193"/>
      <c r="D56" s="361"/>
      <c r="E56" s="360"/>
      <c r="F56" s="194"/>
      <c r="G56" s="12"/>
      <c r="H56" s="197"/>
      <c r="I56" s="13"/>
      <c r="J56" s="225"/>
      <c r="K56" s="362">
        <f t="shared" si="7"/>
        <v>0</v>
      </c>
      <c r="L56" s="363"/>
      <c r="M56" s="212"/>
      <c r="N56" s="381"/>
      <c r="O56" s="381"/>
      <c r="P56" s="382"/>
      <c r="Q56" s="1">
        <f t="shared" si="5"/>
        <v>0</v>
      </c>
      <c r="R56" s="76"/>
      <c r="S56" s="14"/>
      <c r="T56" s="15"/>
      <c r="U56" s="1">
        <f t="shared" si="6"/>
        <v>1</v>
      </c>
      <c r="V56" s="1">
        <v>3</v>
      </c>
    </row>
    <row r="57" spans="1:22" ht="15" customHeight="1" thickBot="1" x14ac:dyDescent="0.25">
      <c r="A57" s="359"/>
      <c r="B57" s="360"/>
      <c r="C57" s="195"/>
      <c r="D57" s="361"/>
      <c r="E57" s="360"/>
      <c r="F57" s="196"/>
      <c r="G57" s="20"/>
      <c r="H57" s="198"/>
      <c r="I57" s="97"/>
      <c r="J57" s="226"/>
      <c r="K57" s="362">
        <f t="shared" si="7"/>
        <v>0</v>
      </c>
      <c r="L57" s="363"/>
      <c r="M57" s="216"/>
      <c r="N57" s="383"/>
      <c r="O57" s="383"/>
      <c r="P57" s="384"/>
      <c r="Q57" s="1">
        <f>IF(C57&lt;&gt;0,IF(A57=$A$98,VLOOKUP(C57,$A$100:$A$108,1,TRUE),IF(A57=$C$98,VLOOKUP(C57,$C$100:$C$110,1,TRUE),IF(A57=$N$98,VLOOKUP(C57,$N$100:$N$108,1,TRUE),))),)</f>
        <v>0</v>
      </c>
      <c r="R57" s="78"/>
      <c r="S57" s="21"/>
      <c r="T57" s="15"/>
      <c r="U57" s="1">
        <f t="shared" si="6"/>
        <v>1</v>
      </c>
      <c r="V57" s="1">
        <v>3</v>
      </c>
    </row>
    <row r="58" spans="1:22" ht="15" customHeight="1" thickBot="1" x14ac:dyDescent="0.25">
      <c r="A58" s="364" t="s">
        <v>40</v>
      </c>
      <c r="B58" s="365"/>
      <c r="C58" s="365"/>
      <c r="D58" s="365"/>
      <c r="E58" s="365"/>
      <c r="F58" s="366"/>
      <c r="G58" s="22"/>
      <c r="H58" s="23"/>
      <c r="I58" s="367">
        <f>SUM(K34:K57)</f>
        <v>0</v>
      </c>
      <c r="J58" s="368"/>
      <c r="K58" s="368"/>
      <c r="L58" s="369"/>
      <c r="M58" s="217"/>
      <c r="N58" s="370">
        <f>SUMIF(F34:F57,"&lt;&gt;"&amp;hdn_payoff_circle,K34:K57)</f>
        <v>0</v>
      </c>
      <c r="O58" s="371"/>
      <c r="P58" s="372"/>
      <c r="R58" s="77"/>
      <c r="S58" s="21"/>
      <c r="T58" s="15"/>
      <c r="U58" s="15"/>
    </row>
    <row r="59" spans="1:22" ht="8.25" customHeight="1" thickBot="1" x14ac:dyDescent="0.25">
      <c r="A59" s="373"/>
      <c r="B59" s="374"/>
      <c r="C59" s="374"/>
      <c r="D59" s="374"/>
      <c r="E59" s="374"/>
      <c r="F59" s="374"/>
      <c r="G59" s="374"/>
      <c r="H59" s="374"/>
      <c r="I59" s="374"/>
      <c r="J59" s="374"/>
      <c r="K59" s="374"/>
      <c r="L59" s="374"/>
      <c r="M59" s="374"/>
      <c r="N59" s="374"/>
      <c r="O59" s="374"/>
      <c r="P59" s="375"/>
      <c r="R59" s="77"/>
      <c r="S59" s="21"/>
      <c r="T59" s="15"/>
      <c r="U59" s="15"/>
    </row>
    <row r="60" spans="1:22" ht="19.5" customHeight="1" x14ac:dyDescent="0.2">
      <c r="A60" s="376" t="s">
        <v>22</v>
      </c>
      <c r="B60" s="377"/>
      <c r="C60" s="199" t="s">
        <v>23</v>
      </c>
      <c r="D60" s="378" t="s">
        <v>24</v>
      </c>
      <c r="E60" s="377"/>
      <c r="F60" s="281" t="s">
        <v>25</v>
      </c>
      <c r="G60" s="201" t="s">
        <v>26</v>
      </c>
      <c r="H60" s="201" t="s">
        <v>287</v>
      </c>
      <c r="I60" s="201" t="s">
        <v>27</v>
      </c>
      <c r="J60" s="219" t="s">
        <v>258</v>
      </c>
      <c r="K60" s="378" t="s">
        <v>28</v>
      </c>
      <c r="L60" s="377"/>
      <c r="M60" s="200" t="s">
        <v>238</v>
      </c>
      <c r="N60" s="378" t="s">
        <v>257</v>
      </c>
      <c r="O60" s="379"/>
      <c r="P60" s="380"/>
      <c r="R60" s="79" t="s">
        <v>200</v>
      </c>
      <c r="U60" s="15"/>
    </row>
    <row r="61" spans="1:22" ht="14.1" customHeight="1" x14ac:dyDescent="0.15">
      <c r="A61" s="359"/>
      <c r="B61" s="360"/>
      <c r="C61" s="193"/>
      <c r="D61" s="361"/>
      <c r="E61" s="360"/>
      <c r="F61" s="194"/>
      <c r="G61" s="275">
        <f>IF(A61&lt;&gt;"",$P$4,0)</f>
        <v>0</v>
      </c>
      <c r="H61" s="197"/>
      <c r="I61" s="13"/>
      <c r="J61" s="225"/>
      <c r="K61" s="362">
        <f>IFERROR(G61*I61*J61,"")</f>
        <v>0</v>
      </c>
      <c r="L61" s="363"/>
      <c r="M61" s="212"/>
      <c r="N61" s="355"/>
      <c r="O61" s="355"/>
      <c r="P61" s="356"/>
      <c r="Q61" s="1">
        <f t="shared" ref="Q61:Q86" si="8">IF(C61&lt;&gt;0,IF(A61=$G$98,VLOOKUP(C61,$G$100:$G$115,1,TRUE),IF(A61=$H$98,VLOOKUP(C61,$H$100:$H$115,1,TRUE),IF(A61=$I$98,VLOOKUP(C61,$I$100:$I$108,1,TRUE),IF(A61=$K$98,VLOOKUP(C61,$K$100:$K$108,1,TRUE),VLOOKUP(C61,$N$100:$N$108,1,TRUE))))),)</f>
        <v>0</v>
      </c>
      <c r="R61" s="76"/>
      <c r="U61" s="1">
        <f t="shared" ref="U61:U86" si="9">IFERROR(VLOOKUP(H61,$Q$99:$R$101,2,FALSE),1)</f>
        <v>1</v>
      </c>
      <c r="V61" s="1">
        <v>4</v>
      </c>
    </row>
    <row r="62" spans="1:22" ht="14.1" customHeight="1" x14ac:dyDescent="0.15">
      <c r="A62" s="359"/>
      <c r="B62" s="360"/>
      <c r="C62" s="193"/>
      <c r="D62" s="361"/>
      <c r="E62" s="360"/>
      <c r="F62" s="194"/>
      <c r="G62" s="275">
        <f t="shared" ref="G62:G86" si="10">IF(A62&lt;&gt;"",$P$4,0)</f>
        <v>0</v>
      </c>
      <c r="H62" s="197"/>
      <c r="I62" s="13"/>
      <c r="J62" s="225"/>
      <c r="K62" s="362">
        <f t="shared" ref="K62:K86" si="11">IFERROR(G62*I62*J62,"")</f>
        <v>0</v>
      </c>
      <c r="L62" s="363"/>
      <c r="M62" s="212"/>
      <c r="N62" s="355"/>
      <c r="O62" s="355"/>
      <c r="P62" s="356"/>
      <c r="Q62" s="1">
        <f t="shared" si="8"/>
        <v>0</v>
      </c>
      <c r="R62" s="76"/>
      <c r="U62" s="1">
        <f t="shared" si="9"/>
        <v>1</v>
      </c>
      <c r="V62" s="1">
        <v>4</v>
      </c>
    </row>
    <row r="63" spans="1:22" ht="14.1" customHeight="1" x14ac:dyDescent="0.15">
      <c r="A63" s="359"/>
      <c r="B63" s="360"/>
      <c r="C63" s="193"/>
      <c r="D63" s="361"/>
      <c r="E63" s="360"/>
      <c r="F63" s="194"/>
      <c r="G63" s="275">
        <f t="shared" si="10"/>
        <v>0</v>
      </c>
      <c r="H63" s="197"/>
      <c r="I63" s="13"/>
      <c r="J63" s="225"/>
      <c r="K63" s="362">
        <f t="shared" si="11"/>
        <v>0</v>
      </c>
      <c r="L63" s="363"/>
      <c r="M63" s="212"/>
      <c r="N63" s="346"/>
      <c r="O63" s="347"/>
      <c r="P63" s="348"/>
      <c r="Q63" s="1">
        <f t="shared" si="8"/>
        <v>0</v>
      </c>
      <c r="R63" s="76"/>
      <c r="U63" s="1">
        <f t="shared" si="9"/>
        <v>1</v>
      </c>
      <c r="V63" s="1">
        <v>4</v>
      </c>
    </row>
    <row r="64" spans="1:22" ht="14.1" customHeight="1" x14ac:dyDescent="0.2">
      <c r="A64" s="359"/>
      <c r="B64" s="360"/>
      <c r="C64" s="193"/>
      <c r="D64" s="361"/>
      <c r="E64" s="360"/>
      <c r="F64" s="194"/>
      <c r="G64" s="275">
        <f t="shared" si="10"/>
        <v>0</v>
      </c>
      <c r="H64" s="197"/>
      <c r="I64" s="13"/>
      <c r="J64" s="225"/>
      <c r="K64" s="362">
        <f t="shared" si="11"/>
        <v>0</v>
      </c>
      <c r="L64" s="363"/>
      <c r="M64" s="212"/>
      <c r="N64" s="355"/>
      <c r="O64" s="355"/>
      <c r="P64" s="356"/>
      <c r="Q64" s="1">
        <f t="shared" si="8"/>
        <v>0</v>
      </c>
      <c r="R64" s="76"/>
      <c r="S64" s="67">
        <f>SUMIF(A34:A57,$T$112,K34:K57)+SUMIF(A61:A83,$T$114,K61:K83)</f>
        <v>0</v>
      </c>
      <c r="T64" s="15" t="s">
        <v>163</v>
      </c>
      <c r="U64" s="1">
        <f t="shared" si="9"/>
        <v>1</v>
      </c>
      <c r="V64" s="1">
        <v>4</v>
      </c>
    </row>
    <row r="65" spans="1:22" ht="14.1" customHeight="1" x14ac:dyDescent="0.2">
      <c r="A65" s="359"/>
      <c r="B65" s="360"/>
      <c r="C65" s="193"/>
      <c r="D65" s="361"/>
      <c r="E65" s="360"/>
      <c r="F65" s="194"/>
      <c r="G65" s="275">
        <f t="shared" si="10"/>
        <v>0</v>
      </c>
      <c r="H65" s="197"/>
      <c r="I65" s="13"/>
      <c r="J65" s="225"/>
      <c r="K65" s="362">
        <f t="shared" si="11"/>
        <v>0</v>
      </c>
      <c r="L65" s="363"/>
      <c r="M65" s="212"/>
      <c r="N65" s="355"/>
      <c r="O65" s="355"/>
      <c r="P65" s="356"/>
      <c r="Q65" s="1">
        <f t="shared" si="8"/>
        <v>0</v>
      </c>
      <c r="R65" s="76"/>
      <c r="S65" s="67">
        <f>SUMIF(A61:A79,T113,K61:K79)+SUMIF(A61:A79,T114,K61:K79)+SUMIF(A34:A56,T115,K34:K56)</f>
        <v>0</v>
      </c>
      <c r="T65" s="15" t="s">
        <v>156</v>
      </c>
      <c r="U65" s="1">
        <f t="shared" si="9"/>
        <v>1</v>
      </c>
      <c r="V65" s="1">
        <v>4</v>
      </c>
    </row>
    <row r="66" spans="1:22" ht="14.1" customHeight="1" x14ac:dyDescent="0.15">
      <c r="A66" s="359"/>
      <c r="B66" s="360"/>
      <c r="C66" s="193"/>
      <c r="D66" s="361"/>
      <c r="E66" s="360"/>
      <c r="F66" s="194"/>
      <c r="G66" s="275">
        <f t="shared" si="10"/>
        <v>0</v>
      </c>
      <c r="H66" s="197"/>
      <c r="I66" s="13"/>
      <c r="J66" s="225"/>
      <c r="K66" s="362">
        <f t="shared" si="11"/>
        <v>0</v>
      </c>
      <c r="L66" s="363"/>
      <c r="M66" s="212"/>
      <c r="N66" s="355"/>
      <c r="O66" s="355"/>
      <c r="P66" s="356"/>
      <c r="Q66" s="1">
        <f t="shared" si="8"/>
        <v>0</v>
      </c>
      <c r="R66" s="76"/>
      <c r="S66" s="61">
        <f>SUMIF(A34:A57,T112,K34:K57)+SUMIF(A61:A76,T114,K61:K76)</f>
        <v>0</v>
      </c>
      <c r="T66" s="1" t="s">
        <v>199</v>
      </c>
      <c r="U66" s="1">
        <f t="shared" si="9"/>
        <v>1</v>
      </c>
      <c r="V66" s="1">
        <v>4</v>
      </c>
    </row>
    <row r="67" spans="1:22" ht="14.1" customHeight="1" x14ac:dyDescent="0.15">
      <c r="A67" s="359"/>
      <c r="B67" s="360"/>
      <c r="C67" s="193"/>
      <c r="D67" s="361"/>
      <c r="E67" s="360"/>
      <c r="F67" s="194"/>
      <c r="G67" s="275">
        <f t="shared" si="10"/>
        <v>0</v>
      </c>
      <c r="H67" s="197"/>
      <c r="I67" s="13"/>
      <c r="J67" s="225"/>
      <c r="K67" s="362">
        <f t="shared" si="11"/>
        <v>0</v>
      </c>
      <c r="L67" s="363"/>
      <c r="M67" s="212"/>
      <c r="N67" s="355"/>
      <c r="O67" s="355"/>
      <c r="P67" s="356"/>
      <c r="Q67" s="1">
        <f t="shared" si="8"/>
        <v>0</v>
      </c>
      <c r="R67" s="76"/>
      <c r="S67" s="66">
        <f>SUMIF(C61:C83,T117,K61:K83)</f>
        <v>0</v>
      </c>
      <c r="T67" s="1" t="s">
        <v>278</v>
      </c>
      <c r="U67" s="1">
        <f t="shared" si="9"/>
        <v>1</v>
      </c>
      <c r="V67" s="1">
        <v>4</v>
      </c>
    </row>
    <row r="68" spans="1:22" ht="14.1" customHeight="1" x14ac:dyDescent="0.15">
      <c r="A68" s="359"/>
      <c r="B68" s="360"/>
      <c r="C68" s="193"/>
      <c r="D68" s="361"/>
      <c r="E68" s="360"/>
      <c r="F68" s="194"/>
      <c r="G68" s="275">
        <f t="shared" si="10"/>
        <v>0</v>
      </c>
      <c r="H68" s="197"/>
      <c r="I68" s="13"/>
      <c r="J68" s="225"/>
      <c r="K68" s="362">
        <f t="shared" si="11"/>
        <v>0</v>
      </c>
      <c r="L68" s="363"/>
      <c r="M68" s="212"/>
      <c r="N68" s="355"/>
      <c r="O68" s="355"/>
      <c r="P68" s="356"/>
      <c r="Q68" s="1">
        <f t="shared" si="8"/>
        <v>0</v>
      </c>
      <c r="R68" s="76"/>
      <c r="S68" s="267">
        <f>S66+S69</f>
        <v>0</v>
      </c>
      <c r="T68" s="1" t="s">
        <v>279</v>
      </c>
      <c r="U68" s="1">
        <f t="shared" si="9"/>
        <v>1</v>
      </c>
      <c r="V68" s="1">
        <v>4</v>
      </c>
    </row>
    <row r="69" spans="1:22" ht="14.1" customHeight="1" x14ac:dyDescent="0.15">
      <c r="A69" s="359"/>
      <c r="B69" s="360"/>
      <c r="C69" s="193"/>
      <c r="D69" s="361"/>
      <c r="E69" s="360"/>
      <c r="F69" s="194"/>
      <c r="G69" s="275">
        <f t="shared" si="10"/>
        <v>0</v>
      </c>
      <c r="H69" s="197"/>
      <c r="I69" s="13"/>
      <c r="J69" s="225"/>
      <c r="K69" s="362">
        <f t="shared" si="11"/>
        <v>0</v>
      </c>
      <c r="L69" s="363"/>
      <c r="M69" s="212"/>
      <c r="N69" s="355"/>
      <c r="O69" s="355"/>
      <c r="P69" s="356"/>
      <c r="Q69" s="1">
        <f t="shared" si="8"/>
        <v>0</v>
      </c>
      <c r="R69" s="76"/>
      <c r="S69" s="1">
        <f>SUMIF(C77:C85,$T$120,K77:L85)</f>
        <v>0</v>
      </c>
      <c r="U69" s="1">
        <f t="shared" si="9"/>
        <v>1</v>
      </c>
      <c r="V69" s="1">
        <v>4</v>
      </c>
    </row>
    <row r="70" spans="1:22" ht="14.1" customHeight="1" x14ac:dyDescent="0.15">
      <c r="A70" s="359"/>
      <c r="B70" s="360"/>
      <c r="C70" s="193"/>
      <c r="D70" s="361"/>
      <c r="E70" s="360"/>
      <c r="F70" s="194"/>
      <c r="G70" s="275">
        <f t="shared" si="10"/>
        <v>0</v>
      </c>
      <c r="H70" s="197"/>
      <c r="I70" s="13"/>
      <c r="J70" s="225"/>
      <c r="K70" s="362">
        <f t="shared" si="11"/>
        <v>0</v>
      </c>
      <c r="L70" s="363"/>
      <c r="M70" s="212"/>
      <c r="N70" s="355"/>
      <c r="O70" s="355"/>
      <c r="P70" s="356"/>
      <c r="Q70" s="1">
        <f t="shared" si="8"/>
        <v>0</v>
      </c>
      <c r="R70" s="76"/>
      <c r="U70" s="1">
        <f t="shared" si="9"/>
        <v>1</v>
      </c>
      <c r="V70" s="1">
        <v>4</v>
      </c>
    </row>
    <row r="71" spans="1:22" ht="14.1" customHeight="1" x14ac:dyDescent="0.15">
      <c r="A71" s="359"/>
      <c r="B71" s="360"/>
      <c r="C71" s="193"/>
      <c r="D71" s="361"/>
      <c r="E71" s="360"/>
      <c r="F71" s="194"/>
      <c r="G71" s="275">
        <f t="shared" si="10"/>
        <v>0</v>
      </c>
      <c r="H71" s="197"/>
      <c r="I71" s="13"/>
      <c r="J71" s="225"/>
      <c r="K71" s="362">
        <f t="shared" si="11"/>
        <v>0</v>
      </c>
      <c r="L71" s="363"/>
      <c r="M71" s="212"/>
      <c r="N71" s="355"/>
      <c r="O71" s="355"/>
      <c r="P71" s="356"/>
      <c r="Q71" s="1">
        <f t="shared" si="8"/>
        <v>0</v>
      </c>
      <c r="R71" s="76"/>
      <c r="U71" s="1">
        <f t="shared" si="9"/>
        <v>1</v>
      </c>
      <c r="V71" s="1">
        <v>4</v>
      </c>
    </row>
    <row r="72" spans="1:22" ht="14.1" customHeight="1" x14ac:dyDescent="0.15">
      <c r="A72" s="359"/>
      <c r="B72" s="360"/>
      <c r="C72" s="193"/>
      <c r="D72" s="361"/>
      <c r="E72" s="360"/>
      <c r="F72" s="194"/>
      <c r="G72" s="275">
        <f t="shared" si="10"/>
        <v>0</v>
      </c>
      <c r="H72" s="197"/>
      <c r="I72" s="13"/>
      <c r="J72" s="225"/>
      <c r="K72" s="362">
        <f t="shared" si="11"/>
        <v>0</v>
      </c>
      <c r="L72" s="363"/>
      <c r="M72" s="212"/>
      <c r="N72" s="355"/>
      <c r="O72" s="355"/>
      <c r="P72" s="356"/>
      <c r="Q72" s="1">
        <f t="shared" si="8"/>
        <v>0</v>
      </c>
      <c r="R72" s="76"/>
      <c r="U72" s="1">
        <f t="shared" si="9"/>
        <v>1</v>
      </c>
      <c r="V72" s="1">
        <v>4</v>
      </c>
    </row>
    <row r="73" spans="1:22" ht="14.1" customHeight="1" x14ac:dyDescent="0.15">
      <c r="A73" s="359"/>
      <c r="B73" s="360"/>
      <c r="C73" s="193"/>
      <c r="D73" s="361"/>
      <c r="E73" s="360"/>
      <c r="F73" s="194"/>
      <c r="G73" s="275">
        <f t="shared" si="10"/>
        <v>0</v>
      </c>
      <c r="H73" s="197"/>
      <c r="I73" s="13"/>
      <c r="J73" s="225"/>
      <c r="K73" s="362">
        <f t="shared" si="11"/>
        <v>0</v>
      </c>
      <c r="L73" s="363"/>
      <c r="M73" s="212"/>
      <c r="N73" s="355"/>
      <c r="O73" s="355"/>
      <c r="P73" s="356"/>
      <c r="Q73" s="1">
        <f t="shared" si="8"/>
        <v>0</v>
      </c>
      <c r="R73" s="76"/>
      <c r="U73" s="1">
        <f t="shared" si="9"/>
        <v>1</v>
      </c>
      <c r="V73" s="1">
        <v>4</v>
      </c>
    </row>
    <row r="74" spans="1:22" ht="14.1" customHeight="1" x14ac:dyDescent="0.15">
      <c r="A74" s="359"/>
      <c r="B74" s="360"/>
      <c r="C74" s="193"/>
      <c r="D74" s="361"/>
      <c r="E74" s="360"/>
      <c r="F74" s="194"/>
      <c r="G74" s="275">
        <f t="shared" si="10"/>
        <v>0</v>
      </c>
      <c r="H74" s="197"/>
      <c r="I74" s="13"/>
      <c r="J74" s="225"/>
      <c r="K74" s="362">
        <f t="shared" si="11"/>
        <v>0</v>
      </c>
      <c r="L74" s="363"/>
      <c r="M74" s="212"/>
      <c r="N74" s="355"/>
      <c r="O74" s="355"/>
      <c r="P74" s="356"/>
      <c r="Q74" s="1">
        <f t="shared" si="8"/>
        <v>0</v>
      </c>
      <c r="R74" s="76"/>
      <c r="U74" s="1">
        <f t="shared" si="9"/>
        <v>1</v>
      </c>
      <c r="V74" s="1">
        <v>4</v>
      </c>
    </row>
    <row r="75" spans="1:22" ht="14.1" customHeight="1" x14ac:dyDescent="0.15">
      <c r="A75" s="359"/>
      <c r="B75" s="360"/>
      <c r="C75" s="193"/>
      <c r="D75" s="361"/>
      <c r="E75" s="360"/>
      <c r="F75" s="194"/>
      <c r="G75" s="275">
        <f t="shared" si="10"/>
        <v>0</v>
      </c>
      <c r="H75" s="197"/>
      <c r="I75" s="13"/>
      <c r="J75" s="225"/>
      <c r="K75" s="362">
        <f t="shared" si="11"/>
        <v>0</v>
      </c>
      <c r="L75" s="363"/>
      <c r="M75" s="212"/>
      <c r="N75" s="346"/>
      <c r="O75" s="347"/>
      <c r="P75" s="348"/>
      <c r="Q75" s="1">
        <f t="shared" si="8"/>
        <v>0</v>
      </c>
      <c r="R75" s="76"/>
      <c r="U75" s="1">
        <f t="shared" si="9"/>
        <v>1</v>
      </c>
      <c r="V75" s="1">
        <v>4</v>
      </c>
    </row>
    <row r="76" spans="1:22" ht="14.1" customHeight="1" x14ac:dyDescent="0.15">
      <c r="A76" s="359"/>
      <c r="B76" s="360"/>
      <c r="C76" s="193"/>
      <c r="D76" s="361"/>
      <c r="E76" s="360"/>
      <c r="F76" s="194"/>
      <c r="G76" s="275">
        <f t="shared" si="10"/>
        <v>0</v>
      </c>
      <c r="H76" s="197"/>
      <c r="I76" s="13"/>
      <c r="J76" s="225"/>
      <c r="K76" s="362">
        <f t="shared" si="11"/>
        <v>0</v>
      </c>
      <c r="L76" s="363"/>
      <c r="M76" s="212"/>
      <c r="N76" s="355"/>
      <c r="O76" s="355"/>
      <c r="P76" s="356"/>
      <c r="Q76" s="1">
        <f t="shared" si="8"/>
        <v>0</v>
      </c>
      <c r="R76" s="76"/>
      <c r="U76" s="1">
        <f t="shared" si="9"/>
        <v>1</v>
      </c>
      <c r="V76" s="1">
        <v>4</v>
      </c>
    </row>
    <row r="77" spans="1:22" ht="14.1" customHeight="1" x14ac:dyDescent="0.15">
      <c r="A77" s="353"/>
      <c r="B77" s="354"/>
      <c r="C77" s="239"/>
      <c r="D77" s="357"/>
      <c r="E77" s="358"/>
      <c r="F77" s="247"/>
      <c r="G77" s="275">
        <f t="shared" si="10"/>
        <v>0</v>
      </c>
      <c r="H77" s="248"/>
      <c r="I77" s="253" t="str">
        <f t="shared" ref="I77:I85" si="12">IF(D77&lt;&gt;"",IF(G77&lt;&gt;"",ROUNDDOWN(IF(C77=hdn_tariff,$S$66,0)*D77/G77,4),""),"")</f>
        <v/>
      </c>
      <c r="J77" s="254"/>
      <c r="K77" s="344" t="str">
        <f t="shared" si="11"/>
        <v/>
      </c>
      <c r="L77" s="345"/>
      <c r="M77" s="212"/>
      <c r="N77" s="355"/>
      <c r="O77" s="355"/>
      <c r="P77" s="356"/>
      <c r="Q77" s="1">
        <f t="shared" si="8"/>
        <v>0</v>
      </c>
      <c r="R77" s="76"/>
      <c r="U77" s="1">
        <f t="shared" si="9"/>
        <v>1</v>
      </c>
      <c r="V77" s="1">
        <v>5</v>
      </c>
    </row>
    <row r="78" spans="1:22" ht="14.1" customHeight="1" x14ac:dyDescent="0.15">
      <c r="A78" s="353"/>
      <c r="B78" s="354"/>
      <c r="C78" s="239"/>
      <c r="D78" s="349"/>
      <c r="E78" s="350"/>
      <c r="F78" s="247"/>
      <c r="G78" s="275">
        <f t="shared" si="10"/>
        <v>0</v>
      </c>
      <c r="H78" s="248"/>
      <c r="I78" s="253" t="str">
        <f t="shared" si="12"/>
        <v/>
      </c>
      <c r="J78" s="254"/>
      <c r="K78" s="344" t="str">
        <f t="shared" si="11"/>
        <v/>
      </c>
      <c r="L78" s="345"/>
      <c r="M78" s="212"/>
      <c r="N78" s="355"/>
      <c r="O78" s="355"/>
      <c r="P78" s="356"/>
      <c r="Q78" s="1">
        <f t="shared" si="8"/>
        <v>0</v>
      </c>
      <c r="R78" s="76"/>
      <c r="U78" s="1">
        <f t="shared" si="9"/>
        <v>1</v>
      </c>
      <c r="V78" s="1">
        <v>5</v>
      </c>
    </row>
    <row r="79" spans="1:22" ht="14.1" customHeight="1" x14ac:dyDescent="0.15">
      <c r="A79" s="353"/>
      <c r="B79" s="354"/>
      <c r="C79" s="239"/>
      <c r="D79" s="349"/>
      <c r="E79" s="350"/>
      <c r="F79" s="247"/>
      <c r="G79" s="275">
        <f t="shared" si="10"/>
        <v>0</v>
      </c>
      <c r="H79" s="248"/>
      <c r="I79" s="253" t="str">
        <f t="shared" si="12"/>
        <v/>
      </c>
      <c r="J79" s="254"/>
      <c r="K79" s="344" t="str">
        <f t="shared" si="11"/>
        <v/>
      </c>
      <c r="L79" s="345"/>
      <c r="M79" s="212"/>
      <c r="N79" s="355"/>
      <c r="O79" s="355"/>
      <c r="P79" s="356"/>
      <c r="Q79" s="1">
        <f t="shared" si="8"/>
        <v>0</v>
      </c>
      <c r="R79" s="76"/>
      <c r="U79" s="1">
        <f t="shared" si="9"/>
        <v>1</v>
      </c>
      <c r="V79" s="1">
        <v>5</v>
      </c>
    </row>
    <row r="80" spans="1:22" ht="14.1" customHeight="1" x14ac:dyDescent="0.15">
      <c r="A80" s="333"/>
      <c r="B80" s="334"/>
      <c r="C80" s="240"/>
      <c r="D80" s="351"/>
      <c r="E80" s="352"/>
      <c r="F80" s="247"/>
      <c r="G80" s="275">
        <f t="shared" si="10"/>
        <v>0</v>
      </c>
      <c r="H80" s="248"/>
      <c r="I80" s="253" t="str">
        <f t="shared" si="12"/>
        <v/>
      </c>
      <c r="J80" s="254"/>
      <c r="K80" s="344" t="str">
        <f t="shared" si="11"/>
        <v/>
      </c>
      <c r="L80" s="345"/>
      <c r="M80" s="212"/>
      <c r="N80" s="346"/>
      <c r="O80" s="347"/>
      <c r="P80" s="348"/>
      <c r="Q80" s="1">
        <f t="shared" si="8"/>
        <v>0</v>
      </c>
      <c r="R80" s="76"/>
      <c r="U80" s="1">
        <f t="shared" si="9"/>
        <v>1</v>
      </c>
      <c r="V80" s="1">
        <v>5</v>
      </c>
    </row>
    <row r="81" spans="1:22" ht="14.1" customHeight="1" x14ac:dyDescent="0.15">
      <c r="A81" s="333"/>
      <c r="B81" s="334"/>
      <c r="C81" s="240"/>
      <c r="D81" s="349"/>
      <c r="E81" s="350"/>
      <c r="F81" s="247"/>
      <c r="G81" s="275">
        <f t="shared" si="10"/>
        <v>0</v>
      </c>
      <c r="H81" s="248"/>
      <c r="I81" s="253" t="str">
        <f t="shared" si="12"/>
        <v/>
      </c>
      <c r="J81" s="254"/>
      <c r="K81" s="344" t="str">
        <f t="shared" si="11"/>
        <v/>
      </c>
      <c r="L81" s="345"/>
      <c r="M81" s="256"/>
      <c r="N81" s="346"/>
      <c r="O81" s="347"/>
      <c r="P81" s="348"/>
      <c r="Q81" s="1">
        <f t="shared" si="8"/>
        <v>0</v>
      </c>
      <c r="R81" s="231"/>
      <c r="U81" s="1">
        <f t="shared" si="9"/>
        <v>1</v>
      </c>
      <c r="V81" s="1">
        <v>5</v>
      </c>
    </row>
    <row r="82" spans="1:22" ht="14.1" customHeight="1" x14ac:dyDescent="0.15">
      <c r="A82" s="333"/>
      <c r="B82" s="334"/>
      <c r="C82" s="240"/>
      <c r="D82" s="349"/>
      <c r="E82" s="350"/>
      <c r="F82" s="247"/>
      <c r="G82" s="275">
        <f t="shared" si="10"/>
        <v>0</v>
      </c>
      <c r="H82" s="248"/>
      <c r="I82" s="253" t="str">
        <f t="shared" si="12"/>
        <v/>
      </c>
      <c r="J82" s="254"/>
      <c r="K82" s="344" t="str">
        <f t="shared" si="11"/>
        <v/>
      </c>
      <c r="L82" s="345"/>
      <c r="M82" s="256"/>
      <c r="N82" s="346"/>
      <c r="O82" s="347"/>
      <c r="P82" s="348"/>
      <c r="Q82" s="1">
        <f t="shared" si="8"/>
        <v>0</v>
      </c>
      <c r="R82" s="231"/>
      <c r="U82" s="1">
        <f t="shared" si="9"/>
        <v>1</v>
      </c>
      <c r="V82" s="1">
        <v>5</v>
      </c>
    </row>
    <row r="83" spans="1:22" ht="14.1" customHeight="1" thickBot="1" x14ac:dyDescent="0.2">
      <c r="A83" s="333"/>
      <c r="B83" s="334"/>
      <c r="C83" s="240"/>
      <c r="D83" s="351"/>
      <c r="E83" s="352"/>
      <c r="F83" s="247"/>
      <c r="G83" s="275">
        <f t="shared" si="10"/>
        <v>0</v>
      </c>
      <c r="H83" s="248"/>
      <c r="I83" s="253" t="str">
        <f t="shared" si="12"/>
        <v/>
      </c>
      <c r="J83" s="254"/>
      <c r="K83" s="344" t="str">
        <f t="shared" si="11"/>
        <v/>
      </c>
      <c r="L83" s="345"/>
      <c r="M83" s="212"/>
      <c r="N83" s="346"/>
      <c r="O83" s="347"/>
      <c r="P83" s="348"/>
      <c r="Q83" s="1">
        <f t="shared" si="8"/>
        <v>0</v>
      </c>
      <c r="R83" s="78"/>
      <c r="U83" s="1">
        <f t="shared" si="9"/>
        <v>1</v>
      </c>
      <c r="V83" s="1">
        <v>5</v>
      </c>
    </row>
    <row r="84" spans="1:22" ht="14.1" customHeight="1" x14ac:dyDescent="0.15">
      <c r="A84" s="333"/>
      <c r="B84" s="334"/>
      <c r="C84" s="241"/>
      <c r="D84" s="349"/>
      <c r="E84" s="350"/>
      <c r="F84" s="249"/>
      <c r="G84" s="275">
        <f t="shared" si="10"/>
        <v>0</v>
      </c>
      <c r="H84" s="250"/>
      <c r="I84" s="253" t="str">
        <f t="shared" si="12"/>
        <v/>
      </c>
      <c r="J84" s="254"/>
      <c r="K84" s="344" t="str">
        <f t="shared" si="11"/>
        <v/>
      </c>
      <c r="L84" s="345"/>
      <c r="M84" s="257"/>
      <c r="N84" s="346"/>
      <c r="O84" s="347"/>
      <c r="P84" s="348"/>
      <c r="Q84" s="1">
        <f t="shared" si="8"/>
        <v>0</v>
      </c>
      <c r="R84" s="232"/>
      <c r="U84" s="1">
        <f t="shared" si="9"/>
        <v>1</v>
      </c>
      <c r="V84" s="1">
        <v>5</v>
      </c>
    </row>
    <row r="85" spans="1:22" ht="14.1" customHeight="1" x14ac:dyDescent="0.15">
      <c r="A85" s="333"/>
      <c r="B85" s="334"/>
      <c r="C85" s="241"/>
      <c r="D85" s="349"/>
      <c r="E85" s="350"/>
      <c r="F85" s="249"/>
      <c r="G85" s="275">
        <f t="shared" si="10"/>
        <v>0</v>
      </c>
      <c r="H85" s="250"/>
      <c r="I85" s="253" t="str">
        <f t="shared" si="12"/>
        <v/>
      </c>
      <c r="J85" s="254"/>
      <c r="K85" s="344" t="str">
        <f t="shared" si="11"/>
        <v/>
      </c>
      <c r="L85" s="345"/>
      <c r="M85" s="257"/>
      <c r="N85" s="346"/>
      <c r="O85" s="347"/>
      <c r="P85" s="348"/>
      <c r="Q85" s="1">
        <f t="shared" si="8"/>
        <v>0</v>
      </c>
      <c r="R85" s="232"/>
      <c r="U85" s="1">
        <f t="shared" si="9"/>
        <v>1</v>
      </c>
      <c r="V85" s="1">
        <v>5</v>
      </c>
    </row>
    <row r="86" spans="1:22" ht="14.1" customHeight="1" thickBot="1" x14ac:dyDescent="0.2">
      <c r="A86" s="335"/>
      <c r="B86" s="336"/>
      <c r="C86" s="242"/>
      <c r="D86" s="337"/>
      <c r="E86" s="338"/>
      <c r="F86" s="251"/>
      <c r="G86" s="276">
        <f t="shared" si="10"/>
        <v>0</v>
      </c>
      <c r="H86" s="252"/>
      <c r="I86" s="268" t="str">
        <f>IF(D86&lt;&gt;"",IF(G86&lt;&gt;"",ROUNDDOWN(IF(C86=hdn_import_cost,calculation_import_cost,IF(C86=hdn_tariff,calculation_tariff,0))*D86/G86,4),""),"")</f>
        <v/>
      </c>
      <c r="J86" s="255"/>
      <c r="K86" s="339" t="str">
        <f t="shared" si="11"/>
        <v/>
      </c>
      <c r="L86" s="340"/>
      <c r="M86" s="258"/>
      <c r="N86" s="341"/>
      <c r="O86" s="342"/>
      <c r="P86" s="343"/>
      <c r="Q86" s="1">
        <f t="shared" si="8"/>
        <v>0</v>
      </c>
      <c r="U86" s="1">
        <f t="shared" si="9"/>
        <v>1</v>
      </c>
      <c r="V86" s="1">
        <v>5</v>
      </c>
    </row>
    <row r="87" spans="1:22" ht="6" customHeight="1" thickBot="1" x14ac:dyDescent="0.2">
      <c r="A87" s="243"/>
      <c r="B87" s="244"/>
      <c r="C87" s="244"/>
      <c r="D87" s="244"/>
      <c r="E87" s="244"/>
      <c r="F87" s="244"/>
      <c r="G87" s="245"/>
      <c r="H87" s="245"/>
      <c r="I87" s="246"/>
      <c r="J87" s="246"/>
      <c r="K87" s="246"/>
      <c r="L87" s="246"/>
      <c r="M87" s="29"/>
      <c r="N87" s="284"/>
      <c r="O87" s="284"/>
      <c r="P87" s="322"/>
    </row>
    <row r="88" spans="1:22" ht="16.5" customHeight="1" x14ac:dyDescent="0.2">
      <c r="A88" s="323" t="s">
        <v>240</v>
      </c>
      <c r="B88" s="324"/>
      <c r="C88" s="270">
        <f>I16</f>
        <v>0</v>
      </c>
      <c r="D88" s="129"/>
      <c r="E88" s="325" t="s">
        <v>239</v>
      </c>
      <c r="F88" s="326"/>
      <c r="G88" s="324"/>
      <c r="H88" s="327">
        <f>I31</f>
        <v>0</v>
      </c>
      <c r="I88" s="328"/>
      <c r="J88" s="259"/>
      <c r="K88" s="130"/>
      <c r="L88" s="329" t="s">
        <v>241</v>
      </c>
      <c r="M88" s="330"/>
      <c r="N88" s="331">
        <f>C88+H88</f>
        <v>0</v>
      </c>
      <c r="O88" s="332"/>
      <c r="P88" s="131"/>
    </row>
    <row r="89" spans="1:22" ht="16.5" customHeight="1" x14ac:dyDescent="0.2">
      <c r="A89" s="308" t="s">
        <v>261</v>
      </c>
      <c r="B89" s="309"/>
      <c r="C89" s="271">
        <f>C88-K94</f>
        <v>0</v>
      </c>
      <c r="D89" s="158" t="e">
        <f>C89/C88</f>
        <v>#DIV/0!</v>
      </c>
      <c r="E89" s="310" t="s">
        <v>262</v>
      </c>
      <c r="F89" s="311"/>
      <c r="G89" s="312"/>
      <c r="H89" s="313">
        <f>H88-N58</f>
        <v>0</v>
      </c>
      <c r="I89" s="314"/>
      <c r="J89" s="260"/>
      <c r="K89" s="158" t="e">
        <f>H89/H88</f>
        <v>#DIV/0!</v>
      </c>
      <c r="L89" s="310" t="s">
        <v>250</v>
      </c>
      <c r="M89" s="312"/>
      <c r="N89" s="315">
        <f>C89+H89</f>
        <v>0</v>
      </c>
      <c r="O89" s="316"/>
      <c r="P89" s="126" t="e">
        <f>N89/N88</f>
        <v>#DIV/0!</v>
      </c>
    </row>
    <row r="90" spans="1:22" ht="16.5" customHeight="1" x14ac:dyDescent="0.2">
      <c r="A90" s="179"/>
      <c r="B90" s="180"/>
      <c r="C90" s="181"/>
      <c r="D90" s="181"/>
      <c r="E90" s="181"/>
      <c r="F90" s="181"/>
      <c r="G90" s="116"/>
      <c r="H90" s="182"/>
      <c r="I90" s="182"/>
      <c r="J90" s="227"/>
      <c r="K90" s="317" t="s">
        <v>242</v>
      </c>
      <c r="L90" s="318"/>
      <c r="M90" s="319"/>
      <c r="N90" s="320">
        <f>ROUNDDOWN((N88*P90),0)</f>
        <v>0</v>
      </c>
      <c r="O90" s="321"/>
      <c r="P90" s="183"/>
    </row>
    <row r="91" spans="1:22" ht="16.5" customHeight="1" thickBot="1" x14ac:dyDescent="0.25">
      <c r="A91" s="119"/>
      <c r="B91" s="120"/>
      <c r="C91" s="121"/>
      <c r="D91" s="121"/>
      <c r="E91" s="121"/>
      <c r="F91" s="121"/>
      <c r="G91" s="36"/>
      <c r="H91" s="36"/>
      <c r="I91" s="115"/>
      <c r="J91" s="228"/>
      <c r="K91" s="297" t="s">
        <v>248</v>
      </c>
      <c r="L91" s="300"/>
      <c r="M91" s="298"/>
      <c r="N91" s="301">
        <f>N89-N90</f>
        <v>0</v>
      </c>
      <c r="O91" s="302"/>
      <c r="P91" s="127" t="e">
        <f>N91/N88</f>
        <v>#DIV/0!</v>
      </c>
    </row>
    <row r="92" spans="1:22" ht="16.5" customHeight="1" x14ac:dyDescent="0.15">
      <c r="A92" s="303" t="s">
        <v>46</v>
      </c>
      <c r="B92" s="304"/>
      <c r="C92" s="305" t="s">
        <v>253</v>
      </c>
      <c r="D92" s="305"/>
      <c r="E92" s="305"/>
      <c r="F92" s="305"/>
      <c r="G92" s="30">
        <f>$P$4</f>
        <v>0</v>
      </c>
      <c r="H92" s="31"/>
      <c r="I92" s="32">
        <f>IF(G92&gt;0,K92/G92,)</f>
        <v>0</v>
      </c>
      <c r="J92" s="32"/>
      <c r="K92" s="306">
        <f>SUMIF(F61:F86,"&lt;&gt;"&amp;hdn_payoff_circle,K61:K86)</f>
        <v>0</v>
      </c>
      <c r="L92" s="306"/>
      <c r="M92" s="32"/>
      <c r="N92" s="307"/>
      <c r="O92" s="307"/>
      <c r="P92" s="118"/>
    </row>
    <row r="93" spans="1:22" ht="16.5" customHeight="1" x14ac:dyDescent="0.15">
      <c r="A93" s="285" t="s">
        <v>47</v>
      </c>
      <c r="B93" s="286"/>
      <c r="C93" s="287" t="s">
        <v>254</v>
      </c>
      <c r="D93" s="287"/>
      <c r="E93" s="287"/>
      <c r="F93" s="287"/>
      <c r="G93" s="33">
        <f>$P$4</f>
        <v>0</v>
      </c>
      <c r="H93" s="34"/>
      <c r="I93" s="117">
        <f>IF(G93&gt;0,K93/G93,)</f>
        <v>0</v>
      </c>
      <c r="J93" s="92"/>
      <c r="K93" s="288">
        <f>SUMIF(F34:F86,hdn_payoff_circle,K34:K86)</f>
        <v>0</v>
      </c>
      <c r="L93" s="289"/>
      <c r="M93" s="92"/>
      <c r="N93" s="290"/>
      <c r="O93" s="291"/>
      <c r="P93" s="35"/>
    </row>
    <row r="94" spans="1:22" ht="16.5" customHeight="1" thickBot="1" x14ac:dyDescent="0.2">
      <c r="A94" s="292" t="s">
        <v>251</v>
      </c>
      <c r="B94" s="293"/>
      <c r="C94" s="294" t="s">
        <v>252</v>
      </c>
      <c r="D94" s="294"/>
      <c r="E94" s="294"/>
      <c r="F94" s="294"/>
      <c r="G94" s="233">
        <f>$P$4</f>
        <v>0</v>
      </c>
      <c r="H94" s="234"/>
      <c r="I94" s="115">
        <f>IF(G94&gt;0,K94/G94,)</f>
        <v>0</v>
      </c>
      <c r="J94" s="228"/>
      <c r="K94" s="295">
        <f>SUM(K92:K93)</f>
        <v>0</v>
      </c>
      <c r="L94" s="296"/>
      <c r="M94" s="297" t="s">
        <v>245</v>
      </c>
      <c r="N94" s="298"/>
      <c r="O94" s="295">
        <f>N58</f>
        <v>0</v>
      </c>
      <c r="P94" s="299"/>
    </row>
    <row r="95" spans="1:22" ht="16.5" customHeight="1" x14ac:dyDescent="0.15">
      <c r="A95" s="282" t="s">
        <v>48</v>
      </c>
      <c r="B95" s="282"/>
      <c r="C95" s="282"/>
      <c r="D95" s="282"/>
      <c r="E95" s="282"/>
      <c r="F95" s="282"/>
      <c r="G95" s="282"/>
      <c r="H95" s="261"/>
      <c r="I95" s="283" t="s">
        <v>66</v>
      </c>
      <c r="J95" s="283"/>
      <c r="K95" s="283"/>
      <c r="L95" s="283"/>
      <c r="M95" s="283"/>
      <c r="N95" s="283"/>
      <c r="O95" s="283"/>
      <c r="P95" s="283"/>
    </row>
    <row r="96" spans="1:22" ht="9" hidden="1" customHeight="1" x14ac:dyDescent="0.15">
      <c r="A96" s="284" t="s">
        <v>67</v>
      </c>
      <c r="B96" s="284"/>
      <c r="C96" s="284"/>
      <c r="D96" s="284"/>
      <c r="E96" s="284"/>
      <c r="F96" s="284"/>
      <c r="G96" s="284"/>
      <c r="H96" s="284"/>
      <c r="I96" s="284"/>
      <c r="J96" s="284"/>
      <c r="K96" s="284"/>
      <c r="L96" s="284"/>
      <c r="M96" s="284"/>
      <c r="N96" s="284"/>
      <c r="O96" s="284"/>
      <c r="P96" s="284"/>
    </row>
    <row r="97" spans="1:21" hidden="1" x14ac:dyDescent="0.15"/>
    <row r="98" spans="1:21" s="42" customFormat="1" hidden="1" x14ac:dyDescent="0.15">
      <c r="A98" s="38"/>
      <c r="B98" s="38"/>
      <c r="C98" s="38"/>
      <c r="D98" s="38"/>
      <c r="E98" s="39"/>
      <c r="F98" s="39"/>
      <c r="G98" s="40"/>
      <c r="H98" s="38"/>
      <c r="I98" s="38"/>
      <c r="J98" s="38"/>
      <c r="K98" s="38"/>
      <c r="L98" s="38"/>
      <c r="M98" s="38"/>
      <c r="N98" s="38"/>
      <c r="O98" s="41"/>
      <c r="P98" s="42" t="s">
        <v>197</v>
      </c>
      <c r="R98" s="42" t="s">
        <v>288</v>
      </c>
      <c r="S98" s="93"/>
      <c r="T98" s="93"/>
      <c r="U98" s="93"/>
    </row>
    <row r="99" spans="1:21" s="42" customFormat="1" hidden="1" x14ac:dyDescent="0.15">
      <c r="A99" s="38"/>
      <c r="B99" s="38"/>
      <c r="C99" s="38"/>
      <c r="D99" s="38"/>
      <c r="E99" s="39"/>
      <c r="F99" s="39"/>
      <c r="G99" s="40"/>
      <c r="H99" s="38"/>
      <c r="I99" s="38"/>
      <c r="J99" s="38"/>
      <c r="K99" s="38"/>
      <c r="L99" s="38"/>
      <c r="M99" s="38"/>
      <c r="N99" s="38"/>
      <c r="O99" s="41"/>
      <c r="Q99" s="42" t="s">
        <v>69</v>
      </c>
      <c r="R99" s="42">
        <v>1</v>
      </c>
    </row>
    <row r="100" spans="1:21" s="42" customFormat="1" hidden="1" x14ac:dyDescent="0.15">
      <c r="A100" s="43"/>
      <c r="B100" s="43"/>
      <c r="C100" s="43"/>
      <c r="D100" s="43"/>
      <c r="E100" s="40"/>
      <c r="F100" s="40"/>
      <c r="G100" s="43"/>
      <c r="H100" s="43"/>
      <c r="I100" s="43"/>
      <c r="J100" s="43"/>
      <c r="K100" s="43"/>
      <c r="L100" s="43"/>
      <c r="M100" s="43"/>
      <c r="N100" s="43"/>
      <c r="O100" s="41"/>
      <c r="P100" s="45" t="s">
        <v>79</v>
      </c>
      <c r="Q100" s="42" t="s">
        <v>80</v>
      </c>
      <c r="R100" s="42">
        <v>2</v>
      </c>
    </row>
    <row r="101" spans="1:21" s="42" customFormat="1" hidden="1" x14ac:dyDescent="0.15">
      <c r="A101" s="43"/>
      <c r="B101" s="43"/>
      <c r="C101" s="43"/>
      <c r="D101" s="43"/>
      <c r="E101" s="40"/>
      <c r="F101" s="40"/>
      <c r="G101" s="43"/>
      <c r="H101" s="43"/>
      <c r="I101" s="43"/>
      <c r="J101" s="43"/>
      <c r="K101" s="41"/>
      <c r="L101" s="41"/>
      <c r="M101" s="41"/>
      <c r="N101" s="41"/>
      <c r="O101" s="41"/>
      <c r="P101" s="45"/>
      <c r="Q101" s="42" t="s">
        <v>260</v>
      </c>
      <c r="R101" s="42">
        <v>3</v>
      </c>
    </row>
    <row r="102" spans="1:21" s="42" customFormat="1" hidden="1" x14ac:dyDescent="0.15">
      <c r="A102" s="43"/>
      <c r="B102" s="43"/>
      <c r="C102" s="43"/>
      <c r="D102" s="43"/>
      <c r="E102" s="40"/>
      <c r="F102" s="40"/>
      <c r="G102" s="43"/>
      <c r="H102" s="43"/>
      <c r="I102" s="43"/>
      <c r="J102" s="43"/>
      <c r="K102" s="43"/>
      <c r="L102" s="43"/>
      <c r="M102" s="43"/>
      <c r="N102" s="41"/>
      <c r="O102" s="41"/>
      <c r="P102" s="45" t="s">
        <v>198</v>
      </c>
    </row>
    <row r="103" spans="1:21" s="42" customFormat="1" ht="13.5" hidden="1" customHeight="1" x14ac:dyDescent="0.15">
      <c r="A103" s="43"/>
      <c r="B103" s="43"/>
      <c r="C103" s="43"/>
      <c r="D103" s="43"/>
      <c r="E103" s="40"/>
      <c r="F103" s="40"/>
      <c r="G103" s="43"/>
      <c r="H103" s="43"/>
      <c r="I103" s="43"/>
      <c r="J103" s="43"/>
      <c r="K103" s="43"/>
      <c r="L103" s="43"/>
      <c r="M103" s="43"/>
      <c r="N103" s="49"/>
      <c r="O103" s="41"/>
    </row>
    <row r="104" spans="1:21" s="42" customFormat="1" ht="13.5" hidden="1" customHeight="1" x14ac:dyDescent="0.15">
      <c r="A104" s="43"/>
      <c r="B104" s="43"/>
      <c r="C104" s="43"/>
      <c r="D104" s="43"/>
      <c r="E104" s="40"/>
      <c r="F104" s="40"/>
      <c r="G104" s="43"/>
      <c r="H104" s="43"/>
      <c r="I104" s="48"/>
      <c r="J104" s="48"/>
      <c r="K104" s="38"/>
      <c r="L104" s="38"/>
      <c r="M104" s="38"/>
      <c r="N104" s="41"/>
      <c r="O104" s="41"/>
    </row>
    <row r="105" spans="1:21" s="42" customFormat="1" ht="13.5" hidden="1" customHeight="1" x14ac:dyDescent="0.15">
      <c r="A105" s="43"/>
      <c r="B105" s="43"/>
      <c r="C105" s="43"/>
      <c r="D105" s="43"/>
      <c r="E105" s="40"/>
      <c r="F105" s="40"/>
      <c r="G105" s="41"/>
      <c r="H105" s="43"/>
      <c r="I105" s="48"/>
      <c r="J105" s="48"/>
      <c r="K105" s="38"/>
      <c r="L105" s="38"/>
      <c r="M105" s="38"/>
      <c r="N105" s="41"/>
      <c r="O105" s="41"/>
    </row>
    <row r="106" spans="1:21" s="42" customFormat="1" ht="13.5" hidden="1" customHeight="1" x14ac:dyDescent="0.15">
      <c r="A106" s="41"/>
      <c r="B106" s="41"/>
      <c r="C106" s="43"/>
      <c r="D106" s="43"/>
      <c r="E106" s="40"/>
      <c r="F106" s="40"/>
      <c r="G106" s="41"/>
      <c r="H106" s="43"/>
      <c r="I106" s="48"/>
      <c r="J106" s="48"/>
      <c r="K106" s="38"/>
      <c r="L106" s="38"/>
      <c r="M106" s="38"/>
      <c r="N106" s="38"/>
      <c r="O106" s="41"/>
    </row>
    <row r="107" spans="1:21" s="42" customFormat="1" hidden="1" x14ac:dyDescent="0.15">
      <c r="A107" s="48"/>
      <c r="B107" s="48"/>
      <c r="C107" s="43"/>
      <c r="D107" s="43"/>
      <c r="E107" s="40"/>
      <c r="F107" s="40"/>
      <c r="G107" s="41"/>
      <c r="H107" s="43"/>
      <c r="I107" s="48"/>
      <c r="J107" s="48"/>
      <c r="K107" s="38"/>
      <c r="L107" s="38"/>
      <c r="M107" s="38"/>
      <c r="N107" s="38"/>
      <c r="O107" s="41"/>
    </row>
    <row r="108" spans="1:21" s="42" customFormat="1" hidden="1" x14ac:dyDescent="0.15">
      <c r="A108" s="43"/>
      <c r="B108" s="43"/>
      <c r="C108" s="43"/>
      <c r="D108" s="43"/>
      <c r="E108" s="40"/>
      <c r="F108" s="40"/>
      <c r="G108" s="43"/>
      <c r="H108" s="43"/>
      <c r="I108" s="48"/>
      <c r="J108" s="48"/>
      <c r="K108" s="38"/>
      <c r="L108" s="38"/>
      <c r="M108" s="38"/>
      <c r="N108" s="38"/>
      <c r="O108" s="41"/>
      <c r="T108" s="41" t="s">
        <v>263</v>
      </c>
    </row>
    <row r="109" spans="1:21" s="42" customFormat="1" hidden="1" x14ac:dyDescent="0.15">
      <c r="A109" s="48"/>
      <c r="B109" s="48"/>
      <c r="C109" s="38"/>
      <c r="D109" s="38"/>
      <c r="E109" s="40"/>
      <c r="F109" s="40"/>
      <c r="G109" s="43"/>
      <c r="H109" s="43"/>
      <c r="I109" s="48"/>
      <c r="J109" s="48"/>
      <c r="K109" s="38"/>
      <c r="L109" s="38"/>
      <c r="M109" s="38"/>
      <c r="N109" s="38"/>
      <c r="O109" s="41"/>
    </row>
    <row r="110" spans="1:21" s="42" customFormat="1" hidden="1" x14ac:dyDescent="0.15">
      <c r="A110" s="48"/>
      <c r="B110" s="48"/>
      <c r="C110" s="38"/>
      <c r="D110" s="38"/>
      <c r="E110" s="40"/>
      <c r="F110" s="40"/>
      <c r="G110" s="43"/>
      <c r="H110" s="43"/>
      <c r="I110" s="48"/>
      <c r="J110" s="48"/>
      <c r="K110" s="38"/>
      <c r="L110" s="38"/>
      <c r="M110" s="38"/>
      <c r="N110" s="38"/>
      <c r="O110" s="41"/>
      <c r="T110" s="41" t="s">
        <v>233</v>
      </c>
    </row>
    <row r="111" spans="1:21" s="42" customFormat="1" hidden="1" x14ac:dyDescent="0.15">
      <c r="A111" s="48"/>
      <c r="B111" s="48"/>
      <c r="C111" s="38"/>
      <c r="D111" s="38"/>
      <c r="E111" s="40"/>
      <c r="F111" s="40"/>
      <c r="G111" s="43"/>
      <c r="H111" s="43"/>
      <c r="I111" s="48"/>
      <c r="J111" s="48"/>
      <c r="K111" s="38"/>
      <c r="L111" s="38"/>
      <c r="M111" s="38"/>
      <c r="N111" s="38"/>
      <c r="O111" s="41"/>
    </row>
    <row r="112" spans="1:21" s="42" customFormat="1" ht="21.6" hidden="1" x14ac:dyDescent="0.15">
      <c r="A112" s="48"/>
      <c r="B112" s="48"/>
      <c r="C112" s="38"/>
      <c r="D112" s="38"/>
      <c r="E112" s="40"/>
      <c r="F112" s="40"/>
      <c r="G112" s="43"/>
      <c r="H112" s="43"/>
      <c r="I112" s="48"/>
      <c r="J112" s="48"/>
      <c r="K112" s="38"/>
      <c r="L112" s="38"/>
      <c r="M112" s="38"/>
      <c r="N112" s="38"/>
      <c r="O112" s="41"/>
      <c r="T112" s="39" t="s">
        <v>68</v>
      </c>
    </row>
    <row r="113" spans="1:20" s="42" customFormat="1" ht="22.2" hidden="1" x14ac:dyDescent="0.2">
      <c r="A113" s="48"/>
      <c r="B113" s="48"/>
      <c r="C113" s="38"/>
      <c r="D113" s="38"/>
      <c r="E113" s="40"/>
      <c r="F113" s="40"/>
      <c r="G113" s="43"/>
      <c r="H113" s="43"/>
      <c r="I113" s="48"/>
      <c r="J113" s="48"/>
      <c r="K113" s="38"/>
      <c r="L113" s="38"/>
      <c r="M113" s="38"/>
      <c r="N113" s="38"/>
      <c r="O113" s="41"/>
      <c r="S113" s="50"/>
      <c r="T113" s="40" t="s">
        <v>43</v>
      </c>
    </row>
    <row r="114" spans="1:20" s="42" customFormat="1" ht="22.2" hidden="1" x14ac:dyDescent="0.2">
      <c r="A114" s="48"/>
      <c r="B114" s="48"/>
      <c r="C114" s="38"/>
      <c r="D114" s="38"/>
      <c r="E114" s="40"/>
      <c r="F114" s="40"/>
      <c r="G114" s="38"/>
      <c r="H114" s="43"/>
      <c r="I114" s="48"/>
      <c r="J114" s="48"/>
      <c r="K114" s="38"/>
      <c r="L114" s="38"/>
      <c r="M114" s="38"/>
      <c r="N114" s="38"/>
      <c r="O114" s="41"/>
      <c r="S114" s="51"/>
      <c r="T114" s="38" t="s">
        <v>41</v>
      </c>
    </row>
    <row r="115" spans="1:20" s="42" customFormat="1" ht="22.2" hidden="1" x14ac:dyDescent="0.2">
      <c r="A115" s="48"/>
      <c r="B115" s="48"/>
      <c r="C115" s="48"/>
      <c r="D115" s="48"/>
      <c r="E115" s="40"/>
      <c r="F115" s="40"/>
      <c r="G115" s="38"/>
      <c r="H115" s="43"/>
      <c r="I115" s="48"/>
      <c r="J115" s="48"/>
      <c r="K115" s="38"/>
      <c r="L115" s="38"/>
      <c r="M115" s="38"/>
      <c r="N115" s="38"/>
      <c r="O115" s="41"/>
      <c r="S115" s="51"/>
      <c r="T115" s="38" t="s">
        <v>33</v>
      </c>
    </row>
    <row r="116" spans="1:20" s="42" customFormat="1" ht="13.2" hidden="1" x14ac:dyDescent="0.2">
      <c r="A116" s="41"/>
      <c r="B116" s="41"/>
      <c r="C116" s="278"/>
      <c r="D116" s="278"/>
      <c r="E116" s="278"/>
      <c r="F116" s="278"/>
      <c r="G116" s="278"/>
      <c r="H116" s="43"/>
      <c r="I116" s="41"/>
      <c r="J116" s="41"/>
      <c r="K116" s="41"/>
      <c r="L116" s="41"/>
      <c r="M116" s="41"/>
      <c r="N116" s="41"/>
      <c r="O116" s="41"/>
      <c r="S116" s="51"/>
    </row>
    <row r="117" spans="1:20" s="42" customFormat="1" ht="22.2" hidden="1" x14ac:dyDescent="0.2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S117" s="51"/>
      <c r="T117" s="43" t="s">
        <v>74</v>
      </c>
    </row>
    <row r="118" spans="1:20" s="42" customFormat="1" ht="13.2" hidden="1" x14ac:dyDescent="0.2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S118" s="51"/>
    </row>
    <row r="119" spans="1:20" s="42" customFormat="1" ht="13.2" hidden="1" x14ac:dyDescent="0.2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S119" s="51"/>
      <c r="T119" s="41" t="s">
        <v>204</v>
      </c>
    </row>
    <row r="120" spans="1:20" s="42" customFormat="1" ht="13.2" hidden="1" x14ac:dyDescent="0.2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53"/>
      <c r="S120" s="51"/>
      <c r="T120" s="43" t="s">
        <v>152</v>
      </c>
    </row>
    <row r="121" spans="1:20" s="42" customFormat="1" ht="12" hidden="1" x14ac:dyDescent="0.15">
      <c r="A121" s="41"/>
      <c r="B121" s="41"/>
      <c r="C121" s="75"/>
      <c r="D121" s="75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53"/>
    </row>
    <row r="122" spans="1:20" s="42" customFormat="1" ht="12" hidden="1" x14ac:dyDescent="0.15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53"/>
      <c r="T122" s="41" t="s">
        <v>154</v>
      </c>
    </row>
    <row r="123" spans="1:20" s="42" customFormat="1" ht="12" hidden="1" x14ac:dyDescent="0.15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53"/>
    </row>
    <row r="124" spans="1:20" s="42" customFormat="1" ht="12" hidden="1" x14ac:dyDescent="0.15">
      <c r="A124" s="75"/>
      <c r="B124" s="75"/>
      <c r="C124" s="41"/>
      <c r="D124" s="41"/>
      <c r="E124" s="41"/>
      <c r="F124" s="41"/>
      <c r="G124" s="75"/>
      <c r="H124" s="41"/>
      <c r="I124" s="41"/>
      <c r="J124" s="41"/>
      <c r="K124" s="41"/>
      <c r="L124" s="41"/>
      <c r="M124" s="41"/>
      <c r="N124" s="41"/>
      <c r="O124" s="53"/>
    </row>
    <row r="125" spans="1:20" s="42" customFormat="1" ht="12" hidden="1" x14ac:dyDescent="0.15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53"/>
    </row>
    <row r="126" spans="1:20" s="42" customFormat="1" ht="12" hidden="1" x14ac:dyDescent="0.15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53"/>
    </row>
    <row r="127" spans="1:20" s="42" customFormat="1" ht="12" hidden="1" x14ac:dyDescent="0.15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53"/>
    </row>
    <row r="128" spans="1:20" s="42" customFormat="1" ht="13.2" hidden="1" x14ac:dyDescent="0.2">
      <c r="A128" s="41"/>
      <c r="B128" s="41"/>
      <c r="C128" s="54"/>
      <c r="D128" s="54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</row>
    <row r="129" spans="1:15" s="42" customFormat="1" ht="13.2" hidden="1" x14ac:dyDescent="0.2">
      <c r="A129" s="41"/>
      <c r="B129" s="41"/>
      <c r="C129" s="54"/>
      <c r="D129" s="54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</row>
    <row r="130" spans="1:15" s="42" customFormat="1" ht="13.2" hidden="1" x14ac:dyDescent="0.2">
      <c r="A130" s="41"/>
      <c r="B130" s="41"/>
      <c r="C130" s="54"/>
      <c r="D130" s="54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</row>
    <row r="131" spans="1:15" s="42" customFormat="1" ht="13.2" hidden="1" x14ac:dyDescent="0.2">
      <c r="A131" s="41"/>
      <c r="B131" s="41"/>
      <c r="C131" s="54"/>
      <c r="D131" s="54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</row>
    <row r="132" spans="1:15" s="42" customFormat="1" ht="13.2" hidden="1" x14ac:dyDescent="0.2">
      <c r="A132" s="41"/>
      <c r="B132" s="41"/>
      <c r="C132" s="54"/>
      <c r="D132" s="54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</row>
    <row r="133" spans="1:15" s="42" customFormat="1" ht="13.2" hidden="1" x14ac:dyDescent="0.2">
      <c r="A133" s="41"/>
      <c r="B133" s="41"/>
      <c r="C133" s="54"/>
      <c r="D133" s="54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</row>
    <row r="134" spans="1:15" s="42" customFormat="1" ht="13.2" hidden="1" x14ac:dyDescent="0.2">
      <c r="A134" s="41"/>
      <c r="B134" s="41"/>
      <c r="C134" s="54"/>
      <c r="D134" s="54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</row>
    <row r="135" spans="1:15" s="42" customFormat="1" ht="13.2" hidden="1" x14ac:dyDescent="0.2">
      <c r="A135" s="41"/>
      <c r="B135" s="41"/>
      <c r="C135" s="54"/>
      <c r="D135" s="54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</row>
    <row r="136" spans="1:15" s="42" customFormat="1" hidden="1" x14ac:dyDescent="0.15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</row>
    <row r="137" spans="1:15" s="42" customFormat="1" hidden="1" x14ac:dyDescent="0.15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</row>
    <row r="138" spans="1:15" s="42" customFormat="1" hidden="1" x14ac:dyDescent="0.15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</row>
    <row r="139" spans="1:15" s="42" customFormat="1" ht="13.2" hidden="1" x14ac:dyDescent="0.2">
      <c r="A139" s="41"/>
      <c r="B139" s="86"/>
      <c r="C139" s="87"/>
      <c r="D139" s="87"/>
      <c r="E139" s="87"/>
      <c r="F139" s="86"/>
      <c r="G139" s="87"/>
      <c r="H139" s="86"/>
      <c r="I139" s="86"/>
      <c r="J139" s="63"/>
      <c r="K139" s="55"/>
      <c r="L139" s="55"/>
      <c r="M139" s="55"/>
      <c r="N139" s="41"/>
      <c r="O139" s="41"/>
    </row>
    <row r="140" spans="1:15" s="42" customFormat="1" ht="12" hidden="1" x14ac:dyDescent="0.15">
      <c r="A140" s="41"/>
      <c r="B140" s="41"/>
      <c r="C140" s="85"/>
      <c r="D140" s="85"/>
      <c r="E140" s="85"/>
      <c r="F140" s="63"/>
      <c r="G140" s="85"/>
      <c r="H140" s="63"/>
      <c r="I140" s="63"/>
      <c r="J140" s="63"/>
      <c r="K140" s="41"/>
      <c r="L140" s="41"/>
      <c r="M140" s="41"/>
      <c r="N140" s="41"/>
      <c r="O140" s="41"/>
    </row>
    <row r="141" spans="1:15" s="42" customFormat="1" ht="12" hidden="1" x14ac:dyDescent="0.15">
      <c r="A141" s="41"/>
      <c r="B141" s="266"/>
      <c r="C141" s="266"/>
      <c r="D141" s="266"/>
      <c r="E141" s="266"/>
      <c r="F141" s="265"/>
      <c r="G141" s="266"/>
      <c r="H141" s="265"/>
      <c r="I141" s="265"/>
      <c r="J141" s="63"/>
      <c r="K141" s="41"/>
      <c r="L141" s="41"/>
      <c r="M141" s="41"/>
      <c r="N141" s="41"/>
      <c r="O141" s="41"/>
    </row>
    <row r="142" spans="1:15" s="42" customFormat="1" ht="12" hidden="1" x14ac:dyDescent="0.15">
      <c r="A142" s="41"/>
      <c r="B142" s="266"/>
      <c r="C142" s="86"/>
      <c r="D142" s="91"/>
      <c r="E142" s="91"/>
      <c r="F142" s="91"/>
      <c r="G142" s="91"/>
      <c r="H142" s="91"/>
      <c r="I142" s="91"/>
      <c r="J142" s="63"/>
      <c r="K142" s="41"/>
      <c r="L142" s="41"/>
      <c r="M142" s="41"/>
      <c r="N142" s="41"/>
      <c r="O142" s="41"/>
    </row>
    <row r="143" spans="1:15" s="42" customFormat="1" ht="12" hidden="1" x14ac:dyDescent="0.15">
      <c r="A143" s="41"/>
      <c r="B143" s="266"/>
      <c r="C143" s="86"/>
      <c r="D143" s="266"/>
      <c r="E143" s="266"/>
      <c r="F143" s="266"/>
      <c r="G143" s="266"/>
      <c r="H143" s="266"/>
      <c r="I143" s="266"/>
      <c r="J143" s="63"/>
      <c r="K143" s="41"/>
      <c r="L143" s="41"/>
      <c r="M143" s="41"/>
      <c r="N143" s="41"/>
      <c r="O143" s="41"/>
    </row>
    <row r="144" spans="1:15" s="42" customFormat="1" ht="12" hidden="1" x14ac:dyDescent="0.15">
      <c r="A144" s="41"/>
      <c r="B144" s="266"/>
      <c r="C144" s="87"/>
      <c r="D144" s="266"/>
      <c r="E144" s="91"/>
      <c r="F144" s="266"/>
      <c r="G144" s="266"/>
      <c r="H144" s="266"/>
      <c r="I144" s="266"/>
      <c r="J144" s="63"/>
      <c r="K144" s="41"/>
      <c r="L144" s="41"/>
      <c r="M144" s="41"/>
      <c r="N144" s="41"/>
      <c r="O144" s="41"/>
    </row>
    <row r="145" spans="1:15" s="42" customFormat="1" ht="12" hidden="1" x14ac:dyDescent="0.15">
      <c r="A145" s="265"/>
      <c r="B145" s="90"/>
      <c r="C145" s="265"/>
      <c r="D145" s="86"/>
      <c r="E145" s="265"/>
      <c r="F145" s="265"/>
      <c r="G145" s="265"/>
      <c r="H145" s="63"/>
      <c r="I145" s="265"/>
      <c r="J145" s="63"/>
      <c r="K145" s="41"/>
      <c r="L145" s="41"/>
      <c r="M145" s="41"/>
      <c r="N145" s="41"/>
      <c r="O145" s="41"/>
    </row>
    <row r="146" spans="1:15" s="42" customFormat="1" ht="12" hidden="1" x14ac:dyDescent="0.15">
      <c r="A146" s="266"/>
      <c r="B146" s="86"/>
      <c r="C146" s="266"/>
      <c r="D146" s="86"/>
      <c r="E146" s="266"/>
      <c r="F146" s="266"/>
      <c r="G146" s="266"/>
      <c r="H146" s="63"/>
      <c r="I146" s="266"/>
      <c r="J146" s="63"/>
      <c r="K146" s="41"/>
      <c r="L146" s="41"/>
      <c r="M146" s="41"/>
      <c r="N146" s="41"/>
      <c r="O146" s="41"/>
    </row>
    <row r="147" spans="1:15" s="42" customFormat="1" ht="12" hidden="1" x14ac:dyDescent="0.15">
      <c r="A147" s="90"/>
      <c r="B147" s="86"/>
      <c r="C147" s="90"/>
      <c r="D147" s="86"/>
      <c r="E147" s="90"/>
      <c r="F147" s="90"/>
      <c r="G147" s="90"/>
      <c r="H147" s="63"/>
      <c r="I147" s="90"/>
      <c r="J147" s="63"/>
      <c r="K147" s="41"/>
      <c r="L147" s="41"/>
      <c r="M147" s="41"/>
      <c r="N147" s="41"/>
      <c r="O147" s="41"/>
    </row>
    <row r="148" spans="1:15" s="42" customFormat="1" ht="12" hidden="1" x14ac:dyDescent="0.15">
      <c r="A148" s="91"/>
      <c r="B148" s="86"/>
      <c r="C148" s="91"/>
      <c r="D148" s="86"/>
      <c r="E148" s="91"/>
      <c r="F148" s="91"/>
      <c r="G148" s="91"/>
      <c r="H148" s="63"/>
      <c r="I148" s="91"/>
      <c r="J148" s="63"/>
      <c r="K148" s="41"/>
      <c r="L148" s="41"/>
      <c r="M148" s="41"/>
      <c r="N148" s="41"/>
      <c r="O148" s="41"/>
    </row>
    <row r="149" spans="1:15" s="42" customFormat="1" ht="12" hidden="1" x14ac:dyDescent="0.15">
      <c r="A149" s="266"/>
      <c r="B149" s="86"/>
      <c r="C149" s="266"/>
      <c r="D149" s="86"/>
      <c r="E149" s="266"/>
      <c r="F149" s="266"/>
      <c r="G149" s="266"/>
      <c r="H149" s="63"/>
      <c r="I149" s="266"/>
      <c r="J149" s="63"/>
      <c r="K149" s="41"/>
      <c r="L149" s="41"/>
      <c r="M149" s="41"/>
      <c r="N149" s="41"/>
      <c r="O149" s="41"/>
    </row>
    <row r="150" spans="1:15" s="42" customFormat="1" ht="12" hidden="1" x14ac:dyDescent="0.15">
      <c r="A150" s="266"/>
      <c r="B150" s="86"/>
      <c r="C150" s="266"/>
      <c r="D150" s="86"/>
      <c r="E150" s="266"/>
      <c r="F150" s="266"/>
      <c r="G150" s="266"/>
      <c r="H150" s="63"/>
      <c r="I150" s="266"/>
      <c r="J150" s="63"/>
      <c r="K150" s="41"/>
      <c r="L150" s="41"/>
      <c r="M150" s="41"/>
      <c r="N150" s="41"/>
      <c r="O150" s="41"/>
    </row>
    <row r="151" spans="1:15" s="42" customFormat="1" ht="12" hidden="1" x14ac:dyDescent="0.15">
      <c r="A151" s="266"/>
      <c r="B151" s="86"/>
      <c r="C151" s="266"/>
      <c r="D151" s="86"/>
      <c r="E151" s="266"/>
      <c r="F151" s="266"/>
      <c r="G151" s="266"/>
      <c r="H151" s="63"/>
      <c r="I151" s="266"/>
      <c r="J151" s="63"/>
      <c r="K151" s="41"/>
      <c r="L151" s="41"/>
      <c r="M151" s="41"/>
      <c r="N151" s="41"/>
      <c r="O151" s="41"/>
    </row>
    <row r="152" spans="1:15" s="42" customFormat="1" ht="12" hidden="1" x14ac:dyDescent="0.15">
      <c r="A152" s="266"/>
      <c r="B152" s="41"/>
      <c r="C152" s="266"/>
      <c r="D152" s="41"/>
      <c r="E152" s="266"/>
      <c r="F152" s="266"/>
      <c r="G152" s="266"/>
      <c r="H152" s="41"/>
      <c r="I152" s="266"/>
      <c r="J152" s="41"/>
      <c r="K152" s="41"/>
      <c r="L152" s="41"/>
      <c r="M152" s="41"/>
      <c r="N152" s="41"/>
      <c r="O152" s="41"/>
    </row>
    <row r="153" spans="1:15" s="42" customFormat="1" ht="12" hidden="1" x14ac:dyDescent="0.15">
      <c r="A153" s="90"/>
      <c r="B153" s="41"/>
      <c r="C153" s="90"/>
      <c r="D153" s="41"/>
      <c r="E153" s="90"/>
      <c r="F153" s="90"/>
      <c r="G153" s="90"/>
      <c r="H153" s="41"/>
      <c r="I153" s="90"/>
      <c r="J153" s="41"/>
      <c r="K153" s="41"/>
      <c r="L153" s="41"/>
      <c r="M153" s="41"/>
      <c r="N153" s="41"/>
      <c r="O153" s="41"/>
    </row>
    <row r="154" spans="1:15" ht="12" hidden="1" x14ac:dyDescent="0.15">
      <c r="A154" s="90"/>
      <c r="B154" s="279"/>
      <c r="C154" s="90"/>
      <c r="D154" s="279"/>
      <c r="E154" s="90"/>
      <c r="F154" s="90"/>
      <c r="G154" s="90"/>
      <c r="H154" s="279"/>
      <c r="I154" s="90"/>
      <c r="J154" s="279"/>
      <c r="K154" s="279"/>
      <c r="L154" s="279"/>
      <c r="M154" s="279"/>
      <c r="N154" s="279"/>
      <c r="O154" s="279"/>
    </row>
    <row r="155" spans="1:15" ht="12" hidden="1" x14ac:dyDescent="0.15">
      <c r="A155" s="266"/>
      <c r="B155" s="279"/>
      <c r="C155" s="266"/>
      <c r="D155" s="279"/>
      <c r="E155" s="266"/>
      <c r="F155" s="266"/>
      <c r="G155" s="266"/>
      <c r="H155" s="279"/>
      <c r="I155" s="266"/>
      <c r="J155" s="279"/>
      <c r="K155" s="279"/>
      <c r="L155" s="279"/>
      <c r="M155" s="279"/>
      <c r="N155" s="279"/>
      <c r="O155" s="279"/>
    </row>
    <row r="156" spans="1:15" hidden="1" x14ac:dyDescent="0.15"/>
    <row r="157" spans="1:15" hidden="1" x14ac:dyDescent="0.15"/>
    <row r="158" spans="1:15" ht="12" hidden="1" x14ac:dyDescent="0.15">
      <c r="A158" s="56"/>
      <c r="B158" s="56"/>
      <c r="C158" s="57"/>
      <c r="D158" s="57"/>
      <c r="E158" s="58"/>
      <c r="F158" s="59"/>
    </row>
    <row r="159" spans="1:15" ht="12" hidden="1" x14ac:dyDescent="0.15">
      <c r="A159" s="57"/>
      <c r="B159" s="57"/>
      <c r="C159" s="57"/>
      <c r="D159" s="57"/>
      <c r="E159" s="58"/>
      <c r="F159" s="59"/>
    </row>
    <row r="160" spans="1:15" ht="12" hidden="1" x14ac:dyDescent="0.15">
      <c r="A160" s="57"/>
      <c r="B160" s="57"/>
      <c r="C160" s="57"/>
      <c r="D160" s="57"/>
      <c r="E160" s="58"/>
      <c r="F160" s="59"/>
    </row>
    <row r="161" spans="3:6" ht="12" hidden="1" x14ac:dyDescent="0.15">
      <c r="C161" s="57"/>
      <c r="D161" s="57"/>
      <c r="E161" s="58"/>
      <c r="F161" s="59"/>
    </row>
    <row r="162" spans="3:6" ht="12" hidden="1" x14ac:dyDescent="0.15">
      <c r="C162" s="57"/>
      <c r="D162" s="57"/>
      <c r="E162" s="58"/>
      <c r="F162" s="59"/>
    </row>
    <row r="163" spans="3:6" ht="12" hidden="1" x14ac:dyDescent="0.15">
      <c r="C163" s="57"/>
      <c r="D163" s="57"/>
      <c r="E163" s="58"/>
      <c r="F163" s="59"/>
    </row>
    <row r="164" spans="3:6" ht="12" hidden="1" x14ac:dyDescent="0.15">
      <c r="C164" s="57"/>
      <c r="D164" s="57"/>
      <c r="E164" s="58"/>
      <c r="F164" s="59"/>
    </row>
    <row r="165" spans="3:6" ht="12" hidden="1" x14ac:dyDescent="0.15">
      <c r="C165" s="57"/>
      <c r="D165" s="57"/>
      <c r="E165" s="58"/>
      <c r="F165" s="59"/>
    </row>
    <row r="166" spans="3:6" ht="12" hidden="1" x14ac:dyDescent="0.15">
      <c r="C166" s="57"/>
      <c r="D166" s="57"/>
      <c r="E166" s="58"/>
      <c r="F166" s="59"/>
    </row>
    <row r="167" spans="3:6" ht="12" hidden="1" x14ac:dyDescent="0.15">
      <c r="C167" s="57"/>
      <c r="D167" s="57"/>
      <c r="E167" s="58"/>
      <c r="F167" s="59"/>
    </row>
    <row r="168" spans="3:6" ht="12" hidden="1" x14ac:dyDescent="0.15">
      <c r="C168" s="57"/>
      <c r="D168" s="57"/>
      <c r="E168" s="58"/>
      <c r="F168" s="59"/>
    </row>
    <row r="169" spans="3:6" ht="12" hidden="1" x14ac:dyDescent="0.15">
      <c r="C169" s="57"/>
      <c r="D169" s="57"/>
      <c r="E169" s="58"/>
      <c r="F169" s="59"/>
    </row>
    <row r="170" spans="3:6" ht="12" hidden="1" x14ac:dyDescent="0.15">
      <c r="C170" s="57"/>
      <c r="D170" s="57"/>
      <c r="E170" s="58"/>
      <c r="F170" s="59"/>
    </row>
    <row r="171" spans="3:6" ht="12" hidden="1" x14ac:dyDescent="0.15">
      <c r="C171" s="57"/>
      <c r="D171" s="57"/>
      <c r="E171" s="58"/>
      <c r="F171" s="59"/>
    </row>
    <row r="172" spans="3:6" ht="12" hidden="1" x14ac:dyDescent="0.15">
      <c r="C172" s="57"/>
      <c r="D172" s="57"/>
      <c r="E172" s="58"/>
      <c r="F172" s="59"/>
    </row>
    <row r="173" spans="3:6" ht="12" hidden="1" x14ac:dyDescent="0.15">
      <c r="C173" s="57"/>
      <c r="D173" s="57"/>
      <c r="E173" s="58"/>
      <c r="F173" s="59"/>
    </row>
    <row r="174" spans="3:6" ht="12" hidden="1" x14ac:dyDescent="0.15">
      <c r="C174" s="57"/>
      <c r="D174" s="57"/>
      <c r="E174" s="58"/>
      <c r="F174" s="59"/>
    </row>
    <row r="175" spans="3:6" ht="12" hidden="1" x14ac:dyDescent="0.15">
      <c r="C175" s="57"/>
      <c r="D175" s="57"/>
      <c r="E175" s="58"/>
      <c r="F175" s="59"/>
    </row>
    <row r="176" spans="3:6" ht="12" hidden="1" x14ac:dyDescent="0.15">
      <c r="C176" s="57"/>
      <c r="D176" s="57"/>
      <c r="E176" s="58"/>
      <c r="F176" s="59"/>
    </row>
    <row r="177" spans="3:6" ht="12" hidden="1" x14ac:dyDescent="0.15">
      <c r="C177" s="57"/>
      <c r="D177" s="57"/>
      <c r="E177" s="58"/>
      <c r="F177" s="59"/>
    </row>
    <row r="178" spans="3:6" ht="12" hidden="1" x14ac:dyDescent="0.15">
      <c r="C178" s="57"/>
      <c r="D178" s="57"/>
      <c r="E178" s="58"/>
      <c r="F178" s="59"/>
    </row>
    <row r="179" spans="3:6" ht="12" hidden="1" x14ac:dyDescent="0.15">
      <c r="C179" s="57"/>
      <c r="D179" s="57"/>
      <c r="E179" s="58"/>
      <c r="F179" s="59"/>
    </row>
    <row r="180" spans="3:6" ht="12" hidden="1" x14ac:dyDescent="0.15">
      <c r="C180" s="57"/>
      <c r="D180" s="57"/>
      <c r="E180" s="58"/>
      <c r="F180" s="59"/>
    </row>
    <row r="181" spans="3:6" ht="12" hidden="1" x14ac:dyDescent="0.15">
      <c r="C181" s="57"/>
      <c r="D181" s="57"/>
      <c r="E181" s="58"/>
      <c r="F181" s="59"/>
    </row>
    <row r="182" spans="3:6" ht="12" hidden="1" x14ac:dyDescent="0.15">
      <c r="C182" s="57"/>
      <c r="D182" s="57"/>
      <c r="E182" s="58"/>
      <c r="F182" s="59"/>
    </row>
    <row r="183" spans="3:6" ht="12" hidden="1" x14ac:dyDescent="0.15">
      <c r="C183" s="57"/>
      <c r="D183" s="57"/>
      <c r="E183" s="58"/>
      <c r="F183" s="59"/>
    </row>
    <row r="184" spans="3:6" hidden="1" x14ac:dyDescent="0.15"/>
    <row r="185" spans="3:6" hidden="1" x14ac:dyDescent="0.15"/>
  </sheetData>
  <mergeCells count="353">
    <mergeCell ref="E2:K2"/>
    <mergeCell ref="D3:H3"/>
    <mergeCell ref="J3:N3"/>
    <mergeCell ref="B4:C4"/>
    <mergeCell ref="E4:G4"/>
    <mergeCell ref="H4:I4"/>
    <mergeCell ref="J4:K4"/>
    <mergeCell ref="L4:M4"/>
    <mergeCell ref="A5:P5"/>
    <mergeCell ref="B2:C2"/>
    <mergeCell ref="A6:B6"/>
    <mergeCell ref="D6:F6"/>
    <mergeCell ref="K6:L6"/>
    <mergeCell ref="N6:P6"/>
    <mergeCell ref="A7:B7"/>
    <mergeCell ref="D7:F7"/>
    <mergeCell ref="K7:L7"/>
    <mergeCell ref="N7:P7"/>
    <mergeCell ref="A10:B10"/>
    <mergeCell ref="D10:F10"/>
    <mergeCell ref="K10:L10"/>
    <mergeCell ref="N10:P10"/>
    <mergeCell ref="A11:B11"/>
    <mergeCell ref="D11:F11"/>
    <mergeCell ref="K11:L11"/>
    <mergeCell ref="N11:P11"/>
    <mergeCell ref="A8:B8"/>
    <mergeCell ref="D8:F8"/>
    <mergeCell ref="K8:L8"/>
    <mergeCell ref="N8:P8"/>
    <mergeCell ref="A9:B9"/>
    <mergeCell ref="D9:F9"/>
    <mergeCell ref="K9:L9"/>
    <mergeCell ref="N9:P9"/>
    <mergeCell ref="A14:B14"/>
    <mergeCell ref="D14:F14"/>
    <mergeCell ref="K14:L14"/>
    <mergeCell ref="N14:P14"/>
    <mergeCell ref="A15:B15"/>
    <mergeCell ref="D15:F15"/>
    <mergeCell ref="K15:L15"/>
    <mergeCell ref="N15:P15"/>
    <mergeCell ref="A12:B12"/>
    <mergeCell ref="D12:F12"/>
    <mergeCell ref="K12:L12"/>
    <mergeCell ref="N12:P12"/>
    <mergeCell ref="A13:B13"/>
    <mergeCell ref="D13:F13"/>
    <mergeCell ref="K13:L13"/>
    <mergeCell ref="N13:P13"/>
    <mergeCell ref="A19:B19"/>
    <mergeCell ref="D19:F19"/>
    <mergeCell ref="K19:L19"/>
    <mergeCell ref="N19:P19"/>
    <mergeCell ref="A20:B20"/>
    <mergeCell ref="D20:F20"/>
    <mergeCell ref="K20:L20"/>
    <mergeCell ref="N20:P20"/>
    <mergeCell ref="A16:F16"/>
    <mergeCell ref="I16:L16"/>
    <mergeCell ref="N16:P16"/>
    <mergeCell ref="A17:P17"/>
    <mergeCell ref="A18:B18"/>
    <mergeCell ref="D18:F18"/>
    <mergeCell ref="K18:L18"/>
    <mergeCell ref="N18:P18"/>
    <mergeCell ref="A23:B23"/>
    <mergeCell ref="D23:F23"/>
    <mergeCell ref="K23:L23"/>
    <mergeCell ref="N23:P23"/>
    <mergeCell ref="A24:B24"/>
    <mergeCell ref="D24:F24"/>
    <mergeCell ref="K24:L24"/>
    <mergeCell ref="N24:P24"/>
    <mergeCell ref="A21:B21"/>
    <mergeCell ref="D21:F21"/>
    <mergeCell ref="K21:L21"/>
    <mergeCell ref="N21:P21"/>
    <mergeCell ref="A22:B22"/>
    <mergeCell ref="D22:F22"/>
    <mergeCell ref="K22:L22"/>
    <mergeCell ref="N22:P22"/>
    <mergeCell ref="A27:B27"/>
    <mergeCell ref="D27:F27"/>
    <mergeCell ref="K27:L27"/>
    <mergeCell ref="N27:P27"/>
    <mergeCell ref="A28:B28"/>
    <mergeCell ref="D28:F28"/>
    <mergeCell ref="K28:L28"/>
    <mergeCell ref="N28:P28"/>
    <mergeCell ref="A25:B25"/>
    <mergeCell ref="D25:F25"/>
    <mergeCell ref="K25:L25"/>
    <mergeCell ref="N25:P25"/>
    <mergeCell ref="A26:B26"/>
    <mergeCell ref="D26:F26"/>
    <mergeCell ref="K26:L26"/>
    <mergeCell ref="N26:P26"/>
    <mergeCell ref="A31:F31"/>
    <mergeCell ref="I31:L31"/>
    <mergeCell ref="N31:P31"/>
    <mergeCell ref="A32:P32"/>
    <mergeCell ref="A33:B33"/>
    <mergeCell ref="D33:E33"/>
    <mergeCell ref="K33:L33"/>
    <mergeCell ref="N33:P33"/>
    <mergeCell ref="A29:B29"/>
    <mergeCell ref="D29:F29"/>
    <mergeCell ref="K29:L29"/>
    <mergeCell ref="N29:P29"/>
    <mergeCell ref="A30:B30"/>
    <mergeCell ref="D30:F30"/>
    <mergeCell ref="K30:L30"/>
    <mergeCell ref="N30:P30"/>
    <mergeCell ref="A36:B36"/>
    <mergeCell ref="D36:E36"/>
    <mergeCell ref="K36:L36"/>
    <mergeCell ref="N36:P36"/>
    <mergeCell ref="A37:B37"/>
    <mergeCell ref="D37:E37"/>
    <mergeCell ref="K37:L37"/>
    <mergeCell ref="N37:P37"/>
    <mergeCell ref="A34:B34"/>
    <mergeCell ref="D34:E34"/>
    <mergeCell ref="K34:L34"/>
    <mergeCell ref="N34:P34"/>
    <mergeCell ref="A35:B35"/>
    <mergeCell ref="D35:E35"/>
    <mergeCell ref="K35:L35"/>
    <mergeCell ref="N35:P35"/>
    <mergeCell ref="A40:B40"/>
    <mergeCell ref="D40:E40"/>
    <mergeCell ref="K40:L40"/>
    <mergeCell ref="N40:P40"/>
    <mergeCell ref="A41:B41"/>
    <mergeCell ref="D41:E41"/>
    <mergeCell ref="K41:L41"/>
    <mergeCell ref="N41:P41"/>
    <mergeCell ref="A38:B38"/>
    <mergeCell ref="D38:E38"/>
    <mergeCell ref="K38:L38"/>
    <mergeCell ref="N38:P38"/>
    <mergeCell ref="A39:B39"/>
    <mergeCell ref="D39:E39"/>
    <mergeCell ref="K39:L39"/>
    <mergeCell ref="N39:P39"/>
    <mergeCell ref="A44:B44"/>
    <mergeCell ref="D44:E44"/>
    <mergeCell ref="K44:L44"/>
    <mergeCell ref="N44:P44"/>
    <mergeCell ref="A45:B45"/>
    <mergeCell ref="D45:E45"/>
    <mergeCell ref="K45:L45"/>
    <mergeCell ref="N45:P45"/>
    <mergeCell ref="A42:B42"/>
    <mergeCell ref="D42:E42"/>
    <mergeCell ref="K42:L42"/>
    <mergeCell ref="N42:P42"/>
    <mergeCell ref="A43:B43"/>
    <mergeCell ref="D43:E43"/>
    <mergeCell ref="K43:L43"/>
    <mergeCell ref="N43:P43"/>
    <mergeCell ref="A48:B48"/>
    <mergeCell ref="D48:E48"/>
    <mergeCell ref="K48:L48"/>
    <mergeCell ref="N48:P48"/>
    <mergeCell ref="A49:B49"/>
    <mergeCell ref="D49:E49"/>
    <mergeCell ref="K49:L49"/>
    <mergeCell ref="N49:P49"/>
    <mergeCell ref="A46:B46"/>
    <mergeCell ref="D46:E46"/>
    <mergeCell ref="K46:L46"/>
    <mergeCell ref="N46:P46"/>
    <mergeCell ref="A47:B47"/>
    <mergeCell ref="D47:E47"/>
    <mergeCell ref="K47:L47"/>
    <mergeCell ref="N47:P47"/>
    <mergeCell ref="A52:B52"/>
    <mergeCell ref="D52:E52"/>
    <mergeCell ref="K52:L52"/>
    <mergeCell ref="N52:P52"/>
    <mergeCell ref="A53:B53"/>
    <mergeCell ref="D53:E53"/>
    <mergeCell ref="K53:L53"/>
    <mergeCell ref="N53:P53"/>
    <mergeCell ref="A50:B50"/>
    <mergeCell ref="D50:E50"/>
    <mergeCell ref="K50:L50"/>
    <mergeCell ref="N50:P50"/>
    <mergeCell ref="A51:B51"/>
    <mergeCell ref="D51:E51"/>
    <mergeCell ref="K51:L51"/>
    <mergeCell ref="N51:P51"/>
    <mergeCell ref="A56:B56"/>
    <mergeCell ref="D56:E56"/>
    <mergeCell ref="K56:L56"/>
    <mergeCell ref="N56:P56"/>
    <mergeCell ref="A57:B57"/>
    <mergeCell ref="D57:E57"/>
    <mergeCell ref="K57:L57"/>
    <mergeCell ref="N57:P57"/>
    <mergeCell ref="A54:B54"/>
    <mergeCell ref="D54:E54"/>
    <mergeCell ref="K54:L54"/>
    <mergeCell ref="N54:P54"/>
    <mergeCell ref="A55:B55"/>
    <mergeCell ref="D55:E55"/>
    <mergeCell ref="K55:L55"/>
    <mergeCell ref="N55:P55"/>
    <mergeCell ref="A61:B61"/>
    <mergeCell ref="D61:E61"/>
    <mergeCell ref="K61:L61"/>
    <mergeCell ref="N61:P61"/>
    <mergeCell ref="A62:B62"/>
    <mergeCell ref="D62:E62"/>
    <mergeCell ref="K62:L62"/>
    <mergeCell ref="N62:P62"/>
    <mergeCell ref="A58:F58"/>
    <mergeCell ref="I58:L58"/>
    <mergeCell ref="N58:P58"/>
    <mergeCell ref="A59:P59"/>
    <mergeCell ref="A60:B60"/>
    <mergeCell ref="D60:E60"/>
    <mergeCell ref="K60:L60"/>
    <mergeCell ref="N60:P60"/>
    <mergeCell ref="A65:B65"/>
    <mergeCell ref="D65:E65"/>
    <mergeCell ref="K65:L65"/>
    <mergeCell ref="N65:P65"/>
    <mergeCell ref="A66:B66"/>
    <mergeCell ref="D66:E66"/>
    <mergeCell ref="K66:L66"/>
    <mergeCell ref="N66:P66"/>
    <mergeCell ref="A63:B63"/>
    <mergeCell ref="D63:E63"/>
    <mergeCell ref="K63:L63"/>
    <mergeCell ref="N63:P63"/>
    <mergeCell ref="A64:B64"/>
    <mergeCell ref="D64:E64"/>
    <mergeCell ref="K64:L64"/>
    <mergeCell ref="N64:P64"/>
    <mergeCell ref="A69:B69"/>
    <mergeCell ref="D69:E69"/>
    <mergeCell ref="K69:L69"/>
    <mergeCell ref="N69:P69"/>
    <mergeCell ref="A70:B70"/>
    <mergeCell ref="D70:E70"/>
    <mergeCell ref="K70:L70"/>
    <mergeCell ref="N70:P70"/>
    <mergeCell ref="A67:B67"/>
    <mergeCell ref="D67:E67"/>
    <mergeCell ref="K67:L67"/>
    <mergeCell ref="N67:P67"/>
    <mergeCell ref="A68:B68"/>
    <mergeCell ref="D68:E68"/>
    <mergeCell ref="K68:L68"/>
    <mergeCell ref="N68:P68"/>
    <mergeCell ref="A73:B73"/>
    <mergeCell ref="D73:E73"/>
    <mergeCell ref="K73:L73"/>
    <mergeCell ref="N73:P73"/>
    <mergeCell ref="A74:B74"/>
    <mergeCell ref="D74:E74"/>
    <mergeCell ref="K74:L74"/>
    <mergeCell ref="N74:P74"/>
    <mergeCell ref="A71:B71"/>
    <mergeCell ref="D71:E71"/>
    <mergeCell ref="K71:L71"/>
    <mergeCell ref="N71:P71"/>
    <mergeCell ref="A72:B72"/>
    <mergeCell ref="D72:E72"/>
    <mergeCell ref="K72:L72"/>
    <mergeCell ref="N72:P72"/>
    <mergeCell ref="A77:B77"/>
    <mergeCell ref="D77:E77"/>
    <mergeCell ref="K77:L77"/>
    <mergeCell ref="N77:P77"/>
    <mergeCell ref="A78:B78"/>
    <mergeCell ref="D78:E78"/>
    <mergeCell ref="K78:L78"/>
    <mergeCell ref="N78:P78"/>
    <mergeCell ref="A75:B75"/>
    <mergeCell ref="D75:E75"/>
    <mergeCell ref="K75:L75"/>
    <mergeCell ref="N75:P75"/>
    <mergeCell ref="A76:B76"/>
    <mergeCell ref="D76:E76"/>
    <mergeCell ref="K76:L76"/>
    <mergeCell ref="N76:P76"/>
    <mergeCell ref="A81:B81"/>
    <mergeCell ref="A82:B82"/>
    <mergeCell ref="A83:B83"/>
    <mergeCell ref="D83:E83"/>
    <mergeCell ref="K83:L83"/>
    <mergeCell ref="N83:P83"/>
    <mergeCell ref="A79:B79"/>
    <mergeCell ref="D79:E79"/>
    <mergeCell ref="K79:L79"/>
    <mergeCell ref="N79:P79"/>
    <mergeCell ref="A80:B80"/>
    <mergeCell ref="D80:E80"/>
    <mergeCell ref="K80:L80"/>
    <mergeCell ref="N80:P80"/>
    <mergeCell ref="K81:L81"/>
    <mergeCell ref="K82:L82"/>
    <mergeCell ref="N81:P81"/>
    <mergeCell ref="N82:P82"/>
    <mergeCell ref="D81:E81"/>
    <mergeCell ref="D82:E82"/>
    <mergeCell ref="N87:P87"/>
    <mergeCell ref="A88:B88"/>
    <mergeCell ref="E88:G88"/>
    <mergeCell ref="H88:I88"/>
    <mergeCell ref="L88:M88"/>
    <mergeCell ref="N88:O88"/>
    <mergeCell ref="A84:B84"/>
    <mergeCell ref="A85:B85"/>
    <mergeCell ref="A86:B86"/>
    <mergeCell ref="D86:E86"/>
    <mergeCell ref="K86:L86"/>
    <mergeCell ref="N86:P86"/>
    <mergeCell ref="K84:L84"/>
    <mergeCell ref="K85:L85"/>
    <mergeCell ref="N84:P84"/>
    <mergeCell ref="N85:P85"/>
    <mergeCell ref="D84:E84"/>
    <mergeCell ref="D85:E85"/>
    <mergeCell ref="K91:M91"/>
    <mergeCell ref="N91:O91"/>
    <mergeCell ref="A92:B92"/>
    <mergeCell ref="C92:F92"/>
    <mergeCell ref="K92:L92"/>
    <mergeCell ref="N92:O92"/>
    <mergeCell ref="A89:B89"/>
    <mergeCell ref="E89:G89"/>
    <mergeCell ref="H89:I89"/>
    <mergeCell ref="L89:M89"/>
    <mergeCell ref="N89:O89"/>
    <mergeCell ref="K90:M90"/>
    <mergeCell ref="N90:O90"/>
    <mergeCell ref="A95:G95"/>
    <mergeCell ref="I95:P95"/>
    <mergeCell ref="A96:P96"/>
    <mergeCell ref="A93:B93"/>
    <mergeCell ref="C93:F93"/>
    <mergeCell ref="K93:L93"/>
    <mergeCell ref="N93:O93"/>
    <mergeCell ref="A94:B94"/>
    <mergeCell ref="C94:F94"/>
    <mergeCell ref="K94:L94"/>
    <mergeCell ref="M94:N94"/>
    <mergeCell ref="O94:P94"/>
  </mergeCells>
  <phoneticPr fontId="3"/>
  <conditionalFormatting sqref="C61:D61 C77:D77 C34:D34 C58:D59 C74:C76 C87:D87 C78:C86 D72:D76 C35:C57 D65:D68">
    <cfRule type="cellIs" dxfId="16" priority="15" stopIfTrue="1" operator="notEqual">
      <formula>Q34</formula>
    </cfRule>
  </conditionalFormatting>
  <conditionalFormatting sqref="C72">
    <cfRule type="cellIs" dxfId="15" priority="14" stopIfTrue="1" operator="notEqual">
      <formula>Q72</formula>
    </cfRule>
  </conditionalFormatting>
  <conditionalFormatting sqref="D35:D44">
    <cfRule type="cellIs" dxfId="14" priority="13" stopIfTrue="1" operator="notEqual">
      <formula>R35</formula>
    </cfRule>
  </conditionalFormatting>
  <conditionalFormatting sqref="D62:D63">
    <cfRule type="cellIs" dxfId="13" priority="12" stopIfTrue="1" operator="notEqual">
      <formula>R62</formula>
    </cfRule>
  </conditionalFormatting>
  <conditionalFormatting sqref="C69:C71">
    <cfRule type="cellIs" dxfId="12" priority="11" stopIfTrue="1" operator="notEqual">
      <formula>Q69</formula>
    </cfRule>
  </conditionalFormatting>
  <conditionalFormatting sqref="D69:D71">
    <cfRule type="cellIs" dxfId="11" priority="10" stopIfTrue="1" operator="notEqual">
      <formula>R69</formula>
    </cfRule>
  </conditionalFormatting>
  <conditionalFormatting sqref="D64">
    <cfRule type="cellIs" dxfId="10" priority="9" stopIfTrue="1" operator="notEqual">
      <formula>R64</formula>
    </cfRule>
  </conditionalFormatting>
  <conditionalFormatting sqref="D77:E86">
    <cfRule type="expression" dxfId="9" priority="20">
      <formula>OR($C77=$T$119,$C77=$T$120)</formula>
    </cfRule>
  </conditionalFormatting>
  <conditionalFormatting sqref="C19:F30">
    <cfRule type="expression" dxfId="8" priority="21">
      <formula>$C19=$T$122</formula>
    </cfRule>
  </conditionalFormatting>
  <dataValidations count="9">
    <dataValidation type="list" allowBlank="1" showInputMessage="1" showErrorMessage="1" sqref="H61:H86" xr:uid="{00000000-0002-0000-0000-000000000000}">
      <formula1>$Q$98:$Q$101</formula1>
    </dataValidation>
    <dataValidation imeMode="on" allowBlank="1" showInputMessage="1" showErrorMessage="1" sqref="D3" xr:uid="{00000000-0002-0000-0000-000007000000}"/>
    <dataValidation type="list" allowBlank="1" showInputMessage="1" showErrorMessage="1" sqref="R34:R57 R61:R85" xr:uid="{00000000-0002-0000-0000-000008000000}">
      <formula1>$P$101:$P$102</formula1>
    </dataValidation>
    <dataValidation imeMode="hiragana" allowBlank="1" showInputMessage="1" showErrorMessage="1" sqref="O36:P40 O34:P34 O55:P56 N61:P79 N7:N15 N19:N30 N34:N57 N80 N81:P82 N83 N84:P85 N86:O86" xr:uid="{00000000-0002-0000-0000-00000A000000}"/>
    <dataValidation type="textLength" imeMode="off" allowBlank="1" showInputMessage="1" showErrorMessage="1" errorTitle="製品コード入力ミス" error="製品コードを4桁で入力してください。_x000a_例：0000～9999" sqref="B3" xr:uid="{00000000-0002-0000-0000-00000B000000}">
      <formula1>5</formula1>
      <formula2>5</formula2>
    </dataValidation>
    <dataValidation imeMode="off" allowBlank="1" showInputMessage="1" showErrorMessage="1" sqref="I7:J15 N4 P3 G7:G15 G19:G30 I19:J30 I34:J57 G34:G57 G61:G86 I61:J86" xr:uid="{00000000-0002-0000-0000-00000C000000}"/>
    <dataValidation type="list" allowBlank="1" showInputMessage="1" showErrorMessage="1" sqref="F34:F57 F61:F86" xr:uid="{00000000-0002-0000-0000-00000D000000}">
      <formula1>$P$99:$P$100</formula1>
    </dataValidation>
    <dataValidation type="list" allowBlank="1" showInputMessage="1" sqref="H7:H15 H34:H57 H19:H30" xr:uid="{00000000-0002-0000-0000-00000E000000}">
      <formula1>$Q$98:$Q$101</formula1>
    </dataValidation>
    <dataValidation type="list" allowBlank="1" showInputMessage="1" showErrorMessage="1" sqref="F87" xr:uid="{00000000-0002-0000-0000-00000F000000}">
      <formula1>"　○"</formula1>
    </dataValidation>
  </dataValidations>
  <pageMargins left="0.78740157480314965" right="0.19685039370078741" top="0.31496062992125984" bottom="0.19685039370078741" header="0.39370078740157483" footer="0.39370078740157483"/>
  <pageSetup paperSize="9" scale="61" fitToWidth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"/>
  <sheetViews>
    <sheetView workbookViewId="0">
      <selection activeCell="C9" sqref="C9"/>
    </sheetView>
  </sheetViews>
  <sheetFormatPr defaultRowHeight="13.2" x14ac:dyDescent="0.2"/>
  <cols>
    <col min="1" max="1" width="3.88671875" bestFit="1" customWidth="1"/>
    <col min="2" max="2" width="10.5546875" bestFit="1" customWidth="1"/>
    <col min="3" max="3" width="52.88671875" bestFit="1" customWidth="1"/>
    <col min="4" max="4" width="12.33203125" bestFit="1" customWidth="1"/>
    <col min="5" max="5" width="16.5546875" bestFit="1" customWidth="1"/>
    <col min="6" max="6" width="10.109375" bestFit="1" customWidth="1"/>
  </cols>
  <sheetData>
    <row r="1" spans="1:6" x14ac:dyDescent="0.2">
      <c r="A1" s="262" t="s">
        <v>264</v>
      </c>
      <c r="B1" s="263" t="s">
        <v>265</v>
      </c>
      <c r="C1" s="263" t="s">
        <v>266</v>
      </c>
      <c r="D1" s="263" t="s">
        <v>267</v>
      </c>
      <c r="E1" s="263" t="s">
        <v>268</v>
      </c>
      <c r="F1" s="263" t="s">
        <v>269</v>
      </c>
    </row>
    <row r="2" spans="1:6" x14ac:dyDescent="0.2">
      <c r="A2" s="262">
        <f>ROW()-1</f>
        <v>1</v>
      </c>
      <c r="B2" s="264">
        <v>43616</v>
      </c>
      <c r="C2" s="262" t="s">
        <v>270</v>
      </c>
      <c r="D2" s="262" t="s">
        <v>274</v>
      </c>
      <c r="E2" s="262" t="s">
        <v>271</v>
      </c>
      <c r="F2" s="262" t="s">
        <v>271</v>
      </c>
    </row>
    <row r="3" spans="1:6" x14ac:dyDescent="0.2">
      <c r="A3" s="262">
        <f t="shared" ref="A3:A23" si="0">ROW()-1</f>
        <v>2</v>
      </c>
      <c r="B3" s="264">
        <v>43616</v>
      </c>
      <c r="C3" s="262" t="s">
        <v>272</v>
      </c>
      <c r="D3" s="262" t="s">
        <v>274</v>
      </c>
      <c r="E3" s="262" t="s">
        <v>271</v>
      </c>
      <c r="F3" s="262" t="s">
        <v>271</v>
      </c>
    </row>
    <row r="4" spans="1:6" x14ac:dyDescent="0.2">
      <c r="A4" s="262">
        <f t="shared" si="0"/>
        <v>3</v>
      </c>
      <c r="B4" s="264">
        <v>43616</v>
      </c>
      <c r="C4" s="262" t="s">
        <v>273</v>
      </c>
      <c r="D4" s="262" t="s">
        <v>274</v>
      </c>
      <c r="E4" s="262" t="s">
        <v>275</v>
      </c>
      <c r="F4" s="262"/>
    </row>
    <row r="5" spans="1:6" x14ac:dyDescent="0.2">
      <c r="A5" s="262">
        <f t="shared" si="0"/>
        <v>4</v>
      </c>
      <c r="B5" s="264">
        <v>43631</v>
      </c>
      <c r="C5" s="262" t="s">
        <v>276</v>
      </c>
      <c r="D5" s="262" t="s">
        <v>274</v>
      </c>
      <c r="E5" s="262" t="s">
        <v>271</v>
      </c>
      <c r="F5" s="262" t="s">
        <v>271</v>
      </c>
    </row>
    <row r="6" spans="1:6" x14ac:dyDescent="0.2">
      <c r="A6" s="262">
        <f t="shared" si="0"/>
        <v>5</v>
      </c>
      <c r="B6" s="264">
        <v>43631</v>
      </c>
      <c r="C6" s="262" t="s">
        <v>277</v>
      </c>
      <c r="D6" s="262" t="s">
        <v>274</v>
      </c>
      <c r="E6" s="262" t="s">
        <v>271</v>
      </c>
      <c r="F6" s="262" t="s">
        <v>271</v>
      </c>
    </row>
    <row r="7" spans="1:6" ht="39.6" x14ac:dyDescent="0.2">
      <c r="A7" s="262">
        <f t="shared" si="0"/>
        <v>6</v>
      </c>
      <c r="B7" s="264">
        <v>43649</v>
      </c>
      <c r="C7" s="269" t="s">
        <v>281</v>
      </c>
      <c r="D7" s="262" t="s">
        <v>280</v>
      </c>
      <c r="E7" s="262" t="s">
        <v>271</v>
      </c>
      <c r="F7" s="262" t="s">
        <v>271</v>
      </c>
    </row>
    <row r="8" spans="1:6" ht="26.4" x14ac:dyDescent="0.2">
      <c r="A8" s="262">
        <f t="shared" si="0"/>
        <v>7</v>
      </c>
      <c r="B8" s="264">
        <v>43651</v>
      </c>
      <c r="C8" s="269" t="s">
        <v>282</v>
      </c>
      <c r="D8" s="262" t="s">
        <v>280</v>
      </c>
      <c r="E8" s="262" t="s">
        <v>271</v>
      </c>
      <c r="F8" s="262" t="s">
        <v>271</v>
      </c>
    </row>
    <row r="9" spans="1:6" ht="52.8" x14ac:dyDescent="0.2">
      <c r="A9" s="262">
        <f t="shared" si="0"/>
        <v>8</v>
      </c>
      <c r="B9" s="264">
        <v>43731</v>
      </c>
      <c r="C9" s="269" t="s">
        <v>285</v>
      </c>
      <c r="D9" s="262" t="s">
        <v>280</v>
      </c>
      <c r="E9" s="262" t="s">
        <v>271</v>
      </c>
      <c r="F9" s="262" t="s">
        <v>271</v>
      </c>
    </row>
    <row r="10" spans="1:6" x14ac:dyDescent="0.2">
      <c r="A10" s="262">
        <f t="shared" si="0"/>
        <v>9</v>
      </c>
      <c r="B10" s="262"/>
      <c r="C10" s="262"/>
      <c r="D10" s="262"/>
      <c r="E10" s="262"/>
      <c r="F10" s="262"/>
    </row>
    <row r="11" spans="1:6" x14ac:dyDescent="0.2">
      <c r="A11" s="262">
        <f t="shared" si="0"/>
        <v>10</v>
      </c>
      <c r="B11" s="262"/>
      <c r="C11" s="262"/>
      <c r="D11" s="262"/>
      <c r="E11" s="262"/>
      <c r="F11" s="262"/>
    </row>
    <row r="12" spans="1:6" x14ac:dyDescent="0.2">
      <c r="A12" s="262">
        <f t="shared" si="0"/>
        <v>11</v>
      </c>
      <c r="B12" s="262"/>
      <c r="C12" s="262"/>
      <c r="D12" s="262"/>
      <c r="E12" s="262"/>
      <c r="F12" s="262"/>
    </row>
    <row r="13" spans="1:6" x14ac:dyDescent="0.2">
      <c r="A13" s="262">
        <f t="shared" si="0"/>
        <v>12</v>
      </c>
      <c r="B13" s="262"/>
      <c r="C13" s="262"/>
      <c r="D13" s="262"/>
      <c r="E13" s="262"/>
      <c r="F13" s="262"/>
    </row>
    <row r="14" spans="1:6" x14ac:dyDescent="0.2">
      <c r="A14" s="262">
        <f t="shared" si="0"/>
        <v>13</v>
      </c>
      <c r="B14" s="262"/>
      <c r="C14" s="262"/>
      <c r="D14" s="262"/>
      <c r="E14" s="262"/>
      <c r="F14" s="262"/>
    </row>
    <row r="15" spans="1:6" x14ac:dyDescent="0.2">
      <c r="A15" s="262">
        <f t="shared" si="0"/>
        <v>14</v>
      </c>
      <c r="B15" s="262"/>
      <c r="C15" s="262"/>
      <c r="D15" s="262"/>
      <c r="E15" s="262"/>
      <c r="F15" s="262"/>
    </row>
    <row r="16" spans="1:6" x14ac:dyDescent="0.2">
      <c r="A16" s="262">
        <f t="shared" si="0"/>
        <v>15</v>
      </c>
      <c r="B16" s="262"/>
      <c r="C16" s="262"/>
      <c r="D16" s="262"/>
      <c r="E16" s="262"/>
      <c r="F16" s="262"/>
    </row>
    <row r="17" spans="1:6" x14ac:dyDescent="0.2">
      <c r="A17" s="262">
        <f t="shared" si="0"/>
        <v>16</v>
      </c>
      <c r="B17" s="262"/>
      <c r="C17" s="262"/>
      <c r="D17" s="262"/>
      <c r="E17" s="262"/>
      <c r="F17" s="262"/>
    </row>
    <row r="18" spans="1:6" x14ac:dyDescent="0.2">
      <c r="A18" s="262">
        <f t="shared" si="0"/>
        <v>17</v>
      </c>
      <c r="B18" s="262"/>
      <c r="C18" s="262"/>
      <c r="D18" s="262"/>
      <c r="E18" s="262"/>
      <c r="F18" s="262"/>
    </row>
    <row r="19" spans="1:6" x14ac:dyDescent="0.2">
      <c r="A19" s="262">
        <f t="shared" si="0"/>
        <v>18</v>
      </c>
      <c r="B19" s="262"/>
      <c r="C19" s="262"/>
      <c r="D19" s="262"/>
      <c r="E19" s="262"/>
      <c r="F19" s="262"/>
    </row>
    <row r="20" spans="1:6" x14ac:dyDescent="0.2">
      <c r="A20" s="262">
        <f t="shared" si="0"/>
        <v>19</v>
      </c>
      <c r="B20" s="262"/>
      <c r="C20" s="262"/>
      <c r="D20" s="262"/>
      <c r="E20" s="262"/>
      <c r="F20" s="262"/>
    </row>
    <row r="21" spans="1:6" x14ac:dyDescent="0.2">
      <c r="A21" s="262">
        <f t="shared" si="0"/>
        <v>20</v>
      </c>
      <c r="B21" s="262"/>
      <c r="C21" s="262"/>
      <c r="D21" s="262"/>
      <c r="E21" s="262"/>
      <c r="F21" s="262"/>
    </row>
    <row r="22" spans="1:6" x14ac:dyDescent="0.2">
      <c r="A22" s="262">
        <f t="shared" si="0"/>
        <v>21</v>
      </c>
      <c r="B22" s="262"/>
      <c r="C22" s="262"/>
      <c r="D22" s="262"/>
      <c r="E22" s="262"/>
      <c r="F22" s="262"/>
    </row>
    <row r="23" spans="1:6" x14ac:dyDescent="0.2">
      <c r="A23" s="262">
        <f t="shared" si="0"/>
        <v>22</v>
      </c>
      <c r="B23" s="262"/>
      <c r="C23" s="262"/>
      <c r="D23" s="262"/>
      <c r="E23" s="262"/>
      <c r="F23" s="262"/>
    </row>
  </sheetData>
  <phoneticPr fontId="3"/>
  <dataValidations count="1">
    <dataValidation type="list" allowBlank="1" showInputMessage="1" showErrorMessage="1" sqref="D2:D6" xr:uid="{00000000-0002-0000-0100-000000000000}">
      <formula1>"無,データのみ,テーブル定義"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</sheetPr>
  <dimension ref="A1:X191"/>
  <sheetViews>
    <sheetView showZeros="0" showOutlineSymbols="0" view="pageBreakPreview" zoomScale="85" zoomScaleNormal="100" zoomScaleSheetLayoutView="85" workbookViewId="0">
      <selection activeCell="I27" sqref="I27"/>
    </sheetView>
  </sheetViews>
  <sheetFormatPr defaultColWidth="9" defaultRowHeight="10.8" x14ac:dyDescent="0.15"/>
  <cols>
    <col min="1" max="2" width="9.109375" style="1" customWidth="1"/>
    <col min="3" max="3" width="15.44140625" style="1" customWidth="1"/>
    <col min="4" max="4" width="9.6640625" style="1" customWidth="1"/>
    <col min="5" max="5" width="6.6640625" style="1" customWidth="1"/>
    <col min="6" max="6" width="3.6640625" style="1" customWidth="1"/>
    <col min="7" max="7" width="8.6640625" style="1" customWidth="1"/>
    <col min="8" max="8" width="5" style="1" customWidth="1"/>
    <col min="9" max="9" width="12.6640625" style="1" customWidth="1"/>
    <col min="10" max="10" width="9.6640625" style="1" customWidth="1"/>
    <col min="11" max="11" width="7.6640625" style="1" customWidth="1"/>
    <col min="12" max="12" width="10.6640625" style="1" customWidth="1"/>
    <col min="13" max="13" width="9.6640625" style="1" customWidth="1"/>
    <col min="14" max="14" width="10.77734375" style="1" customWidth="1"/>
    <col min="15" max="15" width="10.44140625" style="1" customWidth="1"/>
    <col min="16" max="16" width="21.77734375" style="1" hidden="1" customWidth="1"/>
    <col min="17" max="17" width="4.44140625" style="1" customWidth="1"/>
    <col min="18" max="18" width="8.109375" style="1" customWidth="1"/>
    <col min="19" max="25" width="5.6640625" style="1" customWidth="1"/>
    <col min="26" max="16384" width="9" style="1"/>
  </cols>
  <sheetData>
    <row r="1" spans="1:24" ht="10.5" customHeight="1" x14ac:dyDescent="0.15">
      <c r="A1" s="1" t="s">
        <v>0</v>
      </c>
      <c r="O1" s="60" t="s">
        <v>213</v>
      </c>
    </row>
    <row r="2" spans="1:24" ht="19.5" customHeight="1" thickBot="1" x14ac:dyDescent="0.25">
      <c r="A2" s="2" t="s">
        <v>1</v>
      </c>
      <c r="B2" s="2"/>
      <c r="C2" s="3"/>
      <c r="D2" s="3"/>
      <c r="E2" s="448" t="s">
        <v>63</v>
      </c>
      <c r="F2" s="448"/>
      <c r="G2" s="448"/>
      <c r="H2" s="448"/>
      <c r="I2" s="448"/>
      <c r="J2" s="448"/>
      <c r="K2" s="111"/>
      <c r="L2" s="111"/>
      <c r="M2" s="111"/>
      <c r="N2" s="111"/>
      <c r="O2" s="111"/>
    </row>
    <row r="3" spans="1:24" ht="14.25" customHeight="1" x14ac:dyDescent="0.15">
      <c r="A3" s="4" t="s">
        <v>2</v>
      </c>
      <c r="B3" s="140" t="s">
        <v>244</v>
      </c>
      <c r="C3" s="96" t="s">
        <v>3</v>
      </c>
      <c r="D3" s="464" t="s">
        <v>205</v>
      </c>
      <c r="E3" s="465"/>
      <c r="F3" s="465"/>
      <c r="G3" s="465"/>
      <c r="H3" s="465"/>
      <c r="I3" s="465"/>
      <c r="J3" s="465"/>
      <c r="K3" s="465"/>
      <c r="L3" s="465"/>
      <c r="M3" s="465"/>
      <c r="N3" s="465"/>
      <c r="O3" s="466"/>
    </row>
    <row r="4" spans="1:24" ht="14.25" customHeight="1" thickBot="1" x14ac:dyDescent="0.2">
      <c r="A4" s="5" t="s">
        <v>201</v>
      </c>
      <c r="B4" s="463" t="s">
        <v>230</v>
      </c>
      <c r="C4" s="463"/>
      <c r="D4" s="456" t="s">
        <v>202</v>
      </c>
      <c r="E4" s="457"/>
      <c r="F4" s="458" t="s">
        <v>218</v>
      </c>
      <c r="G4" s="458"/>
      <c r="H4" s="458"/>
      <c r="I4" s="7" t="s">
        <v>4</v>
      </c>
      <c r="J4" s="6">
        <v>100</v>
      </c>
      <c r="K4" s="456" t="s">
        <v>249</v>
      </c>
      <c r="L4" s="457"/>
      <c r="M4" s="165">
        <f>SUMIF($C$7:$C$15,"1:本荷",$G$7:$G$15)</f>
        <v>10000</v>
      </c>
      <c r="N4" s="7" t="s">
        <v>64</v>
      </c>
      <c r="O4" s="8">
        <v>1250</v>
      </c>
    </row>
    <row r="5" spans="1:24" ht="6.75" customHeight="1" thickBot="1" x14ac:dyDescent="0.2">
      <c r="A5" s="460"/>
      <c r="B5" s="460"/>
      <c r="C5" s="460"/>
      <c r="D5" s="460"/>
      <c r="E5" s="460"/>
      <c r="F5" s="460"/>
      <c r="G5" s="460"/>
      <c r="H5" s="460"/>
      <c r="I5" s="460"/>
      <c r="J5" s="460"/>
      <c r="K5" s="460"/>
      <c r="L5" s="460"/>
      <c r="M5" s="460"/>
      <c r="N5" s="460"/>
      <c r="O5" s="460"/>
    </row>
    <row r="6" spans="1:24" ht="18" customHeight="1" x14ac:dyDescent="0.15">
      <c r="A6" s="467" t="s">
        <v>5</v>
      </c>
      <c r="B6" s="468"/>
      <c r="C6" s="141" t="s">
        <v>6</v>
      </c>
      <c r="D6" s="469" t="s">
        <v>7</v>
      </c>
      <c r="E6" s="470"/>
      <c r="F6" s="468"/>
      <c r="G6" s="142" t="s">
        <v>8</v>
      </c>
      <c r="H6" s="143" t="s">
        <v>9</v>
      </c>
      <c r="I6" s="144" t="s">
        <v>10</v>
      </c>
      <c r="J6" s="471" t="s">
        <v>11</v>
      </c>
      <c r="K6" s="472"/>
      <c r="L6" s="162" t="s">
        <v>238</v>
      </c>
      <c r="M6" s="473" t="s">
        <v>149</v>
      </c>
      <c r="N6" s="473"/>
      <c r="O6" s="166">
        <v>114</v>
      </c>
      <c r="P6" s="1" t="str">
        <f>IF(C6&lt;&gt;0,IF(A6=$G$98,VLOOKUP(C6,$G$100:$G$115,1,TRUE),IF(A6=$H$98,VLOOKUP(C6,$H$100:$H$115,1,TRUE),IF(A6=$I$98,VLOOKUP(C6,$I$100:$I$108,1,TRUE),IF(A6=$J$98,VLOOKUP(C6,$J$100:$J$108,1,TRUE),VLOOKUP(C6,$M$100:$M$108,1,TRUE))))),)</f>
        <v>99:－</v>
      </c>
    </row>
    <row r="7" spans="1:24" ht="14.1" customHeight="1" x14ac:dyDescent="0.15">
      <c r="A7" s="474" t="s">
        <v>237</v>
      </c>
      <c r="B7" s="475"/>
      <c r="C7" s="145" t="s">
        <v>233</v>
      </c>
      <c r="D7" s="476"/>
      <c r="E7" s="477"/>
      <c r="F7" s="478"/>
      <c r="G7" s="146">
        <v>10000</v>
      </c>
      <c r="H7" s="147" t="s">
        <v>14</v>
      </c>
      <c r="I7" s="148">
        <v>1250</v>
      </c>
      <c r="J7" s="479">
        <f>ROUNDDOWN(IF(H7="US",G7*I7*$O$18,G7*I7),0)</f>
        <v>12500000</v>
      </c>
      <c r="K7" s="480"/>
      <c r="L7" s="159"/>
      <c r="M7" s="439"/>
      <c r="N7" s="440"/>
      <c r="O7" s="441"/>
      <c r="P7" s="1" t="str">
        <f>IF(C7&lt;&gt;0,IF(A7=$G$98,VLOOKUP(C7,$G$100:$G$115,1,TRUE),IF(A7=$H$98,VLOOKUP(C7,$H$100:$H$115,1,TRUE),IF(A7=$I$98,VLOOKUP(C7,$I$100:$I$108,1,TRUE),IF(A7=$J$98,VLOOKUP(C7,$J$100:$J$108,1,TRUE),VLOOKUP(C7,$M$100:$M$108,1,TRUE))))),)</f>
        <v>1:製造経費</v>
      </c>
    </row>
    <row r="8" spans="1:24" ht="14.1" customHeight="1" x14ac:dyDescent="0.15">
      <c r="A8" s="474" t="s">
        <v>237</v>
      </c>
      <c r="B8" s="475"/>
      <c r="C8" s="145" t="s">
        <v>233</v>
      </c>
      <c r="D8" s="476"/>
      <c r="E8" s="477"/>
      <c r="F8" s="478"/>
      <c r="G8" s="149"/>
      <c r="H8" s="150" t="s">
        <v>14</v>
      </c>
      <c r="I8" s="151"/>
      <c r="J8" s="479">
        <f t="shared" ref="J8:J15" si="0">ROUNDDOWN(IF(H8="US",G8*I8*$O$18,G8*I8),0)</f>
        <v>0</v>
      </c>
      <c r="K8" s="480"/>
      <c r="L8" s="159"/>
      <c r="M8" s="439"/>
      <c r="N8" s="440"/>
      <c r="O8" s="441"/>
      <c r="P8" s="1" t="str">
        <f>IF(C8&lt;&gt;0,IF(A8=$G$98,VLOOKUP(C8,$G$100:$G$115,1,TRUE),IF(A8=$H$98,VLOOKUP(C8,$H$100:$H$115,1,TRUE),IF(A8=$I$98,VLOOKUP(C8,$I$100:$I$108,1,TRUE),IF(A8=$J$98,VLOOKUP(C8,$J$100:$J$108,1,TRUE),VLOOKUP(C8,$M$100:$M$108,1,TRUE))))),)</f>
        <v>1:製造経費</v>
      </c>
    </row>
    <row r="9" spans="1:24" ht="14.1" customHeight="1" x14ac:dyDescent="0.2">
      <c r="A9" s="474" t="s">
        <v>237</v>
      </c>
      <c r="B9" s="475"/>
      <c r="C9" s="145" t="s">
        <v>233</v>
      </c>
      <c r="D9" s="476"/>
      <c r="E9" s="477"/>
      <c r="F9" s="478"/>
      <c r="G9" s="149"/>
      <c r="H9" s="150" t="s">
        <v>14</v>
      </c>
      <c r="I9" s="151"/>
      <c r="J9" s="479">
        <f t="shared" si="0"/>
        <v>0</v>
      </c>
      <c r="K9" s="480"/>
      <c r="L9" s="163"/>
      <c r="M9" s="435"/>
      <c r="N9" s="435"/>
      <c r="O9" s="436"/>
      <c r="P9" s="1">
        <f>IF(C9&lt;&gt;0,IF(A9=$A$98,VLOOKUP(C9,$A$100:$A$108,1,TRUE),IF(A9=$C$98,VLOOKUP(C9,$C$100:$C$110,1,TRUE),IF(A9=$E$98,VLOOKUP(C9,$E$100:$E$108,1,TRUE),))),)</f>
        <v>0</v>
      </c>
      <c r="R9" s="14"/>
      <c r="T9" s="15"/>
      <c r="U9" s="15"/>
      <c r="V9" s="15"/>
      <c r="W9" s="15"/>
      <c r="X9" s="15"/>
    </row>
    <row r="10" spans="1:24" ht="14.1" customHeight="1" x14ac:dyDescent="0.2">
      <c r="A10" s="474" t="s">
        <v>237</v>
      </c>
      <c r="B10" s="475"/>
      <c r="C10" s="145" t="s">
        <v>234</v>
      </c>
      <c r="D10" s="476"/>
      <c r="E10" s="477"/>
      <c r="F10" s="478"/>
      <c r="G10" s="149"/>
      <c r="H10" s="150" t="s">
        <v>14</v>
      </c>
      <c r="I10" s="151"/>
      <c r="J10" s="479">
        <f t="shared" si="0"/>
        <v>0</v>
      </c>
      <c r="K10" s="480"/>
      <c r="L10" s="163"/>
      <c r="M10" s="435"/>
      <c r="N10" s="435"/>
      <c r="O10" s="436"/>
      <c r="R10" s="14"/>
      <c r="S10" s="15"/>
      <c r="T10" s="15"/>
      <c r="U10" s="15"/>
      <c r="V10" s="15"/>
      <c r="W10" s="15"/>
      <c r="X10" s="15"/>
    </row>
    <row r="11" spans="1:24" ht="14.1" customHeight="1" x14ac:dyDescent="0.2">
      <c r="A11" s="474" t="s">
        <v>237</v>
      </c>
      <c r="B11" s="475"/>
      <c r="C11" s="145" t="s">
        <v>235</v>
      </c>
      <c r="D11" s="476"/>
      <c r="E11" s="477"/>
      <c r="F11" s="478"/>
      <c r="G11" s="149">
        <v>24</v>
      </c>
      <c r="H11" s="150" t="s">
        <v>14</v>
      </c>
      <c r="I11" s="151">
        <v>1200</v>
      </c>
      <c r="J11" s="479">
        <f t="shared" si="0"/>
        <v>28800</v>
      </c>
      <c r="K11" s="480"/>
      <c r="L11" s="163"/>
      <c r="M11" s="435"/>
      <c r="N11" s="435"/>
      <c r="O11" s="436"/>
      <c r="R11" s="14"/>
      <c r="S11" s="15"/>
      <c r="T11" s="15"/>
      <c r="U11" s="15"/>
      <c r="V11" s="15"/>
      <c r="W11" s="15"/>
      <c r="X11" s="15"/>
    </row>
    <row r="12" spans="1:24" ht="14.1" customHeight="1" x14ac:dyDescent="0.2">
      <c r="A12" s="474" t="s">
        <v>237</v>
      </c>
      <c r="B12" s="475"/>
      <c r="C12" s="145" t="s">
        <v>236</v>
      </c>
      <c r="D12" s="476"/>
      <c r="E12" s="477"/>
      <c r="F12" s="478"/>
      <c r="G12" s="149">
        <v>96</v>
      </c>
      <c r="H12" s="150" t="s">
        <v>14</v>
      </c>
      <c r="I12" s="151">
        <v>1200</v>
      </c>
      <c r="J12" s="479">
        <f t="shared" si="0"/>
        <v>115200</v>
      </c>
      <c r="K12" s="480"/>
      <c r="L12" s="163"/>
      <c r="M12" s="435"/>
      <c r="N12" s="435"/>
      <c r="O12" s="436"/>
      <c r="R12" s="14"/>
      <c r="S12" s="15"/>
      <c r="T12" s="15"/>
      <c r="U12" s="15"/>
      <c r="V12" s="15"/>
      <c r="W12" s="15"/>
      <c r="X12" s="15"/>
    </row>
    <row r="13" spans="1:24" ht="14.1" customHeight="1" x14ac:dyDescent="0.2">
      <c r="A13" s="474" t="s">
        <v>237</v>
      </c>
      <c r="B13" s="475"/>
      <c r="C13" s="145"/>
      <c r="D13" s="476"/>
      <c r="E13" s="477"/>
      <c r="F13" s="478"/>
      <c r="G13" s="149"/>
      <c r="H13" s="150" t="s">
        <v>14</v>
      </c>
      <c r="I13" s="151"/>
      <c r="J13" s="479">
        <f t="shared" si="0"/>
        <v>0</v>
      </c>
      <c r="K13" s="480"/>
      <c r="L13" s="163"/>
      <c r="M13" s="435"/>
      <c r="N13" s="435"/>
      <c r="O13" s="436"/>
      <c r="R13" s="14"/>
      <c r="S13" s="15"/>
      <c r="T13" s="15"/>
      <c r="U13" s="15"/>
      <c r="V13" s="15"/>
      <c r="W13" s="15"/>
      <c r="X13" s="15"/>
    </row>
    <row r="14" spans="1:24" ht="14.1" customHeight="1" x14ac:dyDescent="0.2">
      <c r="A14" s="474" t="s">
        <v>237</v>
      </c>
      <c r="B14" s="475"/>
      <c r="C14" s="145"/>
      <c r="D14" s="476"/>
      <c r="E14" s="477"/>
      <c r="F14" s="478"/>
      <c r="G14" s="149"/>
      <c r="H14" s="150" t="s">
        <v>14</v>
      </c>
      <c r="I14" s="151"/>
      <c r="J14" s="479">
        <f t="shared" si="0"/>
        <v>0</v>
      </c>
      <c r="K14" s="480"/>
      <c r="L14" s="163"/>
      <c r="M14" s="435"/>
      <c r="N14" s="435"/>
      <c r="O14" s="436"/>
      <c r="R14" s="14"/>
      <c r="S14" s="15"/>
      <c r="T14" s="15"/>
      <c r="U14" s="15"/>
      <c r="V14" s="15"/>
      <c r="W14" s="15"/>
      <c r="X14" s="15"/>
    </row>
    <row r="15" spans="1:24" ht="14.1" customHeight="1" thickBot="1" x14ac:dyDescent="0.25">
      <c r="A15" s="481" t="s">
        <v>237</v>
      </c>
      <c r="B15" s="482"/>
      <c r="C15" s="152"/>
      <c r="D15" s="476"/>
      <c r="E15" s="477"/>
      <c r="F15" s="478"/>
      <c r="G15" s="153"/>
      <c r="H15" s="154" t="s">
        <v>14</v>
      </c>
      <c r="I15" s="155"/>
      <c r="J15" s="479">
        <f t="shared" si="0"/>
        <v>0</v>
      </c>
      <c r="K15" s="480"/>
      <c r="L15" s="164"/>
      <c r="M15" s="437"/>
      <c r="N15" s="437"/>
      <c r="O15" s="438"/>
      <c r="P15" s="1">
        <f>IF(C15&lt;&gt;0,IF(A15=$A$98,VLOOKUP(C15,$A$100:$A$108,1,TRUE),IF(A15=$C$98,VLOOKUP(C15,$C$100:$C$110,1,TRUE),IF(A15=$E$98,VLOOKUP(C15,$E$100:$E$108,1,TRUE),))),)</f>
        <v>0</v>
      </c>
      <c r="R15" s="14"/>
      <c r="S15" s="15"/>
      <c r="T15" s="15"/>
      <c r="U15" s="15"/>
      <c r="V15" s="15"/>
      <c r="W15" s="15"/>
      <c r="X15" s="15"/>
    </row>
    <row r="16" spans="1:24" ht="14.1" customHeight="1" thickBot="1" x14ac:dyDescent="0.25">
      <c r="A16" s="413" t="s">
        <v>232</v>
      </c>
      <c r="B16" s="414"/>
      <c r="C16" s="414"/>
      <c r="D16" s="414"/>
      <c r="E16" s="414"/>
      <c r="F16" s="415"/>
      <c r="G16" s="169">
        <f>SUM(G7:G15)</f>
        <v>10120</v>
      </c>
      <c r="H16" s="156"/>
      <c r="I16" s="416">
        <f>SUM(J7:J15)</f>
        <v>12644000</v>
      </c>
      <c r="J16" s="417"/>
      <c r="K16" s="418"/>
      <c r="L16" s="157"/>
      <c r="M16" s="419"/>
      <c r="N16" s="419"/>
      <c r="O16" s="420"/>
      <c r="P16" s="1">
        <f>IF(C16&lt;&gt;0,IF(A16=$A$98,VLOOKUP(C16,$A$100:$A$108,1,TRUE),IF(A16=$C$98,VLOOKUP(C16,$C$100:$C$110,1,TRUE),IF(A16=$E$98,VLOOKUP(C16,$E$100:$E$108,1,TRUE),))),)</f>
        <v>0</v>
      </c>
      <c r="R16" s="15"/>
      <c r="S16" s="15"/>
      <c r="T16" s="15"/>
      <c r="U16" s="15"/>
      <c r="V16" s="15"/>
      <c r="W16" s="15"/>
      <c r="X16" s="15"/>
    </row>
    <row r="17" spans="1:24" ht="6" customHeight="1" thickBot="1" x14ac:dyDescent="0.25">
      <c r="A17" s="393"/>
      <c r="B17" s="394"/>
      <c r="C17" s="394"/>
      <c r="D17" s="394"/>
      <c r="E17" s="394"/>
      <c r="F17" s="394"/>
      <c r="G17" s="394"/>
      <c r="H17" s="394"/>
      <c r="I17" s="394"/>
      <c r="J17" s="394"/>
      <c r="K17" s="394"/>
      <c r="L17" s="394"/>
      <c r="M17" s="394"/>
      <c r="N17" s="394"/>
      <c r="O17" s="395"/>
      <c r="R17" s="15"/>
      <c r="S17" s="15"/>
      <c r="T17" s="15"/>
      <c r="U17" s="15"/>
      <c r="V17" s="15"/>
      <c r="W17" s="15"/>
      <c r="X17" s="15"/>
    </row>
    <row r="18" spans="1:24" ht="18" customHeight="1" x14ac:dyDescent="0.15">
      <c r="A18" s="483" t="s">
        <v>5</v>
      </c>
      <c r="B18" s="484"/>
      <c r="C18" s="132" t="s">
        <v>6</v>
      </c>
      <c r="D18" s="485" t="s">
        <v>7</v>
      </c>
      <c r="E18" s="486"/>
      <c r="F18" s="484"/>
      <c r="G18" s="133" t="s">
        <v>8</v>
      </c>
      <c r="H18" s="134" t="s">
        <v>9</v>
      </c>
      <c r="I18" s="135" t="s">
        <v>10</v>
      </c>
      <c r="J18" s="487" t="s">
        <v>11</v>
      </c>
      <c r="K18" s="488"/>
      <c r="L18" s="162" t="s">
        <v>238</v>
      </c>
      <c r="M18" s="489" t="s">
        <v>149</v>
      </c>
      <c r="N18" s="489"/>
      <c r="O18" s="167">
        <v>114</v>
      </c>
      <c r="P18" s="1" t="str">
        <f>IF(C18&lt;&gt;0,IF(A18=$G$98,VLOOKUP(C18,$G$100:$G$115,1,TRUE),IF(A18=$H$98,VLOOKUP(C18,$H$100:$H$115,1,TRUE),IF(A18=$I$98,VLOOKUP(C18,$I$100:$I$108,1,TRUE),IF(A18=$J$98,VLOOKUP(C18,$J$100:$J$108,1,TRUE),VLOOKUP(C18,$M$100:$M$108,1,TRUE))))),)</f>
        <v>99:－</v>
      </c>
    </row>
    <row r="19" spans="1:24" ht="14.1" customHeight="1" x14ac:dyDescent="0.15">
      <c r="A19" s="490" t="s">
        <v>12</v>
      </c>
      <c r="B19" s="491"/>
      <c r="C19" s="9" t="s">
        <v>13</v>
      </c>
      <c r="D19" s="492"/>
      <c r="E19" s="493"/>
      <c r="F19" s="494"/>
      <c r="G19" s="10">
        <v>1</v>
      </c>
      <c r="H19" s="103" t="s">
        <v>14</v>
      </c>
      <c r="I19" s="11">
        <v>85000</v>
      </c>
      <c r="J19" s="479">
        <f>ROUNDDOWN(IF(H19="US",G19*I19*$O$18,G19*I19),0)</f>
        <v>85000</v>
      </c>
      <c r="K19" s="480"/>
      <c r="L19" s="159"/>
      <c r="M19" s="410"/>
      <c r="N19" s="411"/>
      <c r="O19" s="412"/>
      <c r="P19" s="1" t="str">
        <f>IF(C19&lt;&gt;0,IF(A19=$G$98,VLOOKUP(C19,$G$100:$G$115,1,TRUE),IF(A19=$H$98,VLOOKUP(C19,$H$100:$H$115,1,TRUE),IF(A19=$I$98,VLOOKUP(C19,$I$100:$I$108,1,TRUE),IF(A19=$J$98,VLOOKUP(C19,$J$100:$J$108,1,TRUE),VLOOKUP(C19,$M$100:$M$108,1,TRUE))))),)</f>
        <v>4:検査費</v>
      </c>
    </row>
    <row r="20" spans="1:24" ht="14.1" customHeight="1" x14ac:dyDescent="0.15">
      <c r="A20" s="490" t="s">
        <v>12</v>
      </c>
      <c r="B20" s="491"/>
      <c r="C20" s="9" t="s">
        <v>15</v>
      </c>
      <c r="D20" s="492"/>
      <c r="E20" s="493"/>
      <c r="F20" s="494"/>
      <c r="G20" s="12"/>
      <c r="H20" s="104" t="s">
        <v>14</v>
      </c>
      <c r="I20" s="13"/>
      <c r="J20" s="479">
        <f t="shared" ref="J20:J31" si="1">ROUNDDOWN(IF(H20="US",G20*I20*$O$18,G20*I20),0)</f>
        <v>0</v>
      </c>
      <c r="K20" s="480"/>
      <c r="L20" s="159"/>
      <c r="M20" s="410"/>
      <c r="N20" s="411"/>
      <c r="O20" s="412"/>
      <c r="P20" s="1" t="str">
        <f>IF(C20&lt;&gt;0,IF(A20=$G$98,VLOOKUP(C20,$G$100:$G$115,1,TRUE),IF(A20=$H$98,VLOOKUP(C20,$H$100:$H$115,1,TRUE),IF(A20=$I$98,VLOOKUP(C20,$I$100:$I$108,1,TRUE),IF(A20=$J$98,VLOOKUP(C20,$J$100:$J$108,1,TRUE),VLOOKUP(C20,$M$100:$M$108,1,TRUE))))),)</f>
        <v>4:検査費</v>
      </c>
    </row>
    <row r="21" spans="1:24" ht="14.1" customHeight="1" x14ac:dyDescent="0.2">
      <c r="A21" s="490" t="s">
        <v>12</v>
      </c>
      <c r="B21" s="491"/>
      <c r="C21" s="9" t="s">
        <v>16</v>
      </c>
      <c r="D21" s="492"/>
      <c r="E21" s="493"/>
      <c r="F21" s="494"/>
      <c r="G21" s="12"/>
      <c r="H21" s="104" t="s">
        <v>14</v>
      </c>
      <c r="I21" s="13"/>
      <c r="J21" s="479">
        <f t="shared" si="1"/>
        <v>0</v>
      </c>
      <c r="K21" s="480"/>
      <c r="L21" s="159"/>
      <c r="M21" s="355"/>
      <c r="N21" s="355"/>
      <c r="O21" s="356"/>
      <c r="P21" s="1">
        <f>IF(C21&lt;&gt;0,IF(A21=$A$98,VLOOKUP(C21,$A$100:$A$108,1,TRUE),IF(A21=$C$98,VLOOKUP(C21,$C$100:$C$110,1,TRUE),IF(A21=$E$98,VLOOKUP(C21,$E$100:$E$108,1,TRUE),))),)</f>
        <v>0</v>
      </c>
      <c r="R21" s="14"/>
      <c r="S21" s="15"/>
      <c r="T21" s="15"/>
      <c r="U21" s="15"/>
      <c r="V21" s="15"/>
      <c r="W21" s="15"/>
      <c r="X21" s="15"/>
    </row>
    <row r="22" spans="1:24" ht="14.1" customHeight="1" x14ac:dyDescent="0.2">
      <c r="A22" s="490" t="s">
        <v>12</v>
      </c>
      <c r="B22" s="491"/>
      <c r="C22" s="9" t="s">
        <v>17</v>
      </c>
      <c r="D22" s="492"/>
      <c r="E22" s="493"/>
      <c r="F22" s="494"/>
      <c r="G22" s="12"/>
      <c r="H22" s="104" t="s">
        <v>14</v>
      </c>
      <c r="I22" s="13"/>
      <c r="J22" s="479">
        <f t="shared" si="1"/>
        <v>0</v>
      </c>
      <c r="K22" s="480"/>
      <c r="L22" s="159"/>
      <c r="M22" s="355"/>
      <c r="N22" s="355"/>
      <c r="O22" s="356"/>
      <c r="R22" s="14"/>
      <c r="S22" s="15"/>
      <c r="T22" s="15"/>
      <c r="U22" s="15"/>
      <c r="V22" s="15"/>
      <c r="W22" s="15"/>
      <c r="X22" s="15"/>
    </row>
    <row r="23" spans="1:24" ht="14.1" customHeight="1" x14ac:dyDescent="0.2">
      <c r="A23" s="490" t="s">
        <v>12</v>
      </c>
      <c r="B23" s="491"/>
      <c r="C23" s="9" t="s">
        <v>18</v>
      </c>
      <c r="D23" s="492"/>
      <c r="E23" s="493"/>
      <c r="F23" s="494"/>
      <c r="G23" s="12"/>
      <c r="H23" s="104" t="s">
        <v>14</v>
      </c>
      <c r="I23" s="13"/>
      <c r="J23" s="479">
        <f t="shared" si="1"/>
        <v>0</v>
      </c>
      <c r="K23" s="480"/>
      <c r="L23" s="159"/>
      <c r="M23" s="355"/>
      <c r="N23" s="355"/>
      <c r="O23" s="356"/>
      <c r="R23" s="14"/>
      <c r="S23" s="15"/>
      <c r="T23" s="15"/>
      <c r="U23" s="15"/>
      <c r="V23" s="15"/>
      <c r="W23" s="15"/>
      <c r="X23" s="15"/>
    </row>
    <row r="24" spans="1:24" ht="14.1" customHeight="1" x14ac:dyDescent="0.2">
      <c r="A24" s="490" t="s">
        <v>12</v>
      </c>
      <c r="B24" s="491"/>
      <c r="C24" s="9" t="s">
        <v>19</v>
      </c>
      <c r="D24" s="492"/>
      <c r="E24" s="493"/>
      <c r="F24" s="494"/>
      <c r="G24" s="12"/>
      <c r="H24" s="104" t="s">
        <v>14</v>
      </c>
      <c r="I24" s="13"/>
      <c r="J24" s="479">
        <f t="shared" si="1"/>
        <v>0</v>
      </c>
      <c r="K24" s="480"/>
      <c r="L24" s="159"/>
      <c r="M24" s="355"/>
      <c r="N24" s="355"/>
      <c r="O24" s="356"/>
      <c r="R24" s="14"/>
      <c r="S24" s="15"/>
      <c r="T24" s="15"/>
      <c r="U24" s="15"/>
      <c r="V24" s="15"/>
      <c r="W24" s="15"/>
      <c r="X24" s="15"/>
    </row>
    <row r="25" spans="1:24" ht="14.1" customHeight="1" x14ac:dyDescent="0.2">
      <c r="A25" s="490" t="s">
        <v>12</v>
      </c>
      <c r="B25" s="491"/>
      <c r="C25" s="9" t="s">
        <v>20</v>
      </c>
      <c r="D25" s="492"/>
      <c r="E25" s="493"/>
      <c r="F25" s="494"/>
      <c r="G25" s="12"/>
      <c r="H25" s="104" t="s">
        <v>14</v>
      </c>
      <c r="I25" s="13"/>
      <c r="J25" s="479">
        <f t="shared" si="1"/>
        <v>0</v>
      </c>
      <c r="K25" s="480"/>
      <c r="L25" s="159"/>
      <c r="M25" s="355"/>
      <c r="N25" s="355"/>
      <c r="O25" s="356"/>
      <c r="R25" s="14"/>
      <c r="S25" s="15"/>
      <c r="T25" s="15"/>
      <c r="U25" s="15"/>
      <c r="V25" s="15"/>
      <c r="W25" s="15"/>
      <c r="X25" s="15"/>
    </row>
    <row r="26" spans="1:24" ht="14.1" customHeight="1" x14ac:dyDescent="0.2">
      <c r="A26" s="490" t="s">
        <v>12</v>
      </c>
      <c r="B26" s="491"/>
      <c r="C26" s="9"/>
      <c r="D26" s="492"/>
      <c r="E26" s="493"/>
      <c r="F26" s="494"/>
      <c r="G26" s="12"/>
      <c r="H26" s="104" t="s">
        <v>14</v>
      </c>
      <c r="I26" s="13"/>
      <c r="J26" s="479">
        <f t="shared" si="1"/>
        <v>0</v>
      </c>
      <c r="K26" s="480"/>
      <c r="L26" s="159"/>
      <c r="M26" s="355"/>
      <c r="N26" s="355"/>
      <c r="O26" s="356"/>
      <c r="R26" s="14"/>
      <c r="S26" s="15"/>
      <c r="T26" s="15"/>
      <c r="U26" s="15"/>
      <c r="V26" s="15"/>
      <c r="W26" s="15"/>
      <c r="X26" s="15"/>
    </row>
    <row r="27" spans="1:24" ht="14.1" customHeight="1" x14ac:dyDescent="0.2">
      <c r="A27" s="490" t="s">
        <v>12</v>
      </c>
      <c r="B27" s="491"/>
      <c r="C27" s="9"/>
      <c r="D27" s="492"/>
      <c r="E27" s="493"/>
      <c r="F27" s="494"/>
      <c r="G27" s="12"/>
      <c r="H27" s="104" t="s">
        <v>14</v>
      </c>
      <c r="I27" s="13"/>
      <c r="J27" s="479">
        <f t="shared" si="1"/>
        <v>0</v>
      </c>
      <c r="K27" s="480"/>
      <c r="L27" s="159"/>
      <c r="M27" s="355"/>
      <c r="N27" s="355"/>
      <c r="O27" s="356"/>
      <c r="R27" s="14"/>
      <c r="S27" s="15"/>
      <c r="T27" s="15"/>
      <c r="U27" s="15"/>
      <c r="V27" s="15"/>
      <c r="W27" s="15"/>
      <c r="X27" s="15"/>
    </row>
    <row r="28" spans="1:24" ht="14.1" customHeight="1" x14ac:dyDescent="0.2">
      <c r="A28" s="490" t="s">
        <v>12</v>
      </c>
      <c r="B28" s="491"/>
      <c r="C28" s="9"/>
      <c r="D28" s="492"/>
      <c r="E28" s="493"/>
      <c r="F28" s="494"/>
      <c r="G28" s="12"/>
      <c r="H28" s="104" t="s">
        <v>14</v>
      </c>
      <c r="I28" s="13"/>
      <c r="J28" s="479">
        <f t="shared" si="1"/>
        <v>0</v>
      </c>
      <c r="K28" s="480"/>
      <c r="L28" s="159"/>
      <c r="M28" s="355"/>
      <c r="N28" s="355"/>
      <c r="O28" s="356"/>
      <c r="R28" s="14"/>
      <c r="S28" s="15"/>
      <c r="T28" s="15"/>
      <c r="U28" s="15"/>
      <c r="V28" s="15"/>
      <c r="W28" s="15"/>
      <c r="X28" s="15"/>
    </row>
    <row r="29" spans="1:24" ht="14.1" customHeight="1" x14ac:dyDescent="0.2">
      <c r="A29" s="490" t="s">
        <v>12</v>
      </c>
      <c r="B29" s="491"/>
      <c r="C29" s="9"/>
      <c r="D29" s="492"/>
      <c r="E29" s="493"/>
      <c r="F29" s="494"/>
      <c r="G29" s="12"/>
      <c r="H29" s="104" t="s">
        <v>14</v>
      </c>
      <c r="I29" s="13"/>
      <c r="J29" s="479">
        <f t="shared" si="1"/>
        <v>0</v>
      </c>
      <c r="K29" s="480"/>
      <c r="L29" s="159"/>
      <c r="M29" s="355"/>
      <c r="N29" s="355"/>
      <c r="O29" s="356"/>
      <c r="R29" s="14"/>
      <c r="S29" s="15"/>
      <c r="T29" s="15"/>
      <c r="U29" s="15"/>
      <c r="V29" s="15"/>
      <c r="W29" s="15"/>
      <c r="X29" s="15"/>
    </row>
    <row r="30" spans="1:24" ht="14.1" customHeight="1" x14ac:dyDescent="0.2">
      <c r="A30" s="490" t="s">
        <v>12</v>
      </c>
      <c r="B30" s="491"/>
      <c r="C30" s="9"/>
      <c r="D30" s="492"/>
      <c r="E30" s="493"/>
      <c r="F30" s="494"/>
      <c r="G30" s="12"/>
      <c r="H30" s="104" t="s">
        <v>14</v>
      </c>
      <c r="I30" s="13"/>
      <c r="J30" s="479">
        <f t="shared" si="1"/>
        <v>0</v>
      </c>
      <c r="K30" s="480"/>
      <c r="L30" s="159"/>
      <c r="M30" s="355"/>
      <c r="N30" s="355"/>
      <c r="O30" s="356"/>
      <c r="R30" s="14"/>
      <c r="S30" s="15"/>
      <c r="T30" s="15"/>
      <c r="U30" s="15"/>
      <c r="V30" s="15"/>
      <c r="W30" s="15"/>
      <c r="X30" s="15"/>
    </row>
    <row r="31" spans="1:24" ht="14.1" customHeight="1" thickBot="1" x14ac:dyDescent="0.25">
      <c r="A31" s="495" t="s">
        <v>12</v>
      </c>
      <c r="B31" s="496"/>
      <c r="C31" s="100" t="s">
        <v>153</v>
      </c>
      <c r="D31" s="497"/>
      <c r="E31" s="498"/>
      <c r="F31" s="499"/>
      <c r="G31" s="101"/>
      <c r="H31" s="105" t="s">
        <v>14</v>
      </c>
      <c r="I31" s="97"/>
      <c r="J31" s="479">
        <f t="shared" si="1"/>
        <v>0</v>
      </c>
      <c r="K31" s="480"/>
      <c r="L31" s="161"/>
      <c r="M31" s="408"/>
      <c r="N31" s="408"/>
      <c r="O31" s="409"/>
      <c r="P31" s="1">
        <f>IF(C31&lt;&gt;0,IF(A31=$A$98,VLOOKUP(C31,$A$100:$A$108,1,TRUE),IF(A31=$C$98,VLOOKUP(C31,$C$100:$C$110,1,TRUE),IF(A31=$E$98,VLOOKUP(C31,$E$100:$E$108,1,TRUE),))),)</f>
        <v>0</v>
      </c>
      <c r="R31" s="14"/>
      <c r="S31" s="15"/>
      <c r="T31" s="15"/>
      <c r="U31" s="15"/>
      <c r="V31" s="15"/>
      <c r="W31" s="15"/>
      <c r="X31" s="15"/>
    </row>
    <row r="32" spans="1:24" ht="14.1" customHeight="1" thickBot="1" x14ac:dyDescent="0.25">
      <c r="A32" s="388" t="s">
        <v>21</v>
      </c>
      <c r="B32" s="389"/>
      <c r="C32" s="389"/>
      <c r="D32" s="389"/>
      <c r="E32" s="389"/>
      <c r="F32" s="390"/>
      <c r="G32" s="168">
        <f>SUM(G19:G31)</f>
        <v>1</v>
      </c>
      <c r="H32" s="102"/>
      <c r="I32" s="367">
        <f>SUM(J19:J31)</f>
        <v>85000</v>
      </c>
      <c r="J32" s="368"/>
      <c r="K32" s="369"/>
      <c r="L32" s="98"/>
      <c r="M32" s="391"/>
      <c r="N32" s="391"/>
      <c r="O32" s="392"/>
      <c r="P32" s="1">
        <f>IF(C32&lt;&gt;0,IF(A32=$A$98,VLOOKUP(C32,$A$100:$A$108,1,TRUE),IF(A32=$C$98,VLOOKUP(C32,$C$100:$C$110,1,TRUE),IF(A32=$E$98,VLOOKUP(C32,$E$100:$E$108,1,TRUE),))),)</f>
        <v>0</v>
      </c>
      <c r="R32" s="15"/>
      <c r="S32" s="15"/>
      <c r="T32" s="15"/>
      <c r="U32" s="15"/>
      <c r="V32" s="15"/>
      <c r="W32" s="15"/>
      <c r="X32" s="15"/>
    </row>
    <row r="33" spans="1:24" ht="6" customHeight="1" thickBot="1" x14ac:dyDescent="0.25">
      <c r="A33" s="393"/>
      <c r="B33" s="394"/>
      <c r="C33" s="394"/>
      <c r="D33" s="394"/>
      <c r="E33" s="394"/>
      <c r="F33" s="394"/>
      <c r="G33" s="394"/>
      <c r="H33" s="394"/>
      <c r="I33" s="394"/>
      <c r="J33" s="394"/>
      <c r="K33" s="394"/>
      <c r="L33" s="394"/>
      <c r="M33" s="394"/>
      <c r="N33" s="394"/>
      <c r="O33" s="395"/>
      <c r="R33" s="15"/>
      <c r="S33" s="15"/>
      <c r="T33" s="15"/>
      <c r="U33" s="15"/>
      <c r="V33" s="15"/>
      <c r="W33" s="15"/>
      <c r="X33" s="15"/>
    </row>
    <row r="34" spans="1:24" ht="20.25" customHeight="1" x14ac:dyDescent="0.15">
      <c r="A34" s="500" t="s">
        <v>22</v>
      </c>
      <c r="B34" s="501"/>
      <c r="C34" s="136" t="s">
        <v>23</v>
      </c>
      <c r="D34" s="502" t="s">
        <v>24</v>
      </c>
      <c r="E34" s="501"/>
      <c r="F34" s="136" t="s">
        <v>25</v>
      </c>
      <c r="G34" s="136" t="s">
        <v>26</v>
      </c>
      <c r="H34" s="136" t="s">
        <v>9</v>
      </c>
      <c r="I34" s="136" t="s">
        <v>27</v>
      </c>
      <c r="J34" s="502" t="s">
        <v>28</v>
      </c>
      <c r="K34" s="501"/>
      <c r="L34" s="160" t="s">
        <v>238</v>
      </c>
      <c r="M34" s="503" t="s">
        <v>65</v>
      </c>
      <c r="N34" s="504"/>
      <c r="O34" s="137">
        <f>$O$18</f>
        <v>114</v>
      </c>
      <c r="Q34" s="79" t="s">
        <v>200</v>
      </c>
    </row>
    <row r="35" spans="1:24" ht="14.1" customHeight="1" x14ac:dyDescent="0.2">
      <c r="A35" s="490" t="s">
        <v>33</v>
      </c>
      <c r="B35" s="491"/>
      <c r="C35" s="16" t="s">
        <v>34</v>
      </c>
      <c r="D35" s="505"/>
      <c r="E35" s="491"/>
      <c r="F35" s="17"/>
      <c r="G35" s="12">
        <v>1</v>
      </c>
      <c r="H35" s="104"/>
      <c r="I35" s="13">
        <v>80000</v>
      </c>
      <c r="J35" s="479">
        <f>ROUNDDOWN(IF(H35="US",G35*I35*$O$18,G35*I35),0)</f>
        <v>80000</v>
      </c>
      <c r="K35" s="480"/>
      <c r="L35" s="159"/>
      <c r="M35" s="381"/>
      <c r="N35" s="381"/>
      <c r="O35" s="382"/>
      <c r="P35" s="1" t="str">
        <f t="shared" ref="P35:P58" si="2">IF(C35&lt;&gt;0,IF(A35=$A$98,VLOOKUP(C35,$A$100:$A$108,1,TRUE),IF(A35=$C$98,VLOOKUP(C35,$C$100:$C$110,1,TRUE),IF(A35=$E$98,VLOOKUP(C35,$E$100:$E$108,1,TRUE),))),)</f>
        <v>1:彩色</v>
      </c>
      <c r="Q35" s="76"/>
      <c r="R35" s="15"/>
      <c r="S35" s="15"/>
      <c r="T35" s="15"/>
      <c r="U35" s="15"/>
      <c r="V35" s="15"/>
      <c r="W35" s="15"/>
      <c r="X35" s="15"/>
    </row>
    <row r="36" spans="1:24" ht="14.1" customHeight="1" x14ac:dyDescent="0.2">
      <c r="A36" s="490" t="s">
        <v>33</v>
      </c>
      <c r="B36" s="491"/>
      <c r="C36" s="16" t="s">
        <v>35</v>
      </c>
      <c r="D36" s="505"/>
      <c r="E36" s="491"/>
      <c r="F36" s="17"/>
      <c r="G36" s="12"/>
      <c r="H36" s="104"/>
      <c r="I36" s="13"/>
      <c r="J36" s="479">
        <f t="shared" ref="J36:J59" si="3">ROUNDDOWN(IF(H36="US",G36*I36*$O$18,G36*I36),0)</f>
        <v>0</v>
      </c>
      <c r="K36" s="480"/>
      <c r="L36" s="159"/>
      <c r="M36" s="381"/>
      <c r="N36" s="381"/>
      <c r="O36" s="382"/>
      <c r="P36" s="1" t="str">
        <f t="shared" si="2"/>
        <v>4:版下・製版代</v>
      </c>
      <c r="Q36" s="76"/>
      <c r="R36" s="15"/>
      <c r="S36" s="15"/>
      <c r="T36" s="15"/>
      <c r="U36" s="15"/>
      <c r="V36" s="15"/>
      <c r="W36" s="15"/>
      <c r="X36" s="15"/>
    </row>
    <row r="37" spans="1:24" ht="14.1" customHeight="1" x14ac:dyDescent="0.2">
      <c r="A37" s="490" t="s">
        <v>33</v>
      </c>
      <c r="B37" s="491"/>
      <c r="C37" s="16" t="s">
        <v>35</v>
      </c>
      <c r="D37" s="505"/>
      <c r="E37" s="491"/>
      <c r="F37" s="17"/>
      <c r="G37" s="12"/>
      <c r="H37" s="104"/>
      <c r="I37" s="13"/>
      <c r="J37" s="479">
        <f t="shared" si="3"/>
        <v>0</v>
      </c>
      <c r="K37" s="480"/>
      <c r="L37" s="159"/>
      <c r="M37" s="381"/>
      <c r="N37" s="381"/>
      <c r="O37" s="382"/>
      <c r="P37" s="1" t="str">
        <f t="shared" si="2"/>
        <v>4:版下・製版代</v>
      </c>
      <c r="Q37" s="76"/>
      <c r="R37" s="15"/>
      <c r="S37" s="15"/>
      <c r="T37" s="15"/>
      <c r="U37" s="15"/>
      <c r="V37" s="15"/>
      <c r="W37" s="15"/>
      <c r="X37" s="15"/>
    </row>
    <row r="38" spans="1:24" ht="14.1" customHeight="1" x14ac:dyDescent="0.2">
      <c r="A38" s="490" t="s">
        <v>33</v>
      </c>
      <c r="B38" s="491"/>
      <c r="C38" s="16" t="s">
        <v>35</v>
      </c>
      <c r="D38" s="505"/>
      <c r="E38" s="491"/>
      <c r="F38" s="17"/>
      <c r="G38" s="12"/>
      <c r="H38" s="104"/>
      <c r="I38" s="13"/>
      <c r="J38" s="479">
        <f t="shared" si="3"/>
        <v>0</v>
      </c>
      <c r="K38" s="480"/>
      <c r="L38" s="159"/>
      <c r="M38" s="381"/>
      <c r="N38" s="381"/>
      <c r="O38" s="382"/>
      <c r="P38" s="1" t="str">
        <f t="shared" si="2"/>
        <v>4:版下・製版代</v>
      </c>
      <c r="Q38" s="76"/>
      <c r="R38" s="15"/>
      <c r="S38" s="15"/>
      <c r="T38" s="15"/>
      <c r="U38" s="15"/>
      <c r="V38" s="15"/>
      <c r="W38" s="15"/>
      <c r="X38" s="15"/>
    </row>
    <row r="39" spans="1:24" ht="14.1" customHeight="1" x14ac:dyDescent="0.2">
      <c r="A39" s="490"/>
      <c r="B39" s="491"/>
      <c r="C39" s="16"/>
      <c r="D39" s="505"/>
      <c r="E39" s="491"/>
      <c r="F39" s="17"/>
      <c r="G39" s="12"/>
      <c r="H39" s="104"/>
      <c r="I39" s="13"/>
      <c r="J39" s="479">
        <f t="shared" si="3"/>
        <v>0</v>
      </c>
      <c r="K39" s="480"/>
      <c r="L39" s="159"/>
      <c r="M39" s="381"/>
      <c r="N39" s="381"/>
      <c r="O39" s="382"/>
      <c r="P39" s="1">
        <f t="shared" si="2"/>
        <v>0</v>
      </c>
      <c r="Q39" s="76"/>
      <c r="R39" s="15"/>
      <c r="S39" s="15"/>
      <c r="T39" s="15"/>
      <c r="U39" s="15"/>
      <c r="V39" s="15"/>
      <c r="W39" s="15"/>
      <c r="X39" s="15"/>
    </row>
    <row r="40" spans="1:24" ht="14.1" customHeight="1" x14ac:dyDescent="0.2">
      <c r="A40" s="490" t="s">
        <v>29</v>
      </c>
      <c r="B40" s="491"/>
      <c r="C40" s="16" t="s">
        <v>30</v>
      </c>
      <c r="D40" s="505"/>
      <c r="E40" s="491"/>
      <c r="F40" s="17" t="s">
        <v>147</v>
      </c>
      <c r="G40" s="12">
        <v>1</v>
      </c>
      <c r="H40" s="104" t="s">
        <v>14</v>
      </c>
      <c r="I40" s="13">
        <v>200000</v>
      </c>
      <c r="J40" s="479">
        <f t="shared" si="3"/>
        <v>200000</v>
      </c>
      <c r="K40" s="480"/>
      <c r="L40" s="159"/>
      <c r="M40" s="381"/>
      <c r="N40" s="381"/>
      <c r="O40" s="382"/>
      <c r="P40" s="1" t="str">
        <f t="shared" si="2"/>
        <v>1:原型</v>
      </c>
      <c r="Q40" s="76"/>
      <c r="R40" s="15"/>
      <c r="S40" s="15"/>
      <c r="T40" s="15"/>
      <c r="U40" s="15"/>
      <c r="V40" s="15"/>
      <c r="W40" s="15"/>
      <c r="X40" s="15"/>
    </row>
    <row r="41" spans="1:24" ht="14.1" customHeight="1" x14ac:dyDescent="0.2">
      <c r="A41" s="490" t="s">
        <v>29</v>
      </c>
      <c r="B41" s="491"/>
      <c r="C41" s="16" t="s">
        <v>30</v>
      </c>
      <c r="D41" s="505"/>
      <c r="E41" s="491"/>
      <c r="F41" s="17"/>
      <c r="G41" s="12"/>
      <c r="H41" s="104"/>
      <c r="I41" s="13"/>
      <c r="J41" s="479">
        <f t="shared" si="3"/>
        <v>0</v>
      </c>
      <c r="K41" s="480"/>
      <c r="L41" s="159"/>
      <c r="M41" s="381"/>
      <c r="N41" s="381"/>
      <c r="O41" s="382"/>
      <c r="P41" s="1" t="str">
        <f t="shared" si="2"/>
        <v>1:原型</v>
      </c>
      <c r="Q41" s="76"/>
      <c r="R41" s="15"/>
      <c r="S41" s="15"/>
      <c r="T41" s="15"/>
      <c r="U41" s="15"/>
      <c r="V41" s="15"/>
      <c r="W41" s="15"/>
      <c r="X41" s="15"/>
    </row>
    <row r="42" spans="1:24" ht="14.1" customHeight="1" x14ac:dyDescent="0.2">
      <c r="A42" s="490" t="s">
        <v>29</v>
      </c>
      <c r="B42" s="491"/>
      <c r="C42" s="16" t="s">
        <v>30</v>
      </c>
      <c r="D42" s="505"/>
      <c r="E42" s="491"/>
      <c r="F42" s="17"/>
      <c r="G42" s="12"/>
      <c r="H42" s="104"/>
      <c r="I42" s="13"/>
      <c r="J42" s="479">
        <f t="shared" si="3"/>
        <v>0</v>
      </c>
      <c r="K42" s="480"/>
      <c r="L42" s="159"/>
      <c r="M42" s="381"/>
      <c r="N42" s="381"/>
      <c r="O42" s="382"/>
      <c r="P42" s="1" t="str">
        <f t="shared" si="2"/>
        <v>1:原型</v>
      </c>
      <c r="Q42" s="76"/>
      <c r="R42" s="15"/>
      <c r="S42" s="15"/>
      <c r="T42" s="15"/>
      <c r="U42" s="15"/>
      <c r="V42" s="15"/>
      <c r="W42" s="15"/>
      <c r="X42" s="15"/>
    </row>
    <row r="43" spans="1:24" ht="14.1" customHeight="1" x14ac:dyDescent="0.2">
      <c r="A43" s="490" t="s">
        <v>29</v>
      </c>
      <c r="B43" s="491"/>
      <c r="C43" s="16" t="s">
        <v>31</v>
      </c>
      <c r="D43" s="505"/>
      <c r="E43" s="491"/>
      <c r="F43" s="17"/>
      <c r="G43" s="12"/>
      <c r="H43" s="104"/>
      <c r="I43" s="13"/>
      <c r="J43" s="479">
        <f t="shared" si="3"/>
        <v>0</v>
      </c>
      <c r="K43" s="480"/>
      <c r="L43" s="159"/>
      <c r="M43" s="385"/>
      <c r="N43" s="386"/>
      <c r="O43" s="387"/>
      <c r="P43" s="1" t="str">
        <f t="shared" si="2"/>
        <v>4:シリコン</v>
      </c>
      <c r="Q43" s="76"/>
      <c r="R43" s="15"/>
      <c r="S43" s="15"/>
      <c r="T43" s="15"/>
      <c r="U43" s="15"/>
      <c r="V43" s="15"/>
      <c r="W43" s="15"/>
      <c r="X43" s="15"/>
    </row>
    <row r="44" spans="1:24" ht="14.1" customHeight="1" x14ac:dyDescent="0.2">
      <c r="A44" s="490" t="s">
        <v>29</v>
      </c>
      <c r="B44" s="491"/>
      <c r="C44" s="16" t="s">
        <v>32</v>
      </c>
      <c r="D44" s="505"/>
      <c r="E44" s="491"/>
      <c r="F44" s="17"/>
      <c r="G44" s="12"/>
      <c r="H44" s="104"/>
      <c r="I44" s="13"/>
      <c r="J44" s="479">
        <f t="shared" si="3"/>
        <v>0</v>
      </c>
      <c r="K44" s="480"/>
      <c r="L44" s="159"/>
      <c r="M44" s="381"/>
      <c r="N44" s="381"/>
      <c r="O44" s="382"/>
      <c r="P44" s="1" t="str">
        <f t="shared" si="2"/>
        <v>3:キャスト</v>
      </c>
      <c r="Q44" s="76"/>
      <c r="R44" s="15"/>
      <c r="S44" s="15"/>
      <c r="T44" s="15"/>
      <c r="U44" s="15"/>
      <c r="V44" s="15"/>
      <c r="W44" s="15"/>
      <c r="X44" s="15"/>
    </row>
    <row r="45" spans="1:24" ht="14.1" customHeight="1" x14ac:dyDescent="0.2">
      <c r="A45" s="490"/>
      <c r="B45" s="491"/>
      <c r="C45" s="16"/>
      <c r="D45" s="505"/>
      <c r="E45" s="491"/>
      <c r="F45" s="17"/>
      <c r="G45" s="12"/>
      <c r="H45" s="104"/>
      <c r="I45" s="13"/>
      <c r="J45" s="479">
        <f t="shared" si="3"/>
        <v>0</v>
      </c>
      <c r="K45" s="480"/>
      <c r="L45" s="159"/>
      <c r="M45" s="381"/>
      <c r="N45" s="381"/>
      <c r="O45" s="382"/>
      <c r="P45" s="1">
        <f t="shared" si="2"/>
        <v>0</v>
      </c>
      <c r="Q45" s="76"/>
      <c r="R45" s="15"/>
      <c r="S45" s="15"/>
      <c r="T45" s="15"/>
      <c r="U45" s="15"/>
      <c r="V45" s="15"/>
      <c r="W45" s="15"/>
      <c r="X45" s="15"/>
    </row>
    <row r="46" spans="1:24" ht="14.1" customHeight="1" x14ac:dyDescent="0.2">
      <c r="A46" s="490" t="s">
        <v>36</v>
      </c>
      <c r="B46" s="491"/>
      <c r="C46" s="16" t="s">
        <v>37</v>
      </c>
      <c r="D46" s="505" t="s">
        <v>57</v>
      </c>
      <c r="E46" s="491"/>
      <c r="F46" s="17" t="s">
        <v>147</v>
      </c>
      <c r="G46" s="12">
        <v>1</v>
      </c>
      <c r="H46" s="104" t="s">
        <v>148</v>
      </c>
      <c r="I46" s="13">
        <v>10000</v>
      </c>
      <c r="J46" s="479">
        <f t="shared" si="3"/>
        <v>1140000</v>
      </c>
      <c r="K46" s="480"/>
      <c r="L46" s="159"/>
      <c r="M46" s="385"/>
      <c r="N46" s="386"/>
      <c r="O46" s="387"/>
      <c r="P46" s="1" t="str">
        <f t="shared" si="2"/>
        <v>1:Injection Mold</v>
      </c>
      <c r="Q46" s="76"/>
      <c r="R46" s="15"/>
      <c r="S46" s="15"/>
      <c r="T46" s="15"/>
      <c r="U46" s="15"/>
      <c r="V46" s="15"/>
      <c r="W46" s="15"/>
      <c r="X46" s="15"/>
    </row>
    <row r="47" spans="1:24" ht="14.1" customHeight="1" x14ac:dyDescent="0.2">
      <c r="A47" s="490" t="s">
        <v>36</v>
      </c>
      <c r="B47" s="491"/>
      <c r="C47" s="16" t="s">
        <v>37</v>
      </c>
      <c r="D47" s="505" t="s">
        <v>57</v>
      </c>
      <c r="E47" s="491"/>
      <c r="F47" s="17" t="s">
        <v>147</v>
      </c>
      <c r="G47" s="12">
        <v>1</v>
      </c>
      <c r="H47" s="104" t="s">
        <v>148</v>
      </c>
      <c r="I47" s="13">
        <v>8700</v>
      </c>
      <c r="J47" s="479">
        <f t="shared" si="3"/>
        <v>991800</v>
      </c>
      <c r="K47" s="480"/>
      <c r="L47" s="159"/>
      <c r="M47" s="385"/>
      <c r="N47" s="386"/>
      <c r="O47" s="387"/>
      <c r="P47" s="1" t="str">
        <f t="shared" si="2"/>
        <v>1:Injection Mold</v>
      </c>
      <c r="Q47" s="76"/>
      <c r="R47" s="15"/>
      <c r="S47" s="15"/>
      <c r="T47" s="15"/>
      <c r="U47" s="15"/>
      <c r="V47" s="15"/>
      <c r="W47" s="15"/>
      <c r="X47" s="15"/>
    </row>
    <row r="48" spans="1:24" ht="14.1" customHeight="1" x14ac:dyDescent="0.2">
      <c r="A48" s="490" t="s">
        <v>36</v>
      </c>
      <c r="B48" s="491"/>
      <c r="C48" s="16" t="s">
        <v>37</v>
      </c>
      <c r="D48" s="505" t="s">
        <v>57</v>
      </c>
      <c r="E48" s="491"/>
      <c r="F48" s="17" t="s">
        <v>147</v>
      </c>
      <c r="G48" s="12">
        <v>1</v>
      </c>
      <c r="H48" s="104" t="s">
        <v>148</v>
      </c>
      <c r="I48" s="13">
        <v>8700</v>
      </c>
      <c r="J48" s="479">
        <f t="shared" si="3"/>
        <v>991800</v>
      </c>
      <c r="K48" s="480"/>
      <c r="L48" s="159"/>
      <c r="M48" s="385"/>
      <c r="N48" s="386"/>
      <c r="O48" s="387"/>
      <c r="P48" s="1" t="str">
        <f t="shared" si="2"/>
        <v>1:Injection Mold</v>
      </c>
      <c r="Q48" s="76"/>
      <c r="R48" s="15"/>
      <c r="S48" s="15"/>
      <c r="T48" s="15"/>
      <c r="U48" s="15"/>
      <c r="V48" s="15"/>
      <c r="W48" s="15"/>
      <c r="X48" s="15"/>
    </row>
    <row r="49" spans="1:24" ht="14.1" customHeight="1" x14ac:dyDescent="0.2">
      <c r="A49" s="490" t="s">
        <v>36</v>
      </c>
      <c r="B49" s="491"/>
      <c r="C49" s="16" t="s">
        <v>37</v>
      </c>
      <c r="D49" s="505"/>
      <c r="E49" s="491"/>
      <c r="F49" s="17"/>
      <c r="G49" s="12"/>
      <c r="H49" s="104"/>
      <c r="I49" s="13"/>
      <c r="J49" s="479">
        <f t="shared" si="3"/>
        <v>0</v>
      </c>
      <c r="K49" s="480"/>
      <c r="L49" s="159"/>
      <c r="M49" s="385"/>
      <c r="N49" s="386"/>
      <c r="O49" s="387"/>
      <c r="P49" s="1" t="str">
        <f t="shared" si="2"/>
        <v>1:Injection Mold</v>
      </c>
      <c r="Q49" s="76"/>
      <c r="R49" s="15"/>
      <c r="S49" s="15"/>
      <c r="T49" s="15"/>
      <c r="U49" s="15"/>
      <c r="V49" s="15"/>
      <c r="W49" s="15"/>
      <c r="X49" s="15"/>
    </row>
    <row r="50" spans="1:24" ht="14.1" customHeight="1" x14ac:dyDescent="0.2">
      <c r="A50" s="490" t="s">
        <v>36</v>
      </c>
      <c r="B50" s="491"/>
      <c r="C50" s="16" t="s">
        <v>38</v>
      </c>
      <c r="D50" s="505" t="s">
        <v>57</v>
      </c>
      <c r="E50" s="491"/>
      <c r="F50" s="17" t="s">
        <v>147</v>
      </c>
      <c r="G50" s="12">
        <v>1</v>
      </c>
      <c r="H50" s="104" t="s">
        <v>148</v>
      </c>
      <c r="I50" s="13">
        <v>350</v>
      </c>
      <c r="J50" s="479">
        <f t="shared" si="3"/>
        <v>39900</v>
      </c>
      <c r="K50" s="480"/>
      <c r="L50" s="159"/>
      <c r="M50" s="385"/>
      <c r="N50" s="386"/>
      <c r="O50" s="387"/>
      <c r="P50" s="1" t="str">
        <f t="shared" si="2"/>
        <v>2:Spray Mask Mold</v>
      </c>
      <c r="Q50" s="76"/>
      <c r="R50" s="15"/>
      <c r="S50" s="15"/>
      <c r="T50" s="15"/>
      <c r="U50" s="15"/>
      <c r="V50" s="15"/>
      <c r="W50" s="15"/>
      <c r="X50" s="15"/>
    </row>
    <row r="51" spans="1:24" ht="14.1" customHeight="1" x14ac:dyDescent="0.2">
      <c r="A51" s="490" t="s">
        <v>36</v>
      </c>
      <c r="B51" s="491"/>
      <c r="C51" s="16" t="s">
        <v>38</v>
      </c>
      <c r="D51" s="505"/>
      <c r="E51" s="491"/>
      <c r="F51" s="17"/>
      <c r="G51" s="12"/>
      <c r="H51" s="104"/>
      <c r="I51" s="13"/>
      <c r="J51" s="479">
        <f t="shared" si="3"/>
        <v>0</v>
      </c>
      <c r="K51" s="480"/>
      <c r="L51" s="159"/>
      <c r="M51" s="385"/>
      <c r="N51" s="386"/>
      <c r="O51" s="387"/>
      <c r="P51" s="1" t="str">
        <f t="shared" si="2"/>
        <v>2:Spray Mask Mold</v>
      </c>
      <c r="Q51" s="76"/>
      <c r="R51" s="15"/>
      <c r="S51" s="15"/>
      <c r="T51" s="15"/>
      <c r="U51" s="15"/>
      <c r="V51" s="15"/>
      <c r="W51" s="15"/>
      <c r="X51" s="15"/>
    </row>
    <row r="52" spans="1:24" ht="14.1" customHeight="1" x14ac:dyDescent="0.2">
      <c r="A52" s="490" t="s">
        <v>36</v>
      </c>
      <c r="B52" s="491"/>
      <c r="C52" s="16" t="s">
        <v>39</v>
      </c>
      <c r="D52" s="505"/>
      <c r="E52" s="491"/>
      <c r="F52" s="17"/>
      <c r="G52" s="12"/>
      <c r="H52" s="104"/>
      <c r="I52" s="13"/>
      <c r="J52" s="479">
        <f t="shared" si="3"/>
        <v>0</v>
      </c>
      <c r="K52" s="480"/>
      <c r="L52" s="159"/>
      <c r="M52" s="381"/>
      <c r="N52" s="381"/>
      <c r="O52" s="382"/>
      <c r="P52" s="1" t="str">
        <f t="shared" si="2"/>
        <v>99:－</v>
      </c>
      <c r="Q52" s="76"/>
      <c r="R52" s="15"/>
      <c r="S52" s="15"/>
      <c r="T52" s="15"/>
      <c r="U52" s="15"/>
      <c r="V52" s="15"/>
      <c r="W52" s="15"/>
      <c r="X52" s="15"/>
    </row>
    <row r="53" spans="1:24" ht="14.1" customHeight="1" x14ac:dyDescent="0.2">
      <c r="A53" s="490" t="s">
        <v>36</v>
      </c>
      <c r="B53" s="491"/>
      <c r="C53" s="16" t="s">
        <v>39</v>
      </c>
      <c r="D53" s="505"/>
      <c r="E53" s="491"/>
      <c r="F53" s="17"/>
      <c r="G53" s="12"/>
      <c r="H53" s="104"/>
      <c r="I53" s="13"/>
      <c r="J53" s="479">
        <f t="shared" si="3"/>
        <v>0</v>
      </c>
      <c r="K53" s="480"/>
      <c r="L53" s="159"/>
      <c r="M53" s="381"/>
      <c r="N53" s="381"/>
      <c r="O53" s="382"/>
      <c r="P53" s="1" t="str">
        <f t="shared" si="2"/>
        <v>99:－</v>
      </c>
      <c r="Q53" s="76"/>
      <c r="R53" s="15"/>
      <c r="S53" s="15"/>
      <c r="T53" s="15"/>
      <c r="U53" s="15"/>
      <c r="V53" s="15"/>
      <c r="W53" s="15"/>
      <c r="X53" s="15"/>
    </row>
    <row r="54" spans="1:24" ht="14.1" customHeight="1" x14ac:dyDescent="0.2">
      <c r="A54" s="490" t="s">
        <v>36</v>
      </c>
      <c r="B54" s="491"/>
      <c r="C54" s="16" t="s">
        <v>39</v>
      </c>
      <c r="D54" s="505"/>
      <c r="E54" s="491"/>
      <c r="F54" s="17"/>
      <c r="G54" s="12"/>
      <c r="H54" s="104"/>
      <c r="I54" s="13"/>
      <c r="J54" s="479">
        <f t="shared" si="3"/>
        <v>0</v>
      </c>
      <c r="K54" s="480"/>
      <c r="L54" s="159"/>
      <c r="M54" s="381"/>
      <c r="N54" s="381"/>
      <c r="O54" s="382"/>
      <c r="P54" s="1" t="str">
        <f t="shared" si="2"/>
        <v>99:－</v>
      </c>
      <c r="Q54" s="76"/>
      <c r="R54" s="15"/>
      <c r="S54" s="15"/>
      <c r="T54" s="15"/>
      <c r="U54" s="15"/>
      <c r="V54" s="15"/>
      <c r="W54" s="15"/>
      <c r="X54" s="15"/>
    </row>
    <row r="55" spans="1:24" ht="14.1" customHeight="1" x14ac:dyDescent="0.2">
      <c r="A55" s="490"/>
      <c r="B55" s="491"/>
      <c r="C55" s="16"/>
      <c r="D55" s="505"/>
      <c r="E55" s="491"/>
      <c r="F55" s="17"/>
      <c r="G55" s="12"/>
      <c r="H55" s="104"/>
      <c r="I55" s="13"/>
      <c r="J55" s="479">
        <f t="shared" si="3"/>
        <v>0</v>
      </c>
      <c r="K55" s="480"/>
      <c r="L55" s="159"/>
      <c r="M55" s="381"/>
      <c r="N55" s="381"/>
      <c r="O55" s="382"/>
      <c r="P55" s="1">
        <f t="shared" si="2"/>
        <v>0</v>
      </c>
      <c r="Q55" s="76"/>
      <c r="R55" s="15"/>
      <c r="S55" s="15"/>
      <c r="T55" s="15"/>
      <c r="U55" s="15"/>
      <c r="V55" s="15"/>
      <c r="W55" s="15"/>
      <c r="X55" s="15"/>
    </row>
    <row r="56" spans="1:24" ht="14.1" customHeight="1" x14ac:dyDescent="0.2">
      <c r="A56" s="490"/>
      <c r="B56" s="491"/>
      <c r="C56" s="16"/>
      <c r="D56" s="505"/>
      <c r="E56" s="491"/>
      <c r="F56" s="17"/>
      <c r="G56" s="12"/>
      <c r="H56" s="104"/>
      <c r="I56" s="13"/>
      <c r="J56" s="479">
        <f t="shared" si="3"/>
        <v>0</v>
      </c>
      <c r="K56" s="480"/>
      <c r="L56" s="159"/>
      <c r="M56" s="381"/>
      <c r="N56" s="381"/>
      <c r="O56" s="382"/>
      <c r="P56" s="1">
        <f t="shared" si="2"/>
        <v>0</v>
      </c>
      <c r="Q56" s="76"/>
      <c r="R56" s="15"/>
      <c r="S56" s="15"/>
      <c r="T56" s="15"/>
      <c r="U56" s="15"/>
      <c r="V56" s="15"/>
      <c r="W56" s="15"/>
      <c r="X56" s="15"/>
    </row>
    <row r="57" spans="1:24" ht="14.1" customHeight="1" x14ac:dyDescent="0.2">
      <c r="A57" s="490"/>
      <c r="B57" s="491"/>
      <c r="C57" s="16"/>
      <c r="D57" s="505"/>
      <c r="E57" s="491"/>
      <c r="F57" s="17"/>
      <c r="G57" s="12"/>
      <c r="H57" s="104"/>
      <c r="I57" s="13"/>
      <c r="J57" s="479">
        <f t="shared" si="3"/>
        <v>0</v>
      </c>
      <c r="K57" s="480"/>
      <c r="L57" s="159"/>
      <c r="M57" s="381"/>
      <c r="N57" s="381"/>
      <c r="O57" s="382"/>
      <c r="P57" s="1">
        <f t="shared" si="2"/>
        <v>0</v>
      </c>
      <c r="Q57" s="76"/>
      <c r="R57" s="15"/>
      <c r="S57" s="15"/>
      <c r="T57" s="15"/>
      <c r="U57" s="15"/>
      <c r="V57" s="15"/>
      <c r="W57" s="15"/>
      <c r="X57" s="15"/>
    </row>
    <row r="58" spans="1:24" ht="14.1" customHeight="1" x14ac:dyDescent="0.2">
      <c r="A58" s="490"/>
      <c r="B58" s="491"/>
      <c r="C58" s="16"/>
      <c r="D58" s="505"/>
      <c r="E58" s="491"/>
      <c r="F58" s="17"/>
      <c r="G58" s="12"/>
      <c r="H58" s="104"/>
      <c r="I58" s="13"/>
      <c r="J58" s="479">
        <f t="shared" si="3"/>
        <v>0</v>
      </c>
      <c r="K58" s="480"/>
      <c r="L58" s="159"/>
      <c r="M58" s="381"/>
      <c r="N58" s="381"/>
      <c r="O58" s="382"/>
      <c r="P58" s="1">
        <f t="shared" si="2"/>
        <v>0</v>
      </c>
      <c r="Q58" s="76"/>
      <c r="R58" s="14"/>
      <c r="S58" s="15"/>
      <c r="T58" s="15"/>
      <c r="U58" s="15"/>
      <c r="V58" s="15"/>
      <c r="W58" s="15"/>
      <c r="X58" s="15"/>
    </row>
    <row r="59" spans="1:24" ht="15" customHeight="1" thickBot="1" x14ac:dyDescent="0.25">
      <c r="A59" s="490"/>
      <c r="B59" s="491"/>
      <c r="C59" s="18"/>
      <c r="D59" s="505"/>
      <c r="E59" s="491"/>
      <c r="F59" s="19"/>
      <c r="G59" s="20"/>
      <c r="H59" s="106"/>
      <c r="I59" s="97"/>
      <c r="J59" s="479">
        <f t="shared" si="3"/>
        <v>0</v>
      </c>
      <c r="K59" s="480"/>
      <c r="L59" s="161"/>
      <c r="M59" s="383"/>
      <c r="N59" s="383"/>
      <c r="O59" s="384"/>
      <c r="P59" s="1">
        <f>IF(C59&lt;&gt;0,IF(A59=$A$98,VLOOKUP(C59,$A$100:$A$108,1,TRUE),IF(A59=$C$98,VLOOKUP(C59,$C$100:$C$110,1,TRUE),IF(A59=$M$98,VLOOKUP(C59,$M$100:$M$108,1,TRUE),))),)</f>
        <v>0</v>
      </c>
      <c r="Q59" s="78"/>
      <c r="R59" s="21"/>
      <c r="S59" s="15"/>
      <c r="T59" s="15"/>
      <c r="U59" s="15"/>
      <c r="V59" s="15"/>
      <c r="W59" s="15"/>
      <c r="X59" s="15"/>
    </row>
    <row r="60" spans="1:24" ht="15" customHeight="1" thickBot="1" x14ac:dyDescent="0.25">
      <c r="A60" s="364" t="s">
        <v>40</v>
      </c>
      <c r="B60" s="365"/>
      <c r="C60" s="365"/>
      <c r="D60" s="365"/>
      <c r="E60" s="365"/>
      <c r="F60" s="366"/>
      <c r="G60" s="22"/>
      <c r="H60" s="23"/>
      <c r="I60" s="367">
        <f>SUM(J35:J59)</f>
        <v>3443500</v>
      </c>
      <c r="J60" s="368"/>
      <c r="K60" s="369"/>
      <c r="L60" s="99"/>
      <c r="M60" s="370">
        <f>SUMIF(F35:F59,"",J35:J59)</f>
        <v>80000</v>
      </c>
      <c r="N60" s="371"/>
      <c r="O60" s="372"/>
      <c r="Q60" s="77"/>
      <c r="R60" s="21"/>
      <c r="S60" s="15"/>
      <c r="T60" s="15"/>
      <c r="U60" s="15"/>
      <c r="V60" s="15"/>
      <c r="W60" s="15"/>
      <c r="X60" s="15"/>
    </row>
    <row r="61" spans="1:24" ht="8.25" customHeight="1" thickBot="1" x14ac:dyDescent="0.25">
      <c r="A61" s="373"/>
      <c r="B61" s="374"/>
      <c r="C61" s="374"/>
      <c r="D61" s="374"/>
      <c r="E61" s="374"/>
      <c r="F61" s="374"/>
      <c r="G61" s="374"/>
      <c r="H61" s="374"/>
      <c r="I61" s="374"/>
      <c r="J61" s="374"/>
      <c r="K61" s="374"/>
      <c r="L61" s="374"/>
      <c r="M61" s="374"/>
      <c r="N61" s="374"/>
      <c r="O61" s="375"/>
      <c r="Q61" s="77"/>
      <c r="R61" s="21"/>
      <c r="S61" s="15"/>
      <c r="T61" s="15"/>
      <c r="U61" s="15"/>
      <c r="V61" s="15"/>
      <c r="W61" s="15"/>
      <c r="X61" s="15"/>
    </row>
    <row r="62" spans="1:24" ht="19.5" customHeight="1" x14ac:dyDescent="0.2">
      <c r="A62" s="500" t="s">
        <v>22</v>
      </c>
      <c r="B62" s="501"/>
      <c r="C62" s="136" t="s">
        <v>23</v>
      </c>
      <c r="D62" s="502" t="s">
        <v>24</v>
      </c>
      <c r="E62" s="501"/>
      <c r="F62" s="138" t="s">
        <v>25</v>
      </c>
      <c r="G62" s="138" t="s">
        <v>26</v>
      </c>
      <c r="H62" s="138" t="s">
        <v>9</v>
      </c>
      <c r="I62" s="138" t="s">
        <v>27</v>
      </c>
      <c r="J62" s="502" t="s">
        <v>28</v>
      </c>
      <c r="K62" s="501"/>
      <c r="L62" s="160" t="s">
        <v>238</v>
      </c>
      <c r="M62" s="502" t="s">
        <v>65</v>
      </c>
      <c r="N62" s="501"/>
      <c r="O62" s="139">
        <f>$O$18</f>
        <v>114</v>
      </c>
      <c r="Q62" s="79" t="s">
        <v>200</v>
      </c>
      <c r="R62" s="67">
        <f>SUMIF(A35:A59,E98,J35:J59)+SUMIF(A63:A85,H98,J63:J85)</f>
        <v>9898231</v>
      </c>
      <c r="S62" s="15" t="s">
        <v>163</v>
      </c>
      <c r="T62" s="15"/>
    </row>
    <row r="63" spans="1:24" ht="14.1" customHeight="1" x14ac:dyDescent="0.2">
      <c r="A63" s="490" t="s">
        <v>41</v>
      </c>
      <c r="B63" s="491"/>
      <c r="C63" s="16" t="s">
        <v>42</v>
      </c>
      <c r="D63" s="505"/>
      <c r="E63" s="491"/>
      <c r="F63" s="17"/>
      <c r="G63" s="24">
        <f>IF(A63&lt;&gt;0,$M$4)</f>
        <v>10000</v>
      </c>
      <c r="H63" s="104" t="s">
        <v>148</v>
      </c>
      <c r="I63" s="13">
        <v>5.8376999999999999</v>
      </c>
      <c r="J63" s="479">
        <f>ROUNDDOWN(IF(H63="US",G63*I63*$O$18,G63*I63),0)</f>
        <v>6654978</v>
      </c>
      <c r="K63" s="480"/>
      <c r="L63" s="159"/>
      <c r="M63" s="355"/>
      <c r="N63" s="355"/>
      <c r="O63" s="356"/>
      <c r="P63" s="1" t="str">
        <f t="shared" ref="P63:P86" si="4">IF(C63&lt;&gt;0,IF(A63=$G$98,VLOOKUP(C63,$G$100:$G$115,1,TRUE),IF(A63=$H$98,VLOOKUP(C63,$H$100:$H$115,1,TRUE),IF(A63=$I$98,VLOOKUP(C63,$I$100:$I$108,1,TRUE),IF(A63=$J$98,VLOOKUP(C63,$J$100:$J$108,1,TRUE),VLOOKUP(C63,$M$100:$M$108,1,TRUE))))),)</f>
        <v>1:Mass Product</v>
      </c>
      <c r="Q63" s="76"/>
      <c r="R63" s="67">
        <f>SUMIF(A63:A83,G98,J63:J83)+SUMIF(A63:A83,H98,J63:J83)+SUMIF(A35:A58,A98,J35:J58)</f>
        <v>6814731</v>
      </c>
      <c r="S63" s="15" t="s">
        <v>156</v>
      </c>
      <c r="T63" s="15"/>
    </row>
    <row r="64" spans="1:24" ht="14.1" customHeight="1" x14ac:dyDescent="0.15">
      <c r="A64" s="490" t="s">
        <v>41</v>
      </c>
      <c r="B64" s="491"/>
      <c r="C64" s="16" t="s">
        <v>243</v>
      </c>
      <c r="D64" s="505"/>
      <c r="E64" s="491"/>
      <c r="F64" s="17"/>
      <c r="G64" s="24">
        <v>24</v>
      </c>
      <c r="H64" s="104" t="s">
        <v>148</v>
      </c>
      <c r="I64" s="13">
        <v>5.83</v>
      </c>
      <c r="J64" s="479">
        <f t="shared" ref="J64:J80" si="5">ROUNDDOWN(IF(H64="US",G64*I64*$O$18,G64*I64),0)</f>
        <v>15950</v>
      </c>
      <c r="K64" s="480"/>
      <c r="L64" s="159"/>
      <c r="M64" s="355"/>
      <c r="N64" s="355"/>
      <c r="O64" s="356"/>
      <c r="P64" s="1" t="str">
        <f t="shared" si="4"/>
        <v>2:Set Sample</v>
      </c>
      <c r="Q64" s="76"/>
      <c r="R64" s="61">
        <f>SUMIF(Q35:Q59,"",J35:J59)+SUMIF(Q63:Q80,"",J63:J80)+SUMIF(Q85,"",J85)</f>
        <v>10178231</v>
      </c>
      <c r="S64" s="1" t="s">
        <v>199</v>
      </c>
    </row>
    <row r="65" spans="1:18" ht="14.1" customHeight="1" x14ac:dyDescent="0.15">
      <c r="A65" s="490" t="s">
        <v>41</v>
      </c>
      <c r="B65" s="491"/>
      <c r="C65" s="16" t="s">
        <v>155</v>
      </c>
      <c r="D65" s="505"/>
      <c r="E65" s="491"/>
      <c r="F65" s="17"/>
      <c r="G65" s="24">
        <v>96</v>
      </c>
      <c r="H65" s="104" t="s">
        <v>148</v>
      </c>
      <c r="I65" s="13">
        <v>5.83</v>
      </c>
      <c r="J65" s="479">
        <f t="shared" si="5"/>
        <v>63803</v>
      </c>
      <c r="K65" s="480"/>
      <c r="L65" s="159"/>
      <c r="M65" s="346"/>
      <c r="N65" s="347"/>
      <c r="O65" s="348"/>
      <c r="P65" s="1" t="str">
        <f t="shared" si="4"/>
        <v>11:Sales Sample</v>
      </c>
      <c r="Q65" s="76"/>
      <c r="R65" s="66">
        <f>SUMIF(C63:C85,H100,J63:J85)</f>
        <v>6654978</v>
      </c>
    </row>
    <row r="66" spans="1:18" ht="14.1" customHeight="1" x14ac:dyDescent="0.15">
      <c r="A66" s="490"/>
      <c r="B66" s="491"/>
      <c r="C66" s="16"/>
      <c r="D66" s="505"/>
      <c r="E66" s="491"/>
      <c r="F66" s="17"/>
      <c r="G66" s="24">
        <f>IF(A66&lt;&gt;0,($J$4*#REF!),)</f>
        <v>0</v>
      </c>
      <c r="H66" s="104"/>
      <c r="I66" s="13"/>
      <c r="J66" s="479">
        <f t="shared" si="5"/>
        <v>0</v>
      </c>
      <c r="K66" s="480"/>
      <c r="L66" s="159"/>
      <c r="M66" s="355"/>
      <c r="N66" s="355"/>
      <c r="O66" s="356"/>
      <c r="P66" s="1">
        <f t="shared" si="4"/>
        <v>0</v>
      </c>
      <c r="Q66" s="76"/>
    </row>
    <row r="67" spans="1:18" ht="14.1" customHeight="1" x14ac:dyDescent="0.15">
      <c r="A67" s="490"/>
      <c r="B67" s="491"/>
      <c r="C67" s="16"/>
      <c r="D67" s="505"/>
      <c r="E67" s="491"/>
      <c r="F67" s="17"/>
      <c r="G67" s="24">
        <f>IF(A67&lt;&gt;0,($J$4*#REF!),)</f>
        <v>0</v>
      </c>
      <c r="H67" s="104"/>
      <c r="I67" s="13"/>
      <c r="J67" s="479">
        <f>ROUNDDOWN(IF(H67="US",G67*I67*$O$18,G67*I67),0)</f>
        <v>0</v>
      </c>
      <c r="K67" s="480"/>
      <c r="L67" s="159"/>
      <c r="M67" s="355"/>
      <c r="N67" s="355"/>
      <c r="O67" s="356"/>
      <c r="P67" s="1">
        <f t="shared" si="4"/>
        <v>0</v>
      </c>
      <c r="Q67" s="76"/>
    </row>
    <row r="68" spans="1:18" ht="14.1" customHeight="1" x14ac:dyDescent="0.15">
      <c r="A68" s="490"/>
      <c r="B68" s="491"/>
      <c r="C68" s="16"/>
      <c r="D68" s="505"/>
      <c r="E68" s="491"/>
      <c r="F68" s="17"/>
      <c r="G68" s="24">
        <f>IF(A68&lt;&gt;0,($J$4*#REF!),)</f>
        <v>0</v>
      </c>
      <c r="H68" s="104"/>
      <c r="I68" s="13"/>
      <c r="J68" s="479">
        <f>ROUNDDOWN(IF(H68="US",G68*I68*$O$18,G68*I68),0)</f>
        <v>0</v>
      </c>
      <c r="K68" s="480"/>
      <c r="L68" s="159"/>
      <c r="M68" s="355"/>
      <c r="N68" s="355"/>
      <c r="O68" s="356"/>
      <c r="P68" s="1">
        <f t="shared" si="4"/>
        <v>0</v>
      </c>
      <c r="Q68" s="76"/>
    </row>
    <row r="69" spans="1:18" ht="14.1" customHeight="1" x14ac:dyDescent="0.15">
      <c r="A69" s="490"/>
      <c r="B69" s="491"/>
      <c r="C69" s="16"/>
      <c r="D69" s="505"/>
      <c r="E69" s="491"/>
      <c r="F69" s="17"/>
      <c r="G69" s="24">
        <f>IF(A69&lt;&gt;0,($J$4*#REF!),)</f>
        <v>0</v>
      </c>
      <c r="H69" s="104"/>
      <c r="I69" s="13"/>
      <c r="J69" s="479">
        <f>ROUNDDOWN(IF(H69="US",G69*I69*$O$18,G69*I69),0)</f>
        <v>0</v>
      </c>
      <c r="K69" s="480"/>
      <c r="L69" s="159"/>
      <c r="M69" s="355"/>
      <c r="N69" s="355"/>
      <c r="O69" s="356"/>
      <c r="P69" s="1">
        <f t="shared" si="4"/>
        <v>0</v>
      </c>
      <c r="Q69" s="76"/>
    </row>
    <row r="70" spans="1:18" ht="14.1" customHeight="1" x14ac:dyDescent="0.15">
      <c r="A70" s="490"/>
      <c r="B70" s="491"/>
      <c r="C70" s="16"/>
      <c r="D70" s="505"/>
      <c r="E70" s="491"/>
      <c r="F70" s="17"/>
      <c r="G70" s="24">
        <f>IF(A70&lt;&gt;0,($J$4*#REF!),)</f>
        <v>0</v>
      </c>
      <c r="H70" s="104"/>
      <c r="I70" s="13"/>
      <c r="J70" s="479">
        <f t="shared" si="5"/>
        <v>0</v>
      </c>
      <c r="K70" s="480"/>
      <c r="L70" s="159"/>
      <c r="M70" s="355"/>
      <c r="N70" s="355"/>
      <c r="O70" s="356"/>
      <c r="P70" s="1">
        <f t="shared" si="4"/>
        <v>0</v>
      </c>
      <c r="Q70" s="76"/>
    </row>
    <row r="71" spans="1:18" ht="14.1" customHeight="1" x14ac:dyDescent="0.15">
      <c r="A71" s="490"/>
      <c r="B71" s="491"/>
      <c r="C71" s="16"/>
      <c r="D71" s="505"/>
      <c r="E71" s="491"/>
      <c r="F71" s="17"/>
      <c r="G71" s="24">
        <f>IF(A71&lt;&gt;0,($J$4*#REF!),)</f>
        <v>0</v>
      </c>
      <c r="H71" s="104"/>
      <c r="I71" s="13"/>
      <c r="J71" s="479">
        <f t="shared" si="5"/>
        <v>0</v>
      </c>
      <c r="K71" s="480"/>
      <c r="L71" s="159"/>
      <c r="M71" s="355"/>
      <c r="N71" s="355"/>
      <c r="O71" s="356"/>
      <c r="P71" s="1">
        <f t="shared" si="4"/>
        <v>0</v>
      </c>
      <c r="Q71" s="76"/>
    </row>
    <row r="72" spans="1:18" ht="14.1" customHeight="1" x14ac:dyDescent="0.15">
      <c r="A72" s="490"/>
      <c r="B72" s="491"/>
      <c r="C72" s="16"/>
      <c r="D72" s="505"/>
      <c r="E72" s="491"/>
      <c r="F72" s="17"/>
      <c r="G72" s="24">
        <f>IF(A72&lt;&gt;0,($J$4*#REF!),)</f>
        <v>0</v>
      </c>
      <c r="H72" s="104"/>
      <c r="I72" s="13"/>
      <c r="J72" s="479">
        <f t="shared" si="5"/>
        <v>0</v>
      </c>
      <c r="K72" s="480"/>
      <c r="L72" s="159"/>
      <c r="M72" s="355"/>
      <c r="N72" s="355"/>
      <c r="O72" s="356"/>
      <c r="P72" s="1">
        <f t="shared" si="4"/>
        <v>0</v>
      </c>
      <c r="Q72" s="76"/>
    </row>
    <row r="73" spans="1:18" ht="14.1" customHeight="1" x14ac:dyDescent="0.15">
      <c r="A73" s="490"/>
      <c r="B73" s="491"/>
      <c r="C73" s="16"/>
      <c r="D73" s="505"/>
      <c r="E73" s="491"/>
      <c r="F73" s="17"/>
      <c r="G73" s="24">
        <f>IF(A73&lt;&gt;0,($J$4*#REF!),)</f>
        <v>0</v>
      </c>
      <c r="H73" s="104"/>
      <c r="I73" s="13"/>
      <c r="J73" s="479">
        <f>ROUNDDOWN(IF(H73="US",G73*I73*$O$18,G73*I73),0)</f>
        <v>0</v>
      </c>
      <c r="K73" s="480"/>
      <c r="L73" s="159"/>
      <c r="M73" s="355"/>
      <c r="N73" s="355"/>
      <c r="O73" s="356"/>
      <c r="P73" s="1">
        <f t="shared" si="4"/>
        <v>0</v>
      </c>
      <c r="Q73" s="76"/>
    </row>
    <row r="74" spans="1:18" ht="14.1" customHeight="1" x14ac:dyDescent="0.15">
      <c r="A74" s="490"/>
      <c r="B74" s="491"/>
      <c r="C74" s="16"/>
      <c r="D74" s="505"/>
      <c r="E74" s="491"/>
      <c r="F74" s="17"/>
      <c r="G74" s="24">
        <f>IF(A74&lt;&gt;0,($J$4*#REF!),)</f>
        <v>0</v>
      </c>
      <c r="H74" s="104"/>
      <c r="I74" s="13"/>
      <c r="J74" s="479">
        <f>ROUNDDOWN(IF(H74="US",G74*I74*$O$18,G74*I74),0)</f>
        <v>0</v>
      </c>
      <c r="K74" s="480"/>
      <c r="L74" s="159"/>
      <c r="M74" s="355"/>
      <c r="N74" s="355"/>
      <c r="O74" s="356"/>
      <c r="P74" s="1">
        <f t="shared" si="4"/>
        <v>0</v>
      </c>
      <c r="Q74" s="76"/>
    </row>
    <row r="75" spans="1:18" ht="14.1" customHeight="1" x14ac:dyDescent="0.15">
      <c r="A75" s="490"/>
      <c r="B75" s="491"/>
      <c r="C75" s="16"/>
      <c r="D75" s="505"/>
      <c r="E75" s="491"/>
      <c r="F75" s="17"/>
      <c r="G75" s="24">
        <f>IF(A75&lt;&gt;0,($J$4*#REF!),)</f>
        <v>0</v>
      </c>
      <c r="H75" s="104"/>
      <c r="I75" s="13"/>
      <c r="J75" s="479">
        <f>ROUNDDOWN(IF(H75="US",G75*I75*$O$18,G75*I75),0)</f>
        <v>0</v>
      </c>
      <c r="K75" s="480"/>
      <c r="L75" s="159"/>
      <c r="M75" s="355"/>
      <c r="N75" s="355"/>
      <c r="O75" s="356"/>
      <c r="P75" s="1">
        <f t="shared" si="4"/>
        <v>0</v>
      </c>
      <c r="Q75" s="76"/>
    </row>
    <row r="76" spans="1:18" ht="14.1" customHeight="1" x14ac:dyDescent="0.15">
      <c r="A76" s="490"/>
      <c r="B76" s="491"/>
      <c r="C76" s="16"/>
      <c r="D76" s="505"/>
      <c r="E76" s="491"/>
      <c r="F76" s="17"/>
      <c r="G76" s="24">
        <f>IF(A76&lt;&gt;0,($J$4*#REF!),)</f>
        <v>0</v>
      </c>
      <c r="H76" s="104"/>
      <c r="I76" s="13"/>
      <c r="J76" s="479">
        <f t="shared" si="5"/>
        <v>0</v>
      </c>
      <c r="K76" s="480"/>
      <c r="L76" s="159"/>
      <c r="M76" s="355"/>
      <c r="N76" s="355"/>
      <c r="O76" s="356"/>
      <c r="P76" s="1">
        <f t="shared" si="4"/>
        <v>0</v>
      </c>
      <c r="Q76" s="76"/>
    </row>
    <row r="77" spans="1:18" ht="14.1" customHeight="1" x14ac:dyDescent="0.15">
      <c r="A77" s="490"/>
      <c r="B77" s="491"/>
      <c r="C77" s="16"/>
      <c r="D77" s="505"/>
      <c r="E77" s="491"/>
      <c r="F77" s="17"/>
      <c r="G77" s="24">
        <f>IF(A77&lt;&gt;0,($J$4*#REF!),)</f>
        <v>0</v>
      </c>
      <c r="H77" s="104"/>
      <c r="I77" s="13"/>
      <c r="J77" s="479">
        <f t="shared" si="5"/>
        <v>0</v>
      </c>
      <c r="K77" s="480"/>
      <c r="L77" s="159"/>
      <c r="M77" s="355"/>
      <c r="N77" s="355"/>
      <c r="O77" s="356"/>
      <c r="P77" s="1">
        <f t="shared" si="4"/>
        <v>0</v>
      </c>
      <c r="Q77" s="76"/>
    </row>
    <row r="78" spans="1:18" ht="14.1" customHeight="1" x14ac:dyDescent="0.15">
      <c r="A78" s="490"/>
      <c r="B78" s="491"/>
      <c r="C78" s="16"/>
      <c r="D78" s="505"/>
      <c r="E78" s="491"/>
      <c r="F78" s="17"/>
      <c r="G78" s="24">
        <f>IF(A78&lt;&gt;0,($J$4*#REF!),)</f>
        <v>0</v>
      </c>
      <c r="H78" s="104"/>
      <c r="I78" s="13"/>
      <c r="J78" s="479">
        <f t="shared" si="5"/>
        <v>0</v>
      </c>
      <c r="K78" s="480"/>
      <c r="L78" s="159"/>
      <c r="M78" s="355"/>
      <c r="N78" s="355"/>
      <c r="O78" s="356"/>
      <c r="P78" s="1">
        <f t="shared" si="4"/>
        <v>0</v>
      </c>
      <c r="Q78" s="76"/>
    </row>
    <row r="79" spans="1:18" ht="14.1" customHeight="1" x14ac:dyDescent="0.15">
      <c r="A79" s="490"/>
      <c r="B79" s="491"/>
      <c r="C79" s="16"/>
      <c r="D79" s="505"/>
      <c r="E79" s="491"/>
      <c r="F79" s="17"/>
      <c r="G79" s="24">
        <f>IF(A79&lt;&gt;0,($J$4*#REF!),)</f>
        <v>0</v>
      </c>
      <c r="H79" s="104"/>
      <c r="I79" s="13"/>
      <c r="J79" s="479">
        <f t="shared" si="5"/>
        <v>0</v>
      </c>
      <c r="K79" s="480"/>
      <c r="L79" s="159"/>
      <c r="M79" s="346"/>
      <c r="N79" s="347"/>
      <c r="O79" s="348"/>
      <c r="P79" s="1">
        <f t="shared" si="4"/>
        <v>0</v>
      </c>
      <c r="Q79" s="76"/>
    </row>
    <row r="80" spans="1:18" ht="14.1" customHeight="1" x14ac:dyDescent="0.15">
      <c r="A80" s="490"/>
      <c r="B80" s="491"/>
      <c r="C80" s="16"/>
      <c r="D80" s="505"/>
      <c r="E80" s="491"/>
      <c r="F80" s="17"/>
      <c r="G80" s="24">
        <f>IF(A80&lt;&gt;0,($J$4*#REF!),)</f>
        <v>0</v>
      </c>
      <c r="H80" s="104"/>
      <c r="I80" s="13"/>
      <c r="J80" s="479">
        <f t="shared" si="5"/>
        <v>0</v>
      </c>
      <c r="K80" s="480"/>
      <c r="L80" s="159"/>
      <c r="M80" s="355"/>
      <c r="N80" s="355"/>
      <c r="O80" s="356"/>
      <c r="P80" s="1">
        <f t="shared" si="4"/>
        <v>0</v>
      </c>
      <c r="Q80" s="76"/>
    </row>
    <row r="81" spans="1:17" ht="14.1" customHeight="1" x14ac:dyDescent="0.15">
      <c r="A81" s="506" t="s">
        <v>50</v>
      </c>
      <c r="B81" s="507"/>
      <c r="C81" s="80" t="s">
        <v>158</v>
      </c>
      <c r="D81" s="508"/>
      <c r="E81" s="509"/>
      <c r="F81" s="81"/>
      <c r="G81" s="82">
        <v>1</v>
      </c>
      <c r="H81" s="107" t="s">
        <v>14</v>
      </c>
      <c r="I81" s="83">
        <v>150000</v>
      </c>
      <c r="J81" s="510">
        <f>ROUNDDOWN(IF(H81="US",G81*I81*$O$18,G81*I81),0)</f>
        <v>150000</v>
      </c>
      <c r="K81" s="511"/>
      <c r="L81" s="122"/>
      <c r="M81" s="355" t="s">
        <v>210</v>
      </c>
      <c r="N81" s="355"/>
      <c r="O81" s="356"/>
      <c r="P81" s="1" t="str">
        <f t="shared" si="4"/>
        <v>3:運賃(FEDEX、BLPなど)</v>
      </c>
      <c r="Q81" s="76"/>
    </row>
    <row r="82" spans="1:17" ht="14.1" customHeight="1" x14ac:dyDescent="0.15">
      <c r="A82" s="506" t="s">
        <v>50</v>
      </c>
      <c r="B82" s="507"/>
      <c r="C82" s="80" t="s">
        <v>159</v>
      </c>
      <c r="D82" s="505"/>
      <c r="E82" s="491"/>
      <c r="F82" s="17"/>
      <c r="G82" s="24">
        <f>IF(A82&lt;&gt;0,$M$4)</f>
        <v>10000</v>
      </c>
      <c r="H82" s="104" t="s">
        <v>14</v>
      </c>
      <c r="I82" s="13">
        <v>20</v>
      </c>
      <c r="J82" s="479">
        <f>ROUNDDOWN(IF(H82="US",G82*I82*$O$18,G82*I82),0)</f>
        <v>200000</v>
      </c>
      <c r="K82" s="480"/>
      <c r="L82" s="122"/>
      <c r="M82" s="355" t="s">
        <v>211</v>
      </c>
      <c r="N82" s="355"/>
      <c r="O82" s="356"/>
      <c r="P82" s="1" t="str">
        <f t="shared" si="4"/>
        <v>4:検査費</v>
      </c>
      <c r="Q82" s="76"/>
    </row>
    <row r="83" spans="1:17" ht="14.1" customHeight="1" x14ac:dyDescent="0.15">
      <c r="A83" s="518" t="s">
        <v>43</v>
      </c>
      <c r="B83" s="519"/>
      <c r="C83" s="25" t="s">
        <v>44</v>
      </c>
      <c r="D83" s="520"/>
      <c r="E83" s="521"/>
      <c r="F83" s="109"/>
      <c r="G83" s="110">
        <f>IF(A83&lt;&gt;0,$M$4)</f>
        <v>10000</v>
      </c>
      <c r="H83" s="108" t="s">
        <v>14</v>
      </c>
      <c r="I83" s="13"/>
      <c r="J83" s="522">
        <f>ROUNDDOWN(IF(I83&lt;&gt;0,IF(G83&lt;&gt;0,IF(H83="US",G83*I83*$O$18,G83*I83),E83*$M$4*$O$4),E83*$M$4*$O$4),0)</f>
        <v>0</v>
      </c>
      <c r="K83" s="523"/>
      <c r="L83" s="122"/>
      <c r="M83" s="355" t="s">
        <v>212</v>
      </c>
      <c r="N83" s="355"/>
      <c r="O83" s="356"/>
      <c r="P83" s="1" t="str">
        <f t="shared" si="4"/>
        <v>1:証紙</v>
      </c>
      <c r="Q83" s="76"/>
    </row>
    <row r="84" spans="1:17" ht="14.1" customHeight="1" x14ac:dyDescent="0.15">
      <c r="A84" s="524" t="s">
        <v>45</v>
      </c>
      <c r="B84" s="525"/>
      <c r="C84" s="170" t="s">
        <v>204</v>
      </c>
      <c r="D84" s="526">
        <v>0.03</v>
      </c>
      <c r="E84" s="527"/>
      <c r="F84" s="172"/>
      <c r="G84" s="173">
        <f>IF(A84&lt;&gt;0,$M$4)</f>
        <v>10000</v>
      </c>
      <c r="H84" s="174" t="s">
        <v>14</v>
      </c>
      <c r="I84" s="84">
        <f>IF(D84&lt;&gt;0,IF(G84&lt;&gt;0,ROUNDDOWN($R$64*D84/G84,4),),)</f>
        <v>30.534600000000001</v>
      </c>
      <c r="J84" s="528">
        <f>ROUNDDOWN(IF(D84&lt;&gt;0,IF(H84="US","エラー",I84*G84),),0)</f>
        <v>305346</v>
      </c>
      <c r="K84" s="529"/>
      <c r="L84" s="123"/>
      <c r="M84" s="346" t="s">
        <v>207</v>
      </c>
      <c r="N84" s="347"/>
      <c r="O84" s="348"/>
      <c r="P84" s="1" t="str">
        <f t="shared" si="4"/>
        <v>2:輸入費用</v>
      </c>
      <c r="Q84" s="76"/>
    </row>
    <row r="85" spans="1:17" ht="14.1" customHeight="1" thickBot="1" x14ac:dyDescent="0.2">
      <c r="A85" s="524" t="s">
        <v>45</v>
      </c>
      <c r="B85" s="525"/>
      <c r="C85" s="170" t="s">
        <v>152</v>
      </c>
      <c r="D85" s="526"/>
      <c r="E85" s="527"/>
      <c r="F85" s="172"/>
      <c r="G85" s="173">
        <f>IF(A85&lt;&gt;0,$M$4)</f>
        <v>10000</v>
      </c>
      <c r="H85" s="174" t="s">
        <v>14</v>
      </c>
      <c r="I85" s="84">
        <f>IF(E85&lt;&gt;0,IF(G85&lt;&gt;0,ROUNDDOWN($R$62*E85/G85,4),),)</f>
        <v>0</v>
      </c>
      <c r="J85" s="528">
        <f>ROUNDDOWN(IF(E85&lt;&gt;0,IF(H85="US","エラー",I85*G85),),0)</f>
        <v>0</v>
      </c>
      <c r="K85" s="529"/>
      <c r="L85" s="123"/>
      <c r="M85" s="346" t="s">
        <v>208</v>
      </c>
      <c r="N85" s="347"/>
      <c r="O85" s="348"/>
      <c r="P85" s="1" t="str">
        <f t="shared" si="4"/>
        <v>3:関税</v>
      </c>
      <c r="Q85" s="78"/>
    </row>
    <row r="86" spans="1:17" ht="14.1" customHeight="1" thickBot="1" x14ac:dyDescent="0.2">
      <c r="A86" s="530"/>
      <c r="B86" s="531"/>
      <c r="C86" s="171"/>
      <c r="D86" s="514"/>
      <c r="E86" s="515"/>
      <c r="F86" s="175"/>
      <c r="G86" s="176">
        <f>IF(A86&lt;&gt;0,($J$4*#REF!),)</f>
        <v>0</v>
      </c>
      <c r="H86" s="177"/>
      <c r="I86" s="178">
        <f>IF(E86&lt;&gt;0,IF(G86&lt;&gt;0,ROUNDDOWN($R$63*E86/G86,4),),)</f>
        <v>0</v>
      </c>
      <c r="J86" s="516">
        <f>ROUNDDOWN(IF(E86&lt;&gt;0,IF(H86="US","エラー",I86*G86),),0)</f>
        <v>0</v>
      </c>
      <c r="K86" s="517"/>
      <c r="L86" s="124"/>
      <c r="M86" s="341"/>
      <c r="N86" s="342"/>
      <c r="O86" s="343"/>
      <c r="P86" s="1">
        <f t="shared" si="4"/>
        <v>0</v>
      </c>
    </row>
    <row r="87" spans="1:17" ht="6" customHeight="1" thickBot="1" x14ac:dyDescent="0.2">
      <c r="A87" s="26"/>
      <c r="G87" s="27"/>
      <c r="H87" s="27"/>
      <c r="I87" s="28"/>
      <c r="J87" s="29"/>
      <c r="K87" s="29"/>
      <c r="L87" s="29"/>
      <c r="M87" s="284"/>
      <c r="N87" s="284"/>
      <c r="O87" s="322"/>
    </row>
    <row r="88" spans="1:17" ht="16.5" customHeight="1" x14ac:dyDescent="0.2">
      <c r="A88" s="323" t="s">
        <v>240</v>
      </c>
      <c r="B88" s="324"/>
      <c r="C88" s="128">
        <f>I16</f>
        <v>12644000</v>
      </c>
      <c r="D88" s="129"/>
      <c r="E88" s="325" t="s">
        <v>239</v>
      </c>
      <c r="F88" s="326"/>
      <c r="G88" s="324"/>
      <c r="H88" s="532">
        <f>I32</f>
        <v>85000</v>
      </c>
      <c r="I88" s="533"/>
      <c r="J88" s="130"/>
      <c r="K88" s="329" t="s">
        <v>241</v>
      </c>
      <c r="L88" s="330"/>
      <c r="M88" s="534">
        <f>C88+H88</f>
        <v>12729000</v>
      </c>
      <c r="N88" s="535"/>
      <c r="O88" s="131"/>
    </row>
    <row r="89" spans="1:17" ht="16.5" customHeight="1" x14ac:dyDescent="0.2">
      <c r="A89" s="308" t="s">
        <v>246</v>
      </c>
      <c r="B89" s="309"/>
      <c r="C89" s="125">
        <f>C88-J94</f>
        <v>1890423</v>
      </c>
      <c r="D89" s="158">
        <f>C89/C88</f>
        <v>0.14951146788990827</v>
      </c>
      <c r="E89" s="310" t="s">
        <v>247</v>
      </c>
      <c r="F89" s="311"/>
      <c r="G89" s="312"/>
      <c r="H89" s="536">
        <f>H88-M60</f>
        <v>5000</v>
      </c>
      <c r="I89" s="537"/>
      <c r="J89" s="158">
        <f>H89/H88</f>
        <v>5.8823529411764705E-2</v>
      </c>
      <c r="K89" s="310" t="s">
        <v>250</v>
      </c>
      <c r="L89" s="312"/>
      <c r="M89" s="538">
        <f>C89+H89</f>
        <v>1895423</v>
      </c>
      <c r="N89" s="539"/>
      <c r="O89" s="126">
        <f>M89/M88</f>
        <v>0.14890588420142981</v>
      </c>
    </row>
    <row r="90" spans="1:17" ht="16.5" customHeight="1" x14ac:dyDescent="0.2">
      <c r="A90" s="179"/>
      <c r="B90" s="180"/>
      <c r="C90" s="181"/>
      <c r="D90" s="181"/>
      <c r="E90" s="181"/>
      <c r="F90" s="181"/>
      <c r="G90" s="116"/>
      <c r="H90" s="182"/>
      <c r="I90" s="182"/>
      <c r="J90" s="552" t="s">
        <v>242</v>
      </c>
      <c r="K90" s="553"/>
      <c r="L90" s="554"/>
      <c r="M90" s="512">
        <f>ROUNDDOWN((M88*O90),0)</f>
        <v>773923</v>
      </c>
      <c r="N90" s="513"/>
      <c r="O90" s="183">
        <v>6.08E-2</v>
      </c>
    </row>
    <row r="91" spans="1:17" ht="16.5" customHeight="1" thickBot="1" x14ac:dyDescent="0.25">
      <c r="A91" s="119"/>
      <c r="B91" s="120"/>
      <c r="C91" s="121"/>
      <c r="D91" s="121"/>
      <c r="E91" s="121"/>
      <c r="F91" s="121"/>
      <c r="G91" s="36"/>
      <c r="H91" s="36"/>
      <c r="I91" s="115"/>
      <c r="J91" s="297" t="s">
        <v>248</v>
      </c>
      <c r="K91" s="300"/>
      <c r="L91" s="298"/>
      <c r="M91" s="549">
        <f>M89-M90</f>
        <v>1121500</v>
      </c>
      <c r="N91" s="550"/>
      <c r="O91" s="127">
        <f>M91/M88</f>
        <v>8.8105899913583155E-2</v>
      </c>
    </row>
    <row r="92" spans="1:17" ht="16.5" customHeight="1" x14ac:dyDescent="0.15">
      <c r="A92" s="303" t="s">
        <v>46</v>
      </c>
      <c r="B92" s="304"/>
      <c r="C92" s="548" t="s">
        <v>253</v>
      </c>
      <c r="D92" s="548"/>
      <c r="E92" s="548"/>
      <c r="F92" s="548"/>
      <c r="G92" s="30">
        <f>$M$4</f>
        <v>10000</v>
      </c>
      <c r="H92" s="31"/>
      <c r="I92" s="32">
        <f>IF(G92&gt;0,J92/G92,)</f>
        <v>739.0077</v>
      </c>
      <c r="J92" s="306">
        <f>SUMIF(F63:F86,"",J63:J86)</f>
        <v>7390077</v>
      </c>
      <c r="K92" s="306"/>
      <c r="L92" s="32"/>
      <c r="M92" s="307"/>
      <c r="N92" s="307"/>
      <c r="O92" s="118"/>
    </row>
    <row r="93" spans="1:17" ht="16.5" customHeight="1" x14ac:dyDescent="0.15">
      <c r="A93" s="285" t="s">
        <v>47</v>
      </c>
      <c r="B93" s="286"/>
      <c r="C93" s="551" t="s">
        <v>254</v>
      </c>
      <c r="D93" s="551"/>
      <c r="E93" s="551"/>
      <c r="F93" s="551"/>
      <c r="G93" s="33">
        <f>$M$4</f>
        <v>10000</v>
      </c>
      <c r="H93" s="34"/>
      <c r="I93" s="117">
        <f>IF(G93&gt;0,J93/G93,)</f>
        <v>336.35</v>
      </c>
      <c r="J93" s="288">
        <f>SUMIF(F35:F86,"○",J35:J86)</f>
        <v>3363500</v>
      </c>
      <c r="K93" s="289"/>
      <c r="L93" s="92"/>
      <c r="M93" s="290"/>
      <c r="N93" s="291"/>
      <c r="O93" s="35"/>
    </row>
    <row r="94" spans="1:17" ht="16.5" customHeight="1" thickBot="1" x14ac:dyDescent="0.2">
      <c r="A94" s="540" t="s">
        <v>251</v>
      </c>
      <c r="B94" s="541"/>
      <c r="C94" s="542" t="s">
        <v>252</v>
      </c>
      <c r="D94" s="542"/>
      <c r="E94" s="542"/>
      <c r="F94" s="542"/>
      <c r="G94" s="112">
        <f>$M$4</f>
        <v>10000</v>
      </c>
      <c r="H94" s="113"/>
      <c r="I94" s="114">
        <f>IF(G94&gt;0,J94/G94,)</f>
        <v>1075.3577</v>
      </c>
      <c r="J94" s="543">
        <f>SUM(J92:J93)</f>
        <v>10753577</v>
      </c>
      <c r="K94" s="544"/>
      <c r="L94" s="545" t="s">
        <v>245</v>
      </c>
      <c r="M94" s="546"/>
      <c r="N94" s="543">
        <f>M60</f>
        <v>80000</v>
      </c>
      <c r="O94" s="547"/>
    </row>
    <row r="95" spans="1:17" ht="16.5" customHeight="1" x14ac:dyDescent="0.15">
      <c r="A95" s="282" t="s">
        <v>48</v>
      </c>
      <c r="B95" s="282"/>
      <c r="C95" s="282"/>
      <c r="D95" s="282"/>
      <c r="E95" s="282"/>
      <c r="F95" s="282"/>
      <c r="G95" s="282"/>
      <c r="H95" s="37"/>
      <c r="I95" s="283" t="s">
        <v>66</v>
      </c>
      <c r="J95" s="283"/>
      <c r="K95" s="283"/>
      <c r="L95" s="283"/>
      <c r="M95" s="283"/>
      <c r="N95" s="283"/>
      <c r="O95" s="283"/>
    </row>
    <row r="96" spans="1:17" ht="9" customHeight="1" x14ac:dyDescent="0.15">
      <c r="A96" s="284" t="s">
        <v>67</v>
      </c>
      <c r="B96" s="284"/>
      <c r="C96" s="284"/>
      <c r="D96" s="284"/>
      <c r="E96" s="284"/>
      <c r="F96" s="284"/>
      <c r="G96" s="284"/>
      <c r="H96" s="284"/>
      <c r="I96" s="284"/>
      <c r="J96" s="284"/>
      <c r="K96" s="284"/>
      <c r="L96" s="284"/>
      <c r="M96" s="284"/>
      <c r="N96" s="284"/>
      <c r="O96" s="284"/>
    </row>
    <row r="98" spans="1:16" s="42" customFormat="1" ht="54" x14ac:dyDescent="0.15">
      <c r="A98" s="38" t="s">
        <v>33</v>
      </c>
      <c r="B98" s="38"/>
      <c r="C98" s="38" t="s">
        <v>29</v>
      </c>
      <c r="D98" s="38"/>
      <c r="E98" s="39" t="s">
        <v>68</v>
      </c>
      <c r="F98" s="39"/>
      <c r="G98" s="40" t="s">
        <v>43</v>
      </c>
      <c r="H98" s="38" t="s">
        <v>41</v>
      </c>
      <c r="I98" s="38" t="s">
        <v>49</v>
      </c>
      <c r="J98" s="38" t="s">
        <v>45</v>
      </c>
      <c r="K98" s="38"/>
      <c r="L98" s="38"/>
      <c r="M98" s="38" t="s">
        <v>50</v>
      </c>
      <c r="N98" s="41" t="s">
        <v>6</v>
      </c>
      <c r="O98" s="42" t="s">
        <v>197</v>
      </c>
    </row>
    <row r="99" spans="1:16" s="42" customFormat="1" x14ac:dyDescent="0.15">
      <c r="A99" s="38"/>
      <c r="B99" s="38"/>
      <c r="C99" s="38"/>
      <c r="D99" s="38"/>
      <c r="E99" s="39"/>
      <c r="F99" s="39"/>
      <c r="G99" s="40"/>
      <c r="H99" s="38"/>
      <c r="I99" s="38"/>
      <c r="J99" s="38"/>
      <c r="K99" s="38"/>
      <c r="L99" s="38"/>
      <c r="M99" s="38"/>
      <c r="N99" s="41"/>
      <c r="P99" s="42" t="s">
        <v>69</v>
      </c>
    </row>
    <row r="100" spans="1:16" s="42" customFormat="1" ht="43.2" x14ac:dyDescent="0.15">
      <c r="A100" s="43" t="s">
        <v>70</v>
      </c>
      <c r="B100" s="43"/>
      <c r="C100" s="43" t="s">
        <v>71</v>
      </c>
      <c r="D100" s="43"/>
      <c r="E100" s="40" t="s">
        <v>72</v>
      </c>
      <c r="F100" s="40"/>
      <c r="G100" s="43" t="s">
        <v>73</v>
      </c>
      <c r="H100" s="43" t="s">
        <v>74</v>
      </c>
      <c r="I100" s="43" t="s">
        <v>75</v>
      </c>
      <c r="J100" s="43" t="s">
        <v>76</v>
      </c>
      <c r="K100" s="44"/>
      <c r="L100" s="44"/>
      <c r="M100" s="44" t="s">
        <v>77</v>
      </c>
      <c r="N100" s="41" t="s">
        <v>78</v>
      </c>
      <c r="O100" s="45" t="s">
        <v>79</v>
      </c>
      <c r="P100" s="42" t="s">
        <v>80</v>
      </c>
    </row>
    <row r="101" spans="1:16" s="42" customFormat="1" ht="43.2" x14ac:dyDescent="0.15">
      <c r="A101" s="43" t="s">
        <v>81</v>
      </c>
      <c r="B101" s="43"/>
      <c r="C101" s="43" t="s">
        <v>82</v>
      </c>
      <c r="D101" s="43"/>
      <c r="E101" s="40" t="s">
        <v>83</v>
      </c>
      <c r="F101" s="40"/>
      <c r="G101" s="43" t="s">
        <v>84</v>
      </c>
      <c r="H101" s="43" t="s">
        <v>85</v>
      </c>
      <c r="I101" s="43" t="s">
        <v>86</v>
      </c>
      <c r="J101" s="42" t="s">
        <v>204</v>
      </c>
      <c r="M101" s="41" t="s">
        <v>158</v>
      </c>
      <c r="N101" s="41" t="s">
        <v>87</v>
      </c>
      <c r="O101" s="45"/>
    </row>
    <row r="102" spans="1:16" s="42" customFormat="1" ht="43.2" x14ac:dyDescent="0.15">
      <c r="A102" s="43" t="s">
        <v>88</v>
      </c>
      <c r="B102" s="43"/>
      <c r="C102" s="43" t="s">
        <v>51</v>
      </c>
      <c r="D102" s="43"/>
      <c r="E102" s="40" t="s">
        <v>89</v>
      </c>
      <c r="F102" s="40"/>
      <c r="G102" s="43" t="s">
        <v>90</v>
      </c>
      <c r="H102" s="43" t="s">
        <v>91</v>
      </c>
      <c r="I102" s="43" t="s">
        <v>92</v>
      </c>
      <c r="J102" s="46" t="s">
        <v>152</v>
      </c>
      <c r="K102" s="46"/>
      <c r="L102" s="46"/>
      <c r="M102" s="41" t="s">
        <v>159</v>
      </c>
      <c r="N102" s="41" t="s">
        <v>93</v>
      </c>
      <c r="O102" s="45" t="s">
        <v>198</v>
      </c>
    </row>
    <row r="103" spans="1:16" s="42" customFormat="1" ht="13.5" customHeight="1" x14ac:dyDescent="0.15">
      <c r="A103" s="43" t="s">
        <v>94</v>
      </c>
      <c r="B103" s="43"/>
      <c r="C103" s="43" t="s">
        <v>95</v>
      </c>
      <c r="D103" s="43"/>
      <c r="E103" s="40" t="s">
        <v>96</v>
      </c>
      <c r="F103" s="40"/>
      <c r="G103" s="43" t="s">
        <v>97</v>
      </c>
      <c r="H103" s="43" t="s">
        <v>98</v>
      </c>
      <c r="I103" s="43" t="s">
        <v>52</v>
      </c>
      <c r="J103" s="46" t="s">
        <v>52</v>
      </c>
      <c r="K103" s="46"/>
      <c r="L103" s="46"/>
      <c r="M103" s="49" t="s">
        <v>52</v>
      </c>
      <c r="N103" s="41" t="s">
        <v>99</v>
      </c>
    </row>
    <row r="104" spans="1:16" s="42" customFormat="1" ht="13.5" customHeight="1" x14ac:dyDescent="0.15">
      <c r="A104" s="43" t="s">
        <v>100</v>
      </c>
      <c r="B104" s="43"/>
      <c r="C104" s="43" t="s">
        <v>101</v>
      </c>
      <c r="D104" s="43"/>
      <c r="E104" s="40" t="s">
        <v>102</v>
      </c>
      <c r="F104" s="40"/>
      <c r="G104" s="43" t="s">
        <v>103</v>
      </c>
      <c r="H104" s="43" t="s">
        <v>104</v>
      </c>
      <c r="I104" s="48"/>
      <c r="J104" s="47"/>
      <c r="K104" s="47"/>
      <c r="L104" s="47"/>
      <c r="M104" s="41"/>
      <c r="N104" s="41" t="s">
        <v>105</v>
      </c>
    </row>
    <row r="105" spans="1:16" s="42" customFormat="1" ht="13.5" customHeight="1" x14ac:dyDescent="0.15">
      <c r="A105" s="43" t="s">
        <v>106</v>
      </c>
      <c r="B105" s="43"/>
      <c r="C105" s="43" t="s">
        <v>107</v>
      </c>
      <c r="D105" s="43"/>
      <c r="E105" s="40" t="s">
        <v>108</v>
      </c>
      <c r="F105" s="40"/>
      <c r="G105" s="42" t="s">
        <v>150</v>
      </c>
      <c r="H105" s="43" t="s">
        <v>110</v>
      </c>
      <c r="I105" s="48"/>
      <c r="J105" s="38"/>
      <c r="K105" s="93"/>
      <c r="L105" s="93"/>
      <c r="N105" s="41" t="s">
        <v>111</v>
      </c>
    </row>
    <row r="106" spans="1:16" s="42" customFormat="1" ht="13.5" customHeight="1" x14ac:dyDescent="0.15">
      <c r="A106" s="42" t="s">
        <v>53</v>
      </c>
      <c r="C106" s="43" t="s">
        <v>112</v>
      </c>
      <c r="D106" s="43"/>
      <c r="E106" s="40" t="s">
        <v>52</v>
      </c>
      <c r="F106" s="40"/>
      <c r="G106" s="42" t="s">
        <v>109</v>
      </c>
      <c r="H106" s="43" t="s">
        <v>113</v>
      </c>
      <c r="I106" s="48"/>
      <c r="J106" s="38"/>
      <c r="K106" s="38"/>
      <c r="L106" s="38"/>
      <c r="M106" s="38"/>
      <c r="N106" s="41" t="s">
        <v>114</v>
      </c>
    </row>
    <row r="107" spans="1:16" s="42" customFormat="1" ht="32.4" x14ac:dyDescent="0.15">
      <c r="A107" s="48" t="s">
        <v>55</v>
      </c>
      <c r="B107" s="48"/>
      <c r="C107" s="43" t="s">
        <v>115</v>
      </c>
      <c r="D107" s="43"/>
      <c r="E107" s="40"/>
      <c r="F107" s="40"/>
      <c r="G107" s="42" t="s">
        <v>54</v>
      </c>
      <c r="H107" s="43" t="s">
        <v>117</v>
      </c>
      <c r="I107" s="48"/>
      <c r="J107" s="38"/>
      <c r="K107" s="38"/>
      <c r="L107" s="38"/>
      <c r="M107" s="38"/>
      <c r="N107" s="42" t="s">
        <v>118</v>
      </c>
    </row>
    <row r="108" spans="1:16" s="42" customFormat="1" ht="32.4" x14ac:dyDescent="0.15">
      <c r="A108" s="43" t="s">
        <v>52</v>
      </c>
      <c r="B108" s="43"/>
      <c r="C108" s="43" t="s">
        <v>52</v>
      </c>
      <c r="D108" s="43"/>
      <c r="E108" s="40"/>
      <c r="F108" s="40"/>
      <c r="G108" s="43" t="s">
        <v>116</v>
      </c>
      <c r="H108" s="43" t="s">
        <v>120</v>
      </c>
      <c r="I108" s="48"/>
      <c r="J108" s="38"/>
      <c r="K108" s="38"/>
      <c r="L108" s="38"/>
      <c r="M108" s="38"/>
      <c r="N108" s="41" t="s">
        <v>121</v>
      </c>
    </row>
    <row r="109" spans="1:16" s="42" customFormat="1" ht="43.2" x14ac:dyDescent="0.15">
      <c r="A109" s="48"/>
      <c r="B109" s="48"/>
      <c r="C109" s="38"/>
      <c r="D109" s="38"/>
      <c r="E109" s="40"/>
      <c r="F109" s="40"/>
      <c r="G109" s="43" t="s">
        <v>119</v>
      </c>
      <c r="H109" s="43" t="s">
        <v>123</v>
      </c>
      <c r="I109" s="48"/>
      <c r="J109" s="38"/>
      <c r="K109" s="38"/>
      <c r="L109" s="38"/>
      <c r="M109" s="38"/>
      <c r="N109" s="42" t="s">
        <v>154</v>
      </c>
    </row>
    <row r="110" spans="1:16" s="42" customFormat="1" ht="21.6" x14ac:dyDescent="0.15">
      <c r="A110" s="48"/>
      <c r="B110" s="48"/>
      <c r="C110" s="38"/>
      <c r="D110" s="38"/>
      <c r="E110" s="40"/>
      <c r="F110" s="40"/>
      <c r="G110" s="43" t="s">
        <v>122</v>
      </c>
      <c r="H110" s="43" t="s">
        <v>125</v>
      </c>
      <c r="I110" s="48"/>
      <c r="J110" s="38"/>
      <c r="K110" s="38"/>
      <c r="L110" s="38"/>
      <c r="M110" s="38"/>
      <c r="N110" s="41" t="s">
        <v>52</v>
      </c>
    </row>
    <row r="111" spans="1:16" s="42" customFormat="1" ht="21.6" x14ac:dyDescent="0.15">
      <c r="A111" s="48"/>
      <c r="B111" s="48"/>
      <c r="C111" s="38"/>
      <c r="D111" s="38"/>
      <c r="E111" s="40"/>
      <c r="F111" s="40"/>
      <c r="G111" s="43" t="s">
        <v>124</v>
      </c>
      <c r="H111" s="43" t="s">
        <v>127</v>
      </c>
      <c r="I111" s="48"/>
      <c r="J111" s="38"/>
      <c r="K111" s="38"/>
      <c r="L111" s="38"/>
      <c r="M111" s="38"/>
      <c r="N111" s="41"/>
    </row>
    <row r="112" spans="1:16" s="42" customFormat="1" ht="21.6" x14ac:dyDescent="0.15">
      <c r="A112" s="48"/>
      <c r="B112" s="48"/>
      <c r="C112" s="38"/>
      <c r="D112" s="38"/>
      <c r="E112" s="40"/>
      <c r="F112" s="40"/>
      <c r="G112" s="43" t="s">
        <v>126</v>
      </c>
      <c r="H112" s="43" t="s">
        <v>128</v>
      </c>
      <c r="I112" s="48"/>
      <c r="J112" s="38"/>
      <c r="K112" s="38"/>
      <c r="L112" s="38"/>
      <c r="M112" s="38"/>
      <c r="N112" s="41"/>
    </row>
    <row r="113" spans="1:18" s="42" customFormat="1" ht="33" x14ac:dyDescent="0.2">
      <c r="A113" s="48"/>
      <c r="B113" s="48"/>
      <c r="C113" s="38"/>
      <c r="D113" s="38"/>
      <c r="E113" s="40"/>
      <c r="F113" s="40"/>
      <c r="G113" s="43" t="s">
        <v>52</v>
      </c>
      <c r="H113" s="43" t="s">
        <v>129</v>
      </c>
      <c r="I113" s="48"/>
      <c r="J113" s="38"/>
      <c r="K113" s="38"/>
      <c r="L113" s="38"/>
      <c r="M113" s="38"/>
      <c r="N113" s="41"/>
      <c r="R113" s="50"/>
    </row>
    <row r="114" spans="1:18" s="42" customFormat="1" ht="22.2" x14ac:dyDescent="0.2">
      <c r="A114" s="48"/>
      <c r="B114" s="48"/>
      <c r="C114" s="38"/>
      <c r="D114" s="38"/>
      <c r="E114" s="40"/>
      <c r="F114" s="40"/>
      <c r="G114" s="38"/>
      <c r="H114" s="43" t="s">
        <v>130</v>
      </c>
      <c r="I114" s="48"/>
      <c r="J114" s="38"/>
      <c r="K114" s="38"/>
      <c r="L114" s="38"/>
      <c r="M114" s="38"/>
      <c r="N114" s="41"/>
      <c r="R114" s="51"/>
    </row>
    <row r="115" spans="1:18" s="42" customFormat="1" ht="33" x14ac:dyDescent="0.2">
      <c r="A115" s="48"/>
      <c r="B115" s="48"/>
      <c r="C115" s="48"/>
      <c r="D115" s="48"/>
      <c r="E115" s="40"/>
      <c r="F115" s="40"/>
      <c r="G115" s="38"/>
      <c r="H115" s="43" t="s">
        <v>131</v>
      </c>
      <c r="I115" s="48"/>
      <c r="J115" s="38"/>
      <c r="K115" s="38"/>
      <c r="L115" s="38"/>
      <c r="M115" s="38"/>
      <c r="N115" s="41"/>
      <c r="R115" s="51"/>
    </row>
    <row r="116" spans="1:18" s="42" customFormat="1" ht="13.2" x14ac:dyDescent="0.2">
      <c r="C116" s="52"/>
      <c r="D116" s="52"/>
      <c r="E116" s="52"/>
      <c r="F116" s="52"/>
      <c r="G116" s="52"/>
      <c r="H116" s="43" t="s">
        <v>52</v>
      </c>
      <c r="R116" s="51"/>
    </row>
    <row r="117" spans="1:18" s="42" customFormat="1" ht="13.2" x14ac:dyDescent="0.2">
      <c r="A117" s="41" t="s">
        <v>56</v>
      </c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R117" s="51"/>
    </row>
    <row r="118" spans="1:18" s="42" customFormat="1" ht="13.2" x14ac:dyDescent="0.2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R118" s="51"/>
    </row>
    <row r="119" spans="1:18" s="42" customFormat="1" ht="13.2" x14ac:dyDescent="0.2">
      <c r="A119" s="41" t="s">
        <v>57</v>
      </c>
      <c r="B119" s="41"/>
      <c r="C119" s="41" t="s">
        <v>57</v>
      </c>
      <c r="D119" s="41"/>
      <c r="E119" s="41" t="s">
        <v>57</v>
      </c>
      <c r="F119" s="41"/>
      <c r="G119" s="41" t="s">
        <v>57</v>
      </c>
      <c r="H119" s="41" t="s">
        <v>57</v>
      </c>
      <c r="I119" s="41" t="s">
        <v>57</v>
      </c>
      <c r="J119" s="41"/>
      <c r="K119" s="41"/>
      <c r="L119" s="41"/>
      <c r="M119" s="41"/>
      <c r="N119" s="41" t="s">
        <v>57</v>
      </c>
      <c r="R119" s="51"/>
    </row>
    <row r="120" spans="1:18" s="42" customFormat="1" ht="13.2" x14ac:dyDescent="0.2">
      <c r="A120" s="41" t="s">
        <v>165</v>
      </c>
      <c r="B120" s="41"/>
      <c r="C120" s="41" t="s">
        <v>166</v>
      </c>
      <c r="D120" s="41"/>
      <c r="E120" s="41" t="s">
        <v>180</v>
      </c>
      <c r="F120" s="41"/>
      <c r="G120" s="41" t="s">
        <v>165</v>
      </c>
      <c r="H120" s="41" t="s">
        <v>180</v>
      </c>
      <c r="I120" s="41" t="s">
        <v>165</v>
      </c>
      <c r="J120" s="41"/>
      <c r="K120" s="41"/>
      <c r="L120" s="41"/>
      <c r="M120" s="41"/>
      <c r="N120" s="53" t="s">
        <v>133</v>
      </c>
      <c r="R120" s="51"/>
    </row>
    <row r="121" spans="1:18" s="42" customFormat="1" ht="12" x14ac:dyDescent="0.15">
      <c r="A121" s="41" t="s">
        <v>166</v>
      </c>
      <c r="B121" s="41"/>
      <c r="C121" s="75" t="s">
        <v>168</v>
      </c>
      <c r="D121" s="75"/>
      <c r="E121" s="41" t="s">
        <v>134</v>
      </c>
      <c r="F121" s="41"/>
      <c r="G121" s="41" t="s">
        <v>166</v>
      </c>
      <c r="H121" s="41" t="s">
        <v>134</v>
      </c>
      <c r="I121" s="41" t="s">
        <v>167</v>
      </c>
      <c r="J121" s="41"/>
      <c r="K121" s="41"/>
      <c r="L121" s="41"/>
      <c r="M121" s="41"/>
      <c r="N121" s="53" t="s">
        <v>136</v>
      </c>
    </row>
    <row r="122" spans="1:18" s="42" customFormat="1" ht="12" x14ac:dyDescent="0.15">
      <c r="A122" s="41" t="s">
        <v>167</v>
      </c>
      <c r="B122" s="41"/>
      <c r="C122" s="41" t="s">
        <v>169</v>
      </c>
      <c r="D122" s="41"/>
      <c r="E122" s="41" t="s">
        <v>139</v>
      </c>
      <c r="F122" s="41"/>
      <c r="G122" s="41" t="s">
        <v>167</v>
      </c>
      <c r="H122" s="41" t="s">
        <v>139</v>
      </c>
      <c r="I122" s="41" t="s">
        <v>169</v>
      </c>
      <c r="J122" s="41"/>
      <c r="K122" s="41"/>
      <c r="L122" s="41"/>
      <c r="M122" s="41"/>
      <c r="N122" s="53" t="s">
        <v>138</v>
      </c>
    </row>
    <row r="123" spans="1:18" s="42" customFormat="1" ht="12" x14ac:dyDescent="0.15">
      <c r="A123" s="41" t="s">
        <v>58</v>
      </c>
      <c r="B123" s="41"/>
      <c r="C123" s="41" t="s">
        <v>171</v>
      </c>
      <c r="D123" s="41"/>
      <c r="E123" s="41" t="s">
        <v>181</v>
      </c>
      <c r="F123" s="41"/>
      <c r="G123" s="41" t="s">
        <v>58</v>
      </c>
      <c r="H123" s="41" t="s">
        <v>196</v>
      </c>
      <c r="I123" s="41" t="s">
        <v>177</v>
      </c>
      <c r="J123" s="41"/>
      <c r="K123" s="41"/>
      <c r="L123" s="41"/>
      <c r="M123" s="41"/>
      <c r="N123" s="53" t="s">
        <v>140</v>
      </c>
    </row>
    <row r="124" spans="1:18" s="42" customFormat="1" ht="12" x14ac:dyDescent="0.15">
      <c r="A124" s="75" t="s">
        <v>168</v>
      </c>
      <c r="B124" s="75"/>
      <c r="C124" s="41" t="s">
        <v>179</v>
      </c>
      <c r="D124" s="41"/>
      <c r="E124" s="41" t="s">
        <v>182</v>
      </c>
      <c r="F124" s="41"/>
      <c r="G124" s="75" t="s">
        <v>168</v>
      </c>
      <c r="H124" s="41" t="s">
        <v>196</v>
      </c>
      <c r="I124" s="41" t="s">
        <v>178</v>
      </c>
      <c r="J124" s="41"/>
      <c r="K124" s="41"/>
      <c r="L124" s="41"/>
      <c r="M124" s="41"/>
      <c r="N124" s="53" t="s">
        <v>142</v>
      </c>
    </row>
    <row r="125" spans="1:18" s="42" customFormat="1" ht="12" x14ac:dyDescent="0.15">
      <c r="A125" s="41" t="s">
        <v>169</v>
      </c>
      <c r="B125" s="41"/>
      <c r="C125" s="41" t="s">
        <v>132</v>
      </c>
      <c r="D125" s="41"/>
      <c r="E125" s="41" t="s">
        <v>196</v>
      </c>
      <c r="F125" s="41"/>
      <c r="G125" s="41" t="s">
        <v>188</v>
      </c>
      <c r="H125" s="41" t="s">
        <v>194</v>
      </c>
      <c r="I125" s="41" t="s">
        <v>132</v>
      </c>
      <c r="J125" s="41"/>
      <c r="K125" s="41"/>
      <c r="L125" s="41"/>
      <c r="M125" s="41"/>
      <c r="N125" s="53" t="s">
        <v>143</v>
      </c>
    </row>
    <row r="126" spans="1:18" s="42" customFormat="1" ht="12" x14ac:dyDescent="0.15">
      <c r="A126" s="41" t="s">
        <v>170</v>
      </c>
      <c r="B126" s="41"/>
      <c r="C126" s="41" t="s">
        <v>135</v>
      </c>
      <c r="D126" s="41"/>
      <c r="E126" s="41" t="s">
        <v>194</v>
      </c>
      <c r="F126" s="41"/>
      <c r="G126" s="41" t="s">
        <v>169</v>
      </c>
      <c r="H126" s="41" t="s">
        <v>183</v>
      </c>
      <c r="I126" s="41" t="s">
        <v>135</v>
      </c>
      <c r="J126" s="41"/>
      <c r="K126" s="41"/>
      <c r="L126" s="41"/>
      <c r="M126" s="41"/>
      <c r="N126" s="53" t="s">
        <v>144</v>
      </c>
    </row>
    <row r="127" spans="1:18" s="42" customFormat="1" ht="12" x14ac:dyDescent="0.15">
      <c r="A127" s="41" t="s">
        <v>171</v>
      </c>
      <c r="B127" s="41"/>
      <c r="C127" s="41" t="s">
        <v>176</v>
      </c>
      <c r="D127" s="41"/>
      <c r="E127" s="41" t="s">
        <v>183</v>
      </c>
      <c r="F127" s="41"/>
      <c r="G127" s="41" t="s">
        <v>189</v>
      </c>
      <c r="H127" s="41" t="s">
        <v>184</v>
      </c>
      <c r="I127" s="41"/>
      <c r="J127" s="41"/>
      <c r="K127" s="41"/>
      <c r="L127" s="41"/>
      <c r="M127" s="41"/>
      <c r="N127" s="53" t="s">
        <v>145</v>
      </c>
    </row>
    <row r="128" spans="1:18" s="42" customFormat="1" ht="13.2" x14ac:dyDescent="0.2">
      <c r="A128" s="41" t="s">
        <v>172</v>
      </c>
      <c r="B128" s="41"/>
      <c r="C128" s="54"/>
      <c r="D128" s="54"/>
      <c r="E128" s="41" t="s">
        <v>184</v>
      </c>
      <c r="F128" s="41"/>
      <c r="G128" s="41" t="s">
        <v>190</v>
      </c>
      <c r="H128" s="41" t="s">
        <v>185</v>
      </c>
      <c r="I128" s="41"/>
      <c r="J128" s="41"/>
      <c r="K128" s="41"/>
      <c r="L128" s="41"/>
      <c r="M128" s="41"/>
      <c r="N128" s="41"/>
    </row>
    <row r="129" spans="1:14" s="42" customFormat="1" ht="13.2" x14ac:dyDescent="0.2">
      <c r="A129" s="41" t="s">
        <v>173</v>
      </c>
      <c r="B129" s="41"/>
      <c r="C129" s="54"/>
      <c r="D129" s="54"/>
      <c r="E129" s="41" t="s">
        <v>185</v>
      </c>
      <c r="F129" s="41"/>
      <c r="G129" s="41" t="s">
        <v>171</v>
      </c>
      <c r="H129" s="41" t="s">
        <v>141</v>
      </c>
      <c r="I129" s="41"/>
      <c r="J129" s="41"/>
      <c r="K129" s="41"/>
      <c r="L129" s="41"/>
      <c r="M129" s="41"/>
      <c r="N129" s="41"/>
    </row>
    <row r="130" spans="1:14" s="42" customFormat="1" ht="13.2" x14ac:dyDescent="0.2">
      <c r="A130" s="41" t="s">
        <v>174</v>
      </c>
      <c r="B130" s="41"/>
      <c r="C130" s="54"/>
      <c r="D130" s="54"/>
      <c r="E130" s="41" t="s">
        <v>141</v>
      </c>
      <c r="F130" s="41"/>
      <c r="G130" s="41" t="s">
        <v>172</v>
      </c>
      <c r="H130" s="41" t="s">
        <v>195</v>
      </c>
      <c r="I130" s="41"/>
      <c r="J130" s="41"/>
      <c r="K130" s="41"/>
      <c r="L130" s="41"/>
      <c r="M130" s="41"/>
      <c r="N130" s="41"/>
    </row>
    <row r="131" spans="1:14" s="42" customFormat="1" ht="13.2" x14ac:dyDescent="0.2">
      <c r="A131" s="41" t="s">
        <v>59</v>
      </c>
      <c r="B131" s="41"/>
      <c r="C131" s="54"/>
      <c r="D131" s="54"/>
      <c r="E131" s="41" t="s">
        <v>195</v>
      </c>
      <c r="F131" s="41"/>
      <c r="G131" s="41" t="s">
        <v>173</v>
      </c>
      <c r="H131" s="41" t="s">
        <v>193</v>
      </c>
      <c r="I131" s="41"/>
      <c r="J131" s="41"/>
      <c r="K131" s="41"/>
      <c r="L131" s="41"/>
      <c r="M131" s="41"/>
      <c r="N131" s="41"/>
    </row>
    <row r="132" spans="1:14" s="42" customFormat="1" ht="13.2" x14ac:dyDescent="0.2">
      <c r="A132" s="41" t="s">
        <v>132</v>
      </c>
      <c r="B132" s="41"/>
      <c r="C132" s="54"/>
      <c r="D132" s="54"/>
      <c r="E132" s="41" t="s">
        <v>193</v>
      </c>
      <c r="F132" s="41"/>
      <c r="G132" s="41" t="s">
        <v>174</v>
      </c>
      <c r="H132" s="41" t="s">
        <v>137</v>
      </c>
      <c r="I132" s="41"/>
      <c r="J132" s="41"/>
      <c r="K132" s="41"/>
      <c r="L132" s="41"/>
      <c r="M132" s="41"/>
      <c r="N132" s="41"/>
    </row>
    <row r="133" spans="1:14" s="42" customFormat="1" ht="13.2" x14ac:dyDescent="0.2">
      <c r="A133" s="41" t="s">
        <v>135</v>
      </c>
      <c r="B133" s="41"/>
      <c r="C133" s="54"/>
      <c r="D133" s="54"/>
      <c r="E133" s="41" t="s">
        <v>137</v>
      </c>
      <c r="F133" s="41"/>
      <c r="G133" s="41" t="s">
        <v>59</v>
      </c>
      <c r="H133" s="41" t="s">
        <v>186</v>
      </c>
      <c r="I133" s="41"/>
      <c r="J133" s="41"/>
      <c r="K133" s="41"/>
      <c r="L133" s="41"/>
      <c r="M133" s="41"/>
      <c r="N133" s="41"/>
    </row>
    <row r="134" spans="1:14" s="42" customFormat="1" ht="13.2" x14ac:dyDescent="0.2">
      <c r="A134" s="41" t="s">
        <v>175</v>
      </c>
      <c r="B134" s="41"/>
      <c r="C134" s="54"/>
      <c r="D134" s="54"/>
      <c r="E134" s="41" t="s">
        <v>186</v>
      </c>
      <c r="F134" s="41"/>
      <c r="G134" s="41" t="s">
        <v>146</v>
      </c>
      <c r="H134" s="41" t="s">
        <v>187</v>
      </c>
      <c r="I134" s="41"/>
      <c r="J134" s="41"/>
      <c r="K134" s="41"/>
      <c r="L134" s="41"/>
      <c r="M134" s="41"/>
      <c r="N134" s="41"/>
    </row>
    <row r="135" spans="1:14" s="42" customFormat="1" ht="13.2" x14ac:dyDescent="0.2">
      <c r="A135" s="41" t="s">
        <v>176</v>
      </c>
      <c r="B135" s="41"/>
      <c r="C135" s="54"/>
      <c r="D135" s="54"/>
      <c r="E135" s="41" t="s">
        <v>187</v>
      </c>
      <c r="F135" s="41"/>
      <c r="G135" s="41" t="s">
        <v>191</v>
      </c>
      <c r="H135" s="41" t="s">
        <v>192</v>
      </c>
      <c r="I135" s="41"/>
      <c r="J135" s="41"/>
      <c r="K135" s="41"/>
      <c r="L135" s="41"/>
      <c r="M135" s="41"/>
      <c r="N135" s="41"/>
    </row>
    <row r="136" spans="1:14" s="42" customFormat="1" x14ac:dyDescent="0.15">
      <c r="A136" s="41"/>
      <c r="B136" s="41"/>
      <c r="C136" s="41"/>
      <c r="D136" s="41"/>
      <c r="E136" s="41"/>
      <c r="F136" s="41"/>
      <c r="G136" s="41" t="s">
        <v>132</v>
      </c>
      <c r="H136" s="41"/>
      <c r="I136" s="41"/>
      <c r="J136" s="41"/>
      <c r="K136" s="41"/>
      <c r="L136" s="41"/>
      <c r="M136" s="41"/>
      <c r="N136" s="41"/>
    </row>
    <row r="137" spans="1:14" s="42" customFormat="1" x14ac:dyDescent="0.15">
      <c r="A137" s="41"/>
      <c r="B137" s="41"/>
      <c r="C137" s="41"/>
      <c r="D137" s="41"/>
      <c r="E137" s="41"/>
      <c r="F137" s="41"/>
      <c r="G137" s="41" t="s">
        <v>135</v>
      </c>
      <c r="H137" s="41"/>
      <c r="I137" s="41"/>
      <c r="J137" s="41"/>
      <c r="K137" s="41"/>
      <c r="L137" s="41"/>
      <c r="M137" s="41"/>
      <c r="N137" s="41"/>
    </row>
    <row r="138" spans="1:14" s="42" customFormat="1" x14ac:dyDescent="0.15">
      <c r="A138" s="42" t="s">
        <v>60</v>
      </c>
    </row>
    <row r="139" spans="1:14" s="42" customFormat="1" ht="13.2" x14ac:dyDescent="0.2">
      <c r="A139" s="86" t="s">
        <v>214</v>
      </c>
      <c r="B139" s="86"/>
      <c r="C139" s="87" t="s">
        <v>215</v>
      </c>
      <c r="D139" s="87"/>
      <c r="E139" s="87" t="s">
        <v>216</v>
      </c>
      <c r="F139" s="87" t="s">
        <v>231</v>
      </c>
      <c r="G139" s="86" t="s">
        <v>217</v>
      </c>
      <c r="H139" s="85"/>
      <c r="I139" s="63"/>
      <c r="J139" s="55"/>
      <c r="K139" s="94"/>
      <c r="L139" s="94"/>
    </row>
    <row r="140" spans="1:14" s="42" customFormat="1" ht="12" x14ac:dyDescent="0.15">
      <c r="C140" s="85"/>
      <c r="D140" s="85"/>
      <c r="E140" s="85"/>
      <c r="F140" s="85"/>
      <c r="G140" s="63"/>
      <c r="H140" s="63"/>
      <c r="I140" s="63"/>
      <c r="J140" s="41"/>
    </row>
    <row r="141" spans="1:14" s="42" customFormat="1" ht="12" x14ac:dyDescent="0.15">
      <c r="A141" s="87" t="s">
        <v>218</v>
      </c>
      <c r="B141" s="87"/>
      <c r="C141" s="87" t="s">
        <v>218</v>
      </c>
      <c r="D141" s="87"/>
      <c r="E141" s="91" t="s">
        <v>61</v>
      </c>
      <c r="F141" s="87" t="s">
        <v>61</v>
      </c>
      <c r="G141" s="86" t="s">
        <v>227</v>
      </c>
      <c r="I141" s="63"/>
      <c r="J141" s="41"/>
    </row>
    <row r="142" spans="1:14" s="42" customFormat="1" ht="12" x14ac:dyDescent="0.15">
      <c r="A142" s="86" t="s">
        <v>222</v>
      </c>
      <c r="B142" s="86"/>
      <c r="C142" s="86" t="s">
        <v>222</v>
      </c>
      <c r="D142" s="86"/>
      <c r="E142" s="86" t="s">
        <v>226</v>
      </c>
      <c r="F142" s="86" t="s">
        <v>226</v>
      </c>
      <c r="G142" s="86" t="s">
        <v>228</v>
      </c>
      <c r="I142" s="63"/>
      <c r="J142" s="41"/>
    </row>
    <row r="143" spans="1:14" s="42" customFormat="1" ht="12" x14ac:dyDescent="0.15">
      <c r="A143" s="90" t="s">
        <v>62</v>
      </c>
      <c r="B143" s="90"/>
      <c r="C143" s="86" t="s">
        <v>62</v>
      </c>
      <c r="D143" s="86"/>
      <c r="E143" s="86" t="s">
        <v>225</v>
      </c>
      <c r="F143" s="86" t="s">
        <v>225</v>
      </c>
      <c r="G143" s="86" t="s">
        <v>229</v>
      </c>
      <c r="I143" s="63"/>
      <c r="J143" s="41"/>
    </row>
    <row r="144" spans="1:14" s="42" customFormat="1" ht="12" x14ac:dyDescent="0.15">
      <c r="A144" s="86" t="s">
        <v>219</v>
      </c>
      <c r="B144" s="86"/>
      <c r="C144" s="90" t="s">
        <v>219</v>
      </c>
      <c r="D144" s="90"/>
      <c r="E144" s="87" t="s">
        <v>151</v>
      </c>
      <c r="F144" s="91" t="s">
        <v>151</v>
      </c>
      <c r="G144" s="86"/>
      <c r="H144" s="88"/>
      <c r="I144" s="63"/>
      <c r="J144" s="41"/>
    </row>
    <row r="145" spans="1:10" s="42" customFormat="1" ht="12" x14ac:dyDescent="0.15">
      <c r="A145" s="86" t="s">
        <v>223</v>
      </c>
      <c r="B145" s="86"/>
      <c r="C145" s="86" t="s">
        <v>223</v>
      </c>
      <c r="D145" s="86"/>
      <c r="E145" s="87" t="s">
        <v>206</v>
      </c>
      <c r="F145" s="87" t="s">
        <v>206</v>
      </c>
      <c r="G145" s="86"/>
      <c r="H145" s="89"/>
      <c r="I145" s="63"/>
      <c r="J145" s="41"/>
    </row>
    <row r="146" spans="1:10" s="42" customFormat="1" ht="12" x14ac:dyDescent="0.15">
      <c r="A146" s="87" t="s">
        <v>220</v>
      </c>
      <c r="B146" s="87"/>
      <c r="C146" s="91" t="s">
        <v>220</v>
      </c>
      <c r="D146" s="91"/>
      <c r="E146" s="86" t="s">
        <v>162</v>
      </c>
      <c r="F146" s="90" t="s">
        <v>162</v>
      </c>
      <c r="G146" s="86"/>
      <c r="H146" s="89"/>
      <c r="I146" s="63"/>
      <c r="J146" s="41"/>
    </row>
    <row r="147" spans="1:10" s="42" customFormat="1" ht="12" x14ac:dyDescent="0.15">
      <c r="A147" s="90" t="s">
        <v>221</v>
      </c>
      <c r="B147" s="90"/>
      <c r="C147" s="86" t="s">
        <v>221</v>
      </c>
      <c r="D147" s="86"/>
      <c r="E147" s="90" t="s">
        <v>161</v>
      </c>
      <c r="F147" s="86" t="s">
        <v>161</v>
      </c>
      <c r="G147" s="86"/>
      <c r="H147" s="89"/>
      <c r="I147" s="63"/>
      <c r="J147" s="41"/>
    </row>
    <row r="148" spans="1:10" s="42" customFormat="1" ht="12" x14ac:dyDescent="0.15">
      <c r="A148" s="86"/>
      <c r="B148" s="86"/>
      <c r="C148" s="86"/>
      <c r="D148" s="86"/>
      <c r="E148" s="86" t="s">
        <v>164</v>
      </c>
      <c r="F148" s="90" t="s">
        <v>164</v>
      </c>
      <c r="G148" s="87"/>
      <c r="H148" s="89"/>
      <c r="I148" s="63"/>
      <c r="J148" s="41"/>
    </row>
    <row r="149" spans="1:10" s="42" customFormat="1" ht="12" x14ac:dyDescent="0.15">
      <c r="A149" s="86"/>
      <c r="B149" s="86"/>
      <c r="C149" s="86"/>
      <c r="D149" s="86"/>
      <c r="E149" s="90" t="s">
        <v>203</v>
      </c>
      <c r="F149" s="86" t="s">
        <v>203</v>
      </c>
      <c r="G149" s="85"/>
      <c r="H149" s="63"/>
      <c r="I149" s="63"/>
      <c r="J149" s="41"/>
    </row>
    <row r="150" spans="1:10" s="42" customFormat="1" ht="12" x14ac:dyDescent="0.15">
      <c r="A150" s="86"/>
      <c r="B150" s="86"/>
      <c r="C150" s="86"/>
      <c r="D150" s="86"/>
      <c r="E150" s="86" t="s">
        <v>209</v>
      </c>
      <c r="F150" s="90" t="s">
        <v>209</v>
      </c>
      <c r="G150" s="85"/>
      <c r="H150" s="63"/>
      <c r="I150" s="63"/>
      <c r="J150" s="41"/>
    </row>
    <row r="151" spans="1:10" s="42" customFormat="1" ht="12" x14ac:dyDescent="0.15">
      <c r="A151" s="86"/>
      <c r="B151" s="86"/>
      <c r="C151" s="86"/>
      <c r="D151" s="86"/>
      <c r="E151" s="86" t="s">
        <v>224</v>
      </c>
      <c r="F151" s="90" t="s">
        <v>224</v>
      </c>
      <c r="G151" s="85"/>
      <c r="H151" s="63"/>
      <c r="I151" s="63"/>
      <c r="J151" s="41"/>
    </row>
    <row r="152" spans="1:10" s="42" customFormat="1" ht="12" x14ac:dyDescent="0.15">
      <c r="A152" s="86"/>
      <c r="B152" s="86"/>
      <c r="C152" s="86"/>
      <c r="D152" s="86"/>
      <c r="E152" s="86"/>
      <c r="F152" s="86"/>
      <c r="G152" s="85"/>
      <c r="H152" s="63"/>
      <c r="I152" s="63"/>
      <c r="J152" s="41"/>
    </row>
    <row r="153" spans="1:10" s="42" customFormat="1" ht="12" x14ac:dyDescent="0.15">
      <c r="A153" s="86"/>
      <c r="B153" s="86"/>
      <c r="C153" s="86"/>
      <c r="D153" s="86"/>
      <c r="E153" s="86"/>
      <c r="F153" s="86"/>
      <c r="G153" s="85"/>
      <c r="H153" s="63"/>
      <c r="I153" s="63"/>
      <c r="J153" s="41"/>
    </row>
    <row r="154" spans="1:10" s="42" customFormat="1" x14ac:dyDescent="0.15"/>
    <row r="155" spans="1:10" s="42" customFormat="1" x14ac:dyDescent="0.15"/>
    <row r="160" spans="1:10" ht="12" x14ac:dyDescent="0.15">
      <c r="A160" s="56">
        <f ca="1">TODAY()</f>
        <v>43760</v>
      </c>
      <c r="B160" s="56"/>
      <c r="C160" s="57">
        <f ca="1">YEAR(A160)</f>
        <v>2019</v>
      </c>
      <c r="D160" s="57"/>
      <c r="E160" s="58">
        <f ca="1">MONTH(A160)</f>
        <v>10</v>
      </c>
      <c r="F160" s="59" t="str">
        <f t="shared" ref="F160:F185" ca="1" si="6">CONCATENATE(C160,"/",E160)</f>
        <v>2019/10</v>
      </c>
    </row>
    <row r="161" spans="1:6" ht="12" x14ac:dyDescent="0.15">
      <c r="A161" s="57"/>
      <c r="B161" s="57"/>
      <c r="C161" s="57">
        <f t="shared" ref="C161:C185" ca="1" si="7">IF(E160=12,C160+1,C160)</f>
        <v>2019</v>
      </c>
      <c r="D161" s="57"/>
      <c r="E161" s="58">
        <f t="shared" ref="E161:E185" ca="1" si="8">IF(E160=12,1,E160+1)</f>
        <v>11</v>
      </c>
      <c r="F161" s="59" t="str">
        <f t="shared" ca="1" si="6"/>
        <v>2019/11</v>
      </c>
    </row>
    <row r="162" spans="1:6" ht="12" x14ac:dyDescent="0.15">
      <c r="A162" s="57"/>
      <c r="B162" s="57"/>
      <c r="C162" s="57">
        <f t="shared" ca="1" si="7"/>
        <v>2019</v>
      </c>
      <c r="D162" s="57"/>
      <c r="E162" s="58">
        <f t="shared" ca="1" si="8"/>
        <v>12</v>
      </c>
      <c r="F162" s="59" t="str">
        <f t="shared" ca="1" si="6"/>
        <v>2019/12</v>
      </c>
    </row>
    <row r="163" spans="1:6" ht="12" x14ac:dyDescent="0.15">
      <c r="C163" s="57">
        <f t="shared" ca="1" si="7"/>
        <v>2020</v>
      </c>
      <c r="D163" s="57"/>
      <c r="E163" s="58">
        <f t="shared" ca="1" si="8"/>
        <v>1</v>
      </c>
      <c r="F163" s="59" t="str">
        <f t="shared" ca="1" si="6"/>
        <v>2020/1</v>
      </c>
    </row>
    <row r="164" spans="1:6" ht="12" x14ac:dyDescent="0.15">
      <c r="C164" s="57">
        <f t="shared" ca="1" si="7"/>
        <v>2020</v>
      </c>
      <c r="D164" s="57"/>
      <c r="E164" s="58">
        <f t="shared" ca="1" si="8"/>
        <v>2</v>
      </c>
      <c r="F164" s="59" t="str">
        <f t="shared" ca="1" si="6"/>
        <v>2020/2</v>
      </c>
    </row>
    <row r="165" spans="1:6" ht="12" x14ac:dyDescent="0.15">
      <c r="C165" s="57">
        <f t="shared" ca="1" si="7"/>
        <v>2020</v>
      </c>
      <c r="D165" s="57"/>
      <c r="E165" s="58">
        <f t="shared" ca="1" si="8"/>
        <v>3</v>
      </c>
      <c r="F165" s="59" t="str">
        <f t="shared" ca="1" si="6"/>
        <v>2020/3</v>
      </c>
    </row>
    <row r="166" spans="1:6" ht="12" x14ac:dyDescent="0.15">
      <c r="C166" s="57">
        <f t="shared" ca="1" si="7"/>
        <v>2020</v>
      </c>
      <c r="D166" s="57"/>
      <c r="E166" s="58">
        <f t="shared" ca="1" si="8"/>
        <v>4</v>
      </c>
      <c r="F166" s="59" t="str">
        <f t="shared" ca="1" si="6"/>
        <v>2020/4</v>
      </c>
    </row>
    <row r="167" spans="1:6" ht="12" x14ac:dyDescent="0.15">
      <c r="C167" s="57">
        <f t="shared" ca="1" si="7"/>
        <v>2020</v>
      </c>
      <c r="D167" s="57"/>
      <c r="E167" s="58">
        <f t="shared" ca="1" si="8"/>
        <v>5</v>
      </c>
      <c r="F167" s="59" t="str">
        <f t="shared" ca="1" si="6"/>
        <v>2020/5</v>
      </c>
    </row>
    <row r="168" spans="1:6" ht="12" x14ac:dyDescent="0.15">
      <c r="C168" s="57">
        <f t="shared" ca="1" si="7"/>
        <v>2020</v>
      </c>
      <c r="D168" s="57"/>
      <c r="E168" s="58">
        <f t="shared" ca="1" si="8"/>
        <v>6</v>
      </c>
      <c r="F168" s="59" t="str">
        <f t="shared" ca="1" si="6"/>
        <v>2020/6</v>
      </c>
    </row>
    <row r="169" spans="1:6" ht="12" x14ac:dyDescent="0.15">
      <c r="C169" s="57">
        <f t="shared" ca="1" si="7"/>
        <v>2020</v>
      </c>
      <c r="D169" s="57"/>
      <c r="E169" s="58">
        <f t="shared" ca="1" si="8"/>
        <v>7</v>
      </c>
      <c r="F169" s="59" t="str">
        <f t="shared" ca="1" si="6"/>
        <v>2020/7</v>
      </c>
    </row>
    <row r="170" spans="1:6" ht="12" x14ac:dyDescent="0.15">
      <c r="C170" s="57">
        <f t="shared" ca="1" si="7"/>
        <v>2020</v>
      </c>
      <c r="D170" s="57"/>
      <c r="E170" s="58">
        <f t="shared" ca="1" si="8"/>
        <v>8</v>
      </c>
      <c r="F170" s="59" t="str">
        <f t="shared" ca="1" si="6"/>
        <v>2020/8</v>
      </c>
    </row>
    <row r="171" spans="1:6" ht="12" x14ac:dyDescent="0.15">
      <c r="C171" s="57">
        <f t="shared" ca="1" si="7"/>
        <v>2020</v>
      </c>
      <c r="D171" s="57"/>
      <c r="E171" s="58">
        <f t="shared" ca="1" si="8"/>
        <v>9</v>
      </c>
      <c r="F171" s="59" t="str">
        <f t="shared" ca="1" si="6"/>
        <v>2020/9</v>
      </c>
    </row>
    <row r="172" spans="1:6" ht="12" x14ac:dyDescent="0.15">
      <c r="C172" s="57">
        <f t="shared" ca="1" si="7"/>
        <v>2020</v>
      </c>
      <c r="D172" s="57"/>
      <c r="E172" s="58">
        <f t="shared" ca="1" si="8"/>
        <v>10</v>
      </c>
      <c r="F172" s="59" t="str">
        <f t="shared" ca="1" si="6"/>
        <v>2020/10</v>
      </c>
    </row>
    <row r="173" spans="1:6" ht="12" x14ac:dyDescent="0.15">
      <c r="C173" s="57">
        <f t="shared" ca="1" si="7"/>
        <v>2020</v>
      </c>
      <c r="D173" s="57"/>
      <c r="E173" s="58">
        <f t="shared" ca="1" si="8"/>
        <v>11</v>
      </c>
      <c r="F173" s="59" t="str">
        <f t="shared" ca="1" si="6"/>
        <v>2020/11</v>
      </c>
    </row>
    <row r="174" spans="1:6" ht="12" x14ac:dyDescent="0.15">
      <c r="C174" s="57">
        <f t="shared" ca="1" si="7"/>
        <v>2020</v>
      </c>
      <c r="D174" s="57"/>
      <c r="E174" s="58">
        <f t="shared" ca="1" si="8"/>
        <v>12</v>
      </c>
      <c r="F174" s="59" t="str">
        <f t="shared" ca="1" si="6"/>
        <v>2020/12</v>
      </c>
    </row>
    <row r="175" spans="1:6" ht="12" x14ac:dyDescent="0.15">
      <c r="C175" s="57">
        <f t="shared" ca="1" si="7"/>
        <v>2021</v>
      </c>
      <c r="D175" s="57"/>
      <c r="E175" s="58">
        <f t="shared" ca="1" si="8"/>
        <v>1</v>
      </c>
      <c r="F175" s="59" t="str">
        <f t="shared" ca="1" si="6"/>
        <v>2021/1</v>
      </c>
    </row>
    <row r="176" spans="1:6" ht="12" x14ac:dyDescent="0.15">
      <c r="C176" s="57">
        <f t="shared" ca="1" si="7"/>
        <v>2021</v>
      </c>
      <c r="D176" s="57"/>
      <c r="E176" s="58">
        <f t="shared" ca="1" si="8"/>
        <v>2</v>
      </c>
      <c r="F176" s="59" t="str">
        <f t="shared" ca="1" si="6"/>
        <v>2021/2</v>
      </c>
    </row>
    <row r="177" spans="1:17" ht="12" x14ac:dyDescent="0.15">
      <c r="C177" s="57">
        <f t="shared" ca="1" si="7"/>
        <v>2021</v>
      </c>
      <c r="D177" s="57"/>
      <c r="E177" s="58">
        <f t="shared" ca="1" si="8"/>
        <v>3</v>
      </c>
      <c r="F177" s="59" t="str">
        <f t="shared" ca="1" si="6"/>
        <v>2021/3</v>
      </c>
    </row>
    <row r="178" spans="1:17" ht="12" x14ac:dyDescent="0.15">
      <c r="C178" s="57">
        <f t="shared" ca="1" si="7"/>
        <v>2021</v>
      </c>
      <c r="D178" s="57"/>
      <c r="E178" s="58">
        <f t="shared" ca="1" si="8"/>
        <v>4</v>
      </c>
      <c r="F178" s="59" t="str">
        <f t="shared" ca="1" si="6"/>
        <v>2021/4</v>
      </c>
    </row>
    <row r="179" spans="1:17" ht="12" x14ac:dyDescent="0.15">
      <c r="C179" s="57">
        <f t="shared" ca="1" si="7"/>
        <v>2021</v>
      </c>
      <c r="D179" s="57"/>
      <c r="E179" s="58">
        <f t="shared" ca="1" si="8"/>
        <v>5</v>
      </c>
      <c r="F179" s="59" t="str">
        <f t="shared" ca="1" si="6"/>
        <v>2021/5</v>
      </c>
    </row>
    <row r="180" spans="1:17" ht="12" x14ac:dyDescent="0.15">
      <c r="C180" s="57">
        <f t="shared" ca="1" si="7"/>
        <v>2021</v>
      </c>
      <c r="D180" s="57"/>
      <c r="E180" s="58">
        <f t="shared" ca="1" si="8"/>
        <v>6</v>
      </c>
      <c r="F180" s="59" t="str">
        <f t="shared" ca="1" si="6"/>
        <v>2021/6</v>
      </c>
    </row>
    <row r="181" spans="1:17" ht="12" x14ac:dyDescent="0.15">
      <c r="C181" s="57">
        <f t="shared" ca="1" si="7"/>
        <v>2021</v>
      </c>
      <c r="D181" s="57"/>
      <c r="E181" s="58">
        <f t="shared" ca="1" si="8"/>
        <v>7</v>
      </c>
      <c r="F181" s="59" t="str">
        <f t="shared" ca="1" si="6"/>
        <v>2021/7</v>
      </c>
    </row>
    <row r="182" spans="1:17" ht="12" x14ac:dyDescent="0.15">
      <c r="C182" s="57">
        <f t="shared" ca="1" si="7"/>
        <v>2021</v>
      </c>
      <c r="D182" s="57"/>
      <c r="E182" s="58">
        <f t="shared" ca="1" si="8"/>
        <v>8</v>
      </c>
      <c r="F182" s="59" t="str">
        <f t="shared" ca="1" si="6"/>
        <v>2021/8</v>
      </c>
    </row>
    <row r="183" spans="1:17" ht="12" x14ac:dyDescent="0.15">
      <c r="C183" s="57">
        <f t="shared" ca="1" si="7"/>
        <v>2021</v>
      </c>
      <c r="D183" s="57"/>
      <c r="E183" s="58">
        <f t="shared" ca="1" si="8"/>
        <v>9</v>
      </c>
      <c r="F183" s="59" t="str">
        <f t="shared" ca="1" si="6"/>
        <v>2021/9</v>
      </c>
    </row>
    <row r="184" spans="1:17" ht="12" x14ac:dyDescent="0.15">
      <c r="C184" s="57">
        <f t="shared" ca="1" si="7"/>
        <v>2021</v>
      </c>
      <c r="D184" s="57"/>
      <c r="E184" s="58">
        <f t="shared" ca="1" si="8"/>
        <v>10</v>
      </c>
      <c r="F184" s="59" t="str">
        <f t="shared" ca="1" si="6"/>
        <v>2021/10</v>
      </c>
    </row>
    <row r="185" spans="1:17" ht="12" x14ac:dyDescent="0.15">
      <c r="C185" s="57">
        <f t="shared" ca="1" si="7"/>
        <v>2021</v>
      </c>
      <c r="D185" s="57"/>
      <c r="E185" s="58">
        <f t="shared" ca="1" si="8"/>
        <v>11</v>
      </c>
      <c r="F185" s="59" t="str">
        <f t="shared" ca="1" si="6"/>
        <v>2021/11</v>
      </c>
    </row>
    <row r="187" spans="1:17" ht="13.2" x14ac:dyDescent="0.2">
      <c r="C187" s="65" t="str">
        <f>A139</f>
        <v>31:ライフカプセル</v>
      </c>
      <c r="D187" s="65"/>
      <c r="E187" s="62" t="str">
        <f>C139</f>
        <v>32:ライフキャンディ</v>
      </c>
      <c r="F187" s="62" t="str">
        <f>E139</f>
        <v>41:トイコレクターズ</v>
      </c>
      <c r="G187" s="64" t="str">
        <f>F139</f>
        <v>42:トイバンダイ他</v>
      </c>
      <c r="H187" s="63" t="str">
        <f>G139</f>
        <v>50:新規企画</v>
      </c>
      <c r="I187" s="62">
        <f>H139</f>
        <v>0</v>
      </c>
      <c r="J187" s="63"/>
      <c r="K187" s="63"/>
      <c r="L187" s="63"/>
      <c r="M187" s="55"/>
    </row>
    <row r="188" spans="1:17" x14ac:dyDescent="0.15">
      <c r="A188" s="68" t="s">
        <v>152</v>
      </c>
      <c r="B188" s="68"/>
      <c r="C188" s="72">
        <v>1.37E-2</v>
      </c>
      <c r="D188" s="72"/>
      <c r="E188" s="73">
        <v>1.15E-2</v>
      </c>
      <c r="F188" s="73">
        <v>1.35E-2</v>
      </c>
      <c r="G188" s="73">
        <v>4.4699999999999997E-2</v>
      </c>
      <c r="H188" s="73">
        <v>6.8599999999999994E-2</v>
      </c>
      <c r="I188" s="73">
        <v>8.2000000000000007E-3</v>
      </c>
      <c r="J188" s="73"/>
      <c r="K188" s="73"/>
      <c r="L188" s="73"/>
      <c r="M188" s="73"/>
      <c r="O188" s="42"/>
      <c r="P188" s="42"/>
      <c r="Q188" s="42"/>
    </row>
    <row r="189" spans="1:17" x14ac:dyDescent="0.15">
      <c r="A189" s="69" t="s">
        <v>204</v>
      </c>
      <c r="B189" s="69"/>
      <c r="C189" s="73">
        <v>2.3099999999999999E-2</v>
      </c>
      <c r="D189" s="73"/>
      <c r="E189" s="73">
        <v>3.5900000000000001E-2</v>
      </c>
      <c r="F189" s="73">
        <v>2.4199999999999999E-2</v>
      </c>
      <c r="G189" s="73">
        <v>7.6999999999999999E-2</v>
      </c>
      <c r="H189" s="73">
        <v>4.9200000000000001E-2</v>
      </c>
      <c r="I189" s="73">
        <v>3.32E-2</v>
      </c>
      <c r="J189" s="73"/>
      <c r="K189" s="73"/>
      <c r="L189" s="73"/>
      <c r="M189" s="73"/>
      <c r="O189" s="42"/>
      <c r="P189" s="42"/>
      <c r="Q189" s="42"/>
    </row>
    <row r="190" spans="1:17" x14ac:dyDescent="0.15">
      <c r="A190" s="70" t="s">
        <v>157</v>
      </c>
      <c r="B190" s="70"/>
      <c r="C190" s="74">
        <v>1.5299999999999999E-2</v>
      </c>
      <c r="D190" s="74"/>
      <c r="E190" s="74">
        <v>1.4E-2</v>
      </c>
      <c r="F190" s="74">
        <v>1.46E-2</v>
      </c>
      <c r="G190" s="74">
        <v>1.49E-2</v>
      </c>
      <c r="H190" s="74">
        <v>1.37E-2</v>
      </c>
      <c r="I190" s="74">
        <v>1.41E-2</v>
      </c>
      <c r="J190" s="74"/>
      <c r="K190" s="74"/>
      <c r="L190" s="74"/>
      <c r="M190" s="74"/>
    </row>
    <row r="191" spans="1:17" ht="11.4" thickBot="1" x14ac:dyDescent="0.2">
      <c r="A191" s="71" t="s">
        <v>160</v>
      </c>
      <c r="B191" s="95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</row>
  </sheetData>
  <mergeCells count="350">
    <mergeCell ref="A95:G95"/>
    <mergeCell ref="I95:O95"/>
    <mergeCell ref="A96:O96"/>
    <mergeCell ref="A89:B89"/>
    <mergeCell ref="E89:G89"/>
    <mergeCell ref="H89:I89"/>
    <mergeCell ref="K89:L89"/>
    <mergeCell ref="M89:N89"/>
    <mergeCell ref="A94:B94"/>
    <mergeCell ref="C94:F94"/>
    <mergeCell ref="J94:K94"/>
    <mergeCell ref="L94:M94"/>
    <mergeCell ref="N94:O94"/>
    <mergeCell ref="A92:B92"/>
    <mergeCell ref="C92:F92"/>
    <mergeCell ref="J92:K92"/>
    <mergeCell ref="J91:L91"/>
    <mergeCell ref="M91:N91"/>
    <mergeCell ref="M92:N92"/>
    <mergeCell ref="A93:B93"/>
    <mergeCell ref="C93:F93"/>
    <mergeCell ref="J93:K93"/>
    <mergeCell ref="M93:N93"/>
    <mergeCell ref="J90:L90"/>
    <mergeCell ref="M90:N90"/>
    <mergeCell ref="D86:E86"/>
    <mergeCell ref="J86:K86"/>
    <mergeCell ref="M86:O86"/>
    <mergeCell ref="A83:B83"/>
    <mergeCell ref="D83:E83"/>
    <mergeCell ref="J83:K83"/>
    <mergeCell ref="M83:O83"/>
    <mergeCell ref="A84:B84"/>
    <mergeCell ref="D84:E84"/>
    <mergeCell ref="J84:K84"/>
    <mergeCell ref="A85:B85"/>
    <mergeCell ref="D85:E85"/>
    <mergeCell ref="J85:K85"/>
    <mergeCell ref="M85:O85"/>
    <mergeCell ref="A86:B86"/>
    <mergeCell ref="A88:B88"/>
    <mergeCell ref="E88:G88"/>
    <mergeCell ref="H88:I88"/>
    <mergeCell ref="K88:L88"/>
    <mergeCell ref="M88:N88"/>
    <mergeCell ref="M87:O87"/>
    <mergeCell ref="A79:B79"/>
    <mergeCell ref="D79:E79"/>
    <mergeCell ref="J79:K79"/>
    <mergeCell ref="M79:O79"/>
    <mergeCell ref="A80:B80"/>
    <mergeCell ref="D80:E80"/>
    <mergeCell ref="J80:K80"/>
    <mergeCell ref="M80:O80"/>
    <mergeCell ref="M84:O84"/>
    <mergeCell ref="A81:B81"/>
    <mergeCell ref="D81:E81"/>
    <mergeCell ref="J81:K81"/>
    <mergeCell ref="M81:O81"/>
    <mergeCell ref="A82:B82"/>
    <mergeCell ref="D82:E82"/>
    <mergeCell ref="J82:K82"/>
    <mergeCell ref="M82:O82"/>
    <mergeCell ref="A76:B76"/>
    <mergeCell ref="D76:E76"/>
    <mergeCell ref="J76:K76"/>
    <mergeCell ref="M76:O76"/>
    <mergeCell ref="A77:B77"/>
    <mergeCell ref="D77:E77"/>
    <mergeCell ref="J77:K77"/>
    <mergeCell ref="M77:O77"/>
    <mergeCell ref="A78:B78"/>
    <mergeCell ref="D78:E78"/>
    <mergeCell ref="J78:K78"/>
    <mergeCell ref="M78:O78"/>
    <mergeCell ref="A73:B73"/>
    <mergeCell ref="D73:E73"/>
    <mergeCell ref="J73:K73"/>
    <mergeCell ref="M73:O73"/>
    <mergeCell ref="A74:B74"/>
    <mergeCell ref="D74:E74"/>
    <mergeCell ref="J74:K74"/>
    <mergeCell ref="M74:O74"/>
    <mergeCell ref="A75:B75"/>
    <mergeCell ref="D75:E75"/>
    <mergeCell ref="J75:K75"/>
    <mergeCell ref="M75:O75"/>
    <mergeCell ref="A70:B70"/>
    <mergeCell ref="D70:E70"/>
    <mergeCell ref="J70:K70"/>
    <mergeCell ref="M70:O70"/>
    <mergeCell ref="A71:B71"/>
    <mergeCell ref="D71:E71"/>
    <mergeCell ref="J71:K71"/>
    <mergeCell ref="M71:O71"/>
    <mergeCell ref="A72:B72"/>
    <mergeCell ref="D72:E72"/>
    <mergeCell ref="J72:K72"/>
    <mergeCell ref="M72:O72"/>
    <mergeCell ref="A67:B67"/>
    <mergeCell ref="D67:E67"/>
    <mergeCell ref="J67:K67"/>
    <mergeCell ref="M67:O67"/>
    <mergeCell ref="A68:B68"/>
    <mergeCell ref="D68:E68"/>
    <mergeCell ref="J68:K68"/>
    <mergeCell ref="M68:O68"/>
    <mergeCell ref="A69:B69"/>
    <mergeCell ref="D69:E69"/>
    <mergeCell ref="J69:K69"/>
    <mergeCell ref="M69:O69"/>
    <mergeCell ref="A64:B64"/>
    <mergeCell ref="D64:E64"/>
    <mergeCell ref="J64:K64"/>
    <mergeCell ref="M64:O64"/>
    <mergeCell ref="A65:B65"/>
    <mergeCell ref="D65:E65"/>
    <mergeCell ref="J65:K65"/>
    <mergeCell ref="M65:O65"/>
    <mergeCell ref="A66:B66"/>
    <mergeCell ref="D66:E66"/>
    <mergeCell ref="J66:K66"/>
    <mergeCell ref="M66:O66"/>
    <mergeCell ref="A60:F60"/>
    <mergeCell ref="I60:K60"/>
    <mergeCell ref="M60:O60"/>
    <mergeCell ref="A61:O61"/>
    <mergeCell ref="A62:B62"/>
    <mergeCell ref="D62:E62"/>
    <mergeCell ref="J62:K62"/>
    <mergeCell ref="M62:N62"/>
    <mergeCell ref="A63:B63"/>
    <mergeCell ref="D63:E63"/>
    <mergeCell ref="J63:K63"/>
    <mergeCell ref="M63:O63"/>
    <mergeCell ref="A57:B57"/>
    <mergeCell ref="D57:E57"/>
    <mergeCell ref="J57:K57"/>
    <mergeCell ref="M57:O57"/>
    <mergeCell ref="A58:B58"/>
    <mergeCell ref="D58:E58"/>
    <mergeCell ref="J58:K58"/>
    <mergeCell ref="M58:O58"/>
    <mergeCell ref="A59:B59"/>
    <mergeCell ref="D59:E59"/>
    <mergeCell ref="J59:K59"/>
    <mergeCell ref="M59:O59"/>
    <mergeCell ref="A54:B54"/>
    <mergeCell ref="D54:E54"/>
    <mergeCell ref="J54:K54"/>
    <mergeCell ref="M54:O54"/>
    <mergeCell ref="A55:B55"/>
    <mergeCell ref="D55:E55"/>
    <mergeCell ref="J55:K55"/>
    <mergeCell ref="M55:O55"/>
    <mergeCell ref="A56:B56"/>
    <mergeCell ref="D56:E56"/>
    <mergeCell ref="J56:K56"/>
    <mergeCell ref="M56:O56"/>
    <mergeCell ref="A51:B51"/>
    <mergeCell ref="D51:E51"/>
    <mergeCell ref="J51:K51"/>
    <mergeCell ref="M51:O51"/>
    <mergeCell ref="A52:B52"/>
    <mergeCell ref="D52:E52"/>
    <mergeCell ref="J52:K52"/>
    <mergeCell ref="M52:O52"/>
    <mergeCell ref="A53:B53"/>
    <mergeCell ref="D53:E53"/>
    <mergeCell ref="J53:K53"/>
    <mergeCell ref="M53:O53"/>
    <mergeCell ref="A48:B48"/>
    <mergeCell ref="D48:E48"/>
    <mergeCell ref="J48:K48"/>
    <mergeCell ref="M48:O48"/>
    <mergeCell ref="A49:B49"/>
    <mergeCell ref="D49:E49"/>
    <mergeCell ref="J49:K49"/>
    <mergeCell ref="M49:O49"/>
    <mergeCell ref="A50:B50"/>
    <mergeCell ref="D50:E50"/>
    <mergeCell ref="J50:K50"/>
    <mergeCell ref="M50:O50"/>
    <mergeCell ref="A45:B45"/>
    <mergeCell ref="D45:E45"/>
    <mergeCell ref="J45:K45"/>
    <mergeCell ref="M45:O45"/>
    <mergeCell ref="A46:B46"/>
    <mergeCell ref="D46:E46"/>
    <mergeCell ref="J46:K46"/>
    <mergeCell ref="M46:O46"/>
    <mergeCell ref="A47:B47"/>
    <mergeCell ref="D47:E47"/>
    <mergeCell ref="J47:K47"/>
    <mergeCell ref="M47:O47"/>
    <mergeCell ref="A42:B42"/>
    <mergeCell ref="D42:E42"/>
    <mergeCell ref="J42:K42"/>
    <mergeCell ref="M42:O42"/>
    <mergeCell ref="A43:B43"/>
    <mergeCell ref="D43:E43"/>
    <mergeCell ref="J43:K43"/>
    <mergeCell ref="M43:O43"/>
    <mergeCell ref="A44:B44"/>
    <mergeCell ref="D44:E44"/>
    <mergeCell ref="J44:K44"/>
    <mergeCell ref="M44:O44"/>
    <mergeCell ref="A39:B39"/>
    <mergeCell ref="D39:E39"/>
    <mergeCell ref="J39:K39"/>
    <mergeCell ref="M39:O39"/>
    <mergeCell ref="A40:B40"/>
    <mergeCell ref="D40:E40"/>
    <mergeCell ref="J40:K40"/>
    <mergeCell ref="M40:O40"/>
    <mergeCell ref="A41:B41"/>
    <mergeCell ref="D41:E41"/>
    <mergeCell ref="J41:K41"/>
    <mergeCell ref="M41:O41"/>
    <mergeCell ref="A36:B36"/>
    <mergeCell ref="D36:E36"/>
    <mergeCell ref="J36:K36"/>
    <mergeCell ref="M36:O36"/>
    <mergeCell ref="A37:B37"/>
    <mergeCell ref="D37:E37"/>
    <mergeCell ref="J37:K37"/>
    <mergeCell ref="M37:O37"/>
    <mergeCell ref="A38:B38"/>
    <mergeCell ref="D38:E38"/>
    <mergeCell ref="J38:K38"/>
    <mergeCell ref="M38:O38"/>
    <mergeCell ref="A32:F32"/>
    <mergeCell ref="I32:K32"/>
    <mergeCell ref="M32:O32"/>
    <mergeCell ref="A33:O33"/>
    <mergeCell ref="A34:B34"/>
    <mergeCell ref="D34:E34"/>
    <mergeCell ref="J34:K34"/>
    <mergeCell ref="M34:N34"/>
    <mergeCell ref="A35:B35"/>
    <mergeCell ref="D35:E35"/>
    <mergeCell ref="J35:K35"/>
    <mergeCell ref="M35:O35"/>
    <mergeCell ref="A29:B29"/>
    <mergeCell ref="D29:F29"/>
    <mergeCell ref="J29:K29"/>
    <mergeCell ref="M29:O29"/>
    <mergeCell ref="A30:B30"/>
    <mergeCell ref="D30:F30"/>
    <mergeCell ref="J30:K30"/>
    <mergeCell ref="M30:O30"/>
    <mergeCell ref="A31:B31"/>
    <mergeCell ref="D31:F31"/>
    <mergeCell ref="J31:K31"/>
    <mergeCell ref="M31:O31"/>
    <mergeCell ref="A26:B26"/>
    <mergeCell ref="D26:F26"/>
    <mergeCell ref="J26:K26"/>
    <mergeCell ref="M26:O26"/>
    <mergeCell ref="A27:B27"/>
    <mergeCell ref="D27:F27"/>
    <mergeCell ref="J27:K27"/>
    <mergeCell ref="M27:O27"/>
    <mergeCell ref="A28:B28"/>
    <mergeCell ref="D28:F28"/>
    <mergeCell ref="J28:K28"/>
    <mergeCell ref="M28:O28"/>
    <mergeCell ref="A23:B23"/>
    <mergeCell ref="D23:F23"/>
    <mergeCell ref="J23:K23"/>
    <mergeCell ref="M23:O23"/>
    <mergeCell ref="A24:B24"/>
    <mergeCell ref="D24:F24"/>
    <mergeCell ref="J24:K24"/>
    <mergeCell ref="M24:O24"/>
    <mergeCell ref="A25:B25"/>
    <mergeCell ref="D25:F25"/>
    <mergeCell ref="J25:K25"/>
    <mergeCell ref="M25:O25"/>
    <mergeCell ref="A20:B20"/>
    <mergeCell ref="D20:F20"/>
    <mergeCell ref="J20:K20"/>
    <mergeCell ref="M20:O20"/>
    <mergeCell ref="A21:B21"/>
    <mergeCell ref="D21:F21"/>
    <mergeCell ref="J21:K21"/>
    <mergeCell ref="M21:O21"/>
    <mergeCell ref="A22:B22"/>
    <mergeCell ref="D22:F22"/>
    <mergeCell ref="J22:K22"/>
    <mergeCell ref="M22:O22"/>
    <mergeCell ref="A16:F16"/>
    <mergeCell ref="I16:K16"/>
    <mergeCell ref="M16:O16"/>
    <mergeCell ref="A17:O17"/>
    <mergeCell ref="A18:B18"/>
    <mergeCell ref="D18:F18"/>
    <mergeCell ref="J18:K18"/>
    <mergeCell ref="M18:N18"/>
    <mergeCell ref="A19:B19"/>
    <mergeCell ref="D19:F19"/>
    <mergeCell ref="J19:K19"/>
    <mergeCell ref="M19:O19"/>
    <mergeCell ref="A13:B13"/>
    <mergeCell ref="D13:F13"/>
    <mergeCell ref="J13:K13"/>
    <mergeCell ref="M13:O13"/>
    <mergeCell ref="A14:B14"/>
    <mergeCell ref="D14:F14"/>
    <mergeCell ref="J14:K14"/>
    <mergeCell ref="M14:O14"/>
    <mergeCell ref="A15:B15"/>
    <mergeCell ref="D15:F15"/>
    <mergeCell ref="J15:K15"/>
    <mergeCell ref="M15:O15"/>
    <mergeCell ref="A10:B10"/>
    <mergeCell ref="D10:F10"/>
    <mergeCell ref="J10:K10"/>
    <mergeCell ref="M10:O10"/>
    <mergeCell ref="A11:B11"/>
    <mergeCell ref="D11:F11"/>
    <mergeCell ref="J11:K11"/>
    <mergeCell ref="M11:O11"/>
    <mergeCell ref="A12:B12"/>
    <mergeCell ref="D12:F12"/>
    <mergeCell ref="J12:K12"/>
    <mergeCell ref="M12:O12"/>
    <mergeCell ref="A7:B7"/>
    <mergeCell ref="D7:F7"/>
    <mergeCell ref="J7:K7"/>
    <mergeCell ref="M7:O7"/>
    <mergeCell ref="A8:B8"/>
    <mergeCell ref="D8:F8"/>
    <mergeCell ref="J8:K8"/>
    <mergeCell ref="M8:O8"/>
    <mergeCell ref="A9:B9"/>
    <mergeCell ref="D9:F9"/>
    <mergeCell ref="J9:K9"/>
    <mergeCell ref="M9:O9"/>
    <mergeCell ref="E2:J2"/>
    <mergeCell ref="B4:C4"/>
    <mergeCell ref="D4:E4"/>
    <mergeCell ref="F4:H4"/>
    <mergeCell ref="K4:L4"/>
    <mergeCell ref="D3:O3"/>
    <mergeCell ref="A5:O5"/>
    <mergeCell ref="A6:B6"/>
    <mergeCell ref="D6:F6"/>
    <mergeCell ref="J6:K6"/>
    <mergeCell ref="M6:N6"/>
  </mergeCells>
  <phoneticPr fontId="3"/>
  <conditionalFormatting sqref="C63:D63 C81:D81 C35:D35 C60:D61 C78:C80 C87:D87 C82:C86 C36:C59">
    <cfRule type="cellIs" dxfId="7" priority="8" stopIfTrue="1" operator="notEqual">
      <formula>P35</formula>
    </cfRule>
  </conditionalFormatting>
  <conditionalFormatting sqref="C76">
    <cfRule type="cellIs" dxfId="6" priority="7" stopIfTrue="1" operator="notEqual">
      <formula>P76</formula>
    </cfRule>
  </conditionalFormatting>
  <conditionalFormatting sqref="D36:D45">
    <cfRule type="cellIs" dxfId="5" priority="6" stopIfTrue="1" operator="notEqual">
      <formula>Q36</formula>
    </cfRule>
  </conditionalFormatting>
  <conditionalFormatting sqref="D64:D65 D76:D80 D72">
    <cfRule type="cellIs" dxfId="4" priority="5" stopIfTrue="1" operator="notEqual">
      <formula>Q64</formula>
    </cfRule>
  </conditionalFormatting>
  <conditionalFormatting sqref="C73:C75">
    <cfRule type="cellIs" dxfId="3" priority="4" stopIfTrue="1" operator="notEqual">
      <formula>P73</formula>
    </cfRule>
  </conditionalFormatting>
  <conditionalFormatting sqref="D73:D75">
    <cfRule type="cellIs" dxfId="2" priority="3" stopIfTrue="1" operator="notEqual">
      <formula>Q73</formula>
    </cfRule>
  </conditionalFormatting>
  <conditionalFormatting sqref="D66 D70:D71">
    <cfRule type="cellIs" dxfId="1" priority="2" stopIfTrue="1" operator="notEqual">
      <formula>Q66</formula>
    </cfRule>
  </conditionalFormatting>
  <conditionalFormatting sqref="D67:D69">
    <cfRule type="cellIs" dxfId="0" priority="1" stopIfTrue="1" operator="notEqual">
      <formula>Q67</formula>
    </cfRule>
  </conditionalFormatting>
  <dataValidations disablePrompts="1" count="17">
    <dataValidation type="list" allowBlank="1" showInputMessage="1" showErrorMessage="1" sqref="A35:A59" xr:uid="{00000000-0002-0000-0200-000000000000}">
      <formula1>$A$98:$F$98</formula1>
    </dataValidation>
    <dataValidation type="list" allowBlank="1" showInputMessage="1" showErrorMessage="1" sqref="D35:E45 D46:D59 D63:D80" xr:uid="{00000000-0002-0000-0200-000001000000}">
      <formula1>IF(A35=$A$98,$A$118:$A$137,IF(A35=$C$98,$C$118:$C$137,IF(A35=$E$98,$E$118:$E$137,IF(A35=$F$98,$F$118:$F$137,IF(A35=$G$98,$G$118:$G$137,IF(A35=$H$98,$H$118:$H$137,IF(A35=$I$98,$I$118:$I$137,IF(A35=$J$98,$J$118:$J$137,$M$118:$M$137))))))))</formula1>
    </dataValidation>
    <dataValidation type="list" allowBlank="1" showInputMessage="1" showErrorMessage="1" sqref="D7:F15 D19:D30" xr:uid="{00000000-0002-0000-0200-000002000000}">
      <formula1>IF(C7&lt;&gt;0,$N$118:$N$130,)</formula1>
    </dataValidation>
    <dataValidation type="list" allowBlank="1" showInputMessage="1" showErrorMessage="1" sqref="F4:H4" xr:uid="{00000000-0002-0000-0200-000003000000}">
      <formula1>IF(#REF!=A138,$A$140:$A$155,IF(#REF!=C138,$C$140:$C$155,IF(#REF!=$E$139,$E$140:$E$155,IF(#REF!=$F$139,$F$140:$F$155,IF(#REF!=$G$139,$G$140:$G$155,IF(#REF!=$H$139,$H$140:$H$155,IF(#REF!=$I$139,$I$140:$I$155,$J$140:$J$155)))))))</formula1>
    </dataValidation>
    <dataValidation type="list" allowBlank="1" showInputMessage="1" showErrorMessage="1" sqref="D81 C35:C59 C63:C86" xr:uid="{00000000-0002-0000-0200-000004000000}">
      <formula1>IF(A35=$A$98,$A$99:$A$113,IF(A35=$C$98,$C$99:$C$113,IF(A35=$E$98,$E$99:$E$113,IF(A35=$F$98,$F$99:$F$113,IF(A35=$G$98,$G$99:$G$113,IF(A35=$H$98,$H$99:$H$116,IF(A35=$I$98,$I$99:$I$113,IF(A35=$J$98,$J$99:$J$113,$M$99:$M$113))))))))</formula1>
    </dataValidation>
    <dataValidation type="list" allowBlank="1" showInputMessage="1" showErrorMessage="1" sqref="A63:A86" xr:uid="{00000000-0002-0000-0200-000005000000}">
      <formula1>$F$98:$M$98</formula1>
    </dataValidation>
    <dataValidation type="list" allowBlank="1" showInputMessage="1" showErrorMessage="1" sqref="B4" xr:uid="{00000000-0002-0000-0200-000006000000}">
      <formula1>$A$139:$H$139</formula1>
    </dataValidation>
    <dataValidation imeMode="on" allowBlank="1" showInputMessage="1" showErrorMessage="1" sqref="D3" xr:uid="{00000000-0002-0000-0200-000007000000}"/>
    <dataValidation type="list" allowBlank="1" showInputMessage="1" showErrorMessage="1" sqref="Q35:Q59 Q63:Q85" xr:uid="{00000000-0002-0000-0200-000008000000}">
      <formula1>$O$101:$O$102</formula1>
    </dataValidation>
    <dataValidation type="list" allowBlank="1" showInputMessage="1" showErrorMessage="1" sqref="D31 C19:C31" xr:uid="{00000000-0002-0000-0200-000009000000}">
      <formula1>IF(A19&lt;&gt;0,$N$99:$N$111,)</formula1>
    </dataValidation>
    <dataValidation imeMode="hiragana" allowBlank="1" showInputMessage="1" showErrorMessage="1" sqref="N37:O41 N35:O35 N86 N57:O58 M84:M86 M7:M15 M19:M31 M35:M59 M63:O83" xr:uid="{00000000-0002-0000-0200-00000A000000}"/>
    <dataValidation type="textLength" imeMode="off" allowBlank="1" showInputMessage="1" showErrorMessage="1" errorTitle="製品コード入力ミス" error="製品コードを4桁で入力してください。_x000a_例：0000～9999" sqref="B3" xr:uid="{00000000-0002-0000-0200-00000B000000}">
      <formula1>5</formula1>
      <formula2>5</formula2>
    </dataValidation>
    <dataValidation imeMode="off" allowBlank="1" showInputMessage="1" showErrorMessage="1" sqref="I7:I15 O34 O18 J4 I19:I31 O6 G7:G15 O4 G19:G31 I35:I59 G35:G59 I63:I86 G63:G86" xr:uid="{00000000-0002-0000-0200-00000C000000}"/>
    <dataValidation type="list" allowBlank="1" showInputMessage="1" showErrorMessage="1" sqref="F35:F59 F63:F86" xr:uid="{00000000-0002-0000-0200-00000D000000}">
      <formula1>$O$99:$O$100</formula1>
    </dataValidation>
    <dataValidation type="list" allowBlank="1" showInputMessage="1" sqref="H19:H31 H35:H59 H7:H15 H63:H86" xr:uid="{00000000-0002-0000-0200-00000E000000}">
      <formula1>$P$98:$P$100</formula1>
    </dataValidation>
    <dataValidation type="list" allowBlank="1" showInputMessage="1" showErrorMessage="1" sqref="F87" xr:uid="{00000000-0002-0000-0200-00000F000000}">
      <formula1>"　○"</formula1>
    </dataValidation>
    <dataValidation type="list" allowBlank="1" showInputMessage="1" showErrorMessage="1" sqref="D82" xr:uid="{00000000-0002-0000-0200-000010000000}">
      <formula1>IF(IV82=$A$98,$A$118:$A$137,IF(IV82=$C$98,$C$118:$C$137,IF(IV82=$E$98,$E$118:$E$137,IF(IV82=$F$98,$F$118:$F$137,IF(IV82=$G$98,$G$118:$G$137,IF(IV82=$H$98,$H$118:$H$137,IF(IV82=$I$98,$I$118:$I$137,IF(IV82=$J$98,$J$118:$J$137,$M$118:$M$137))))))))</formula1>
    </dataValidation>
  </dataValidations>
  <pageMargins left="0.9055118110236221" right="0.19685039370078741" top="0.31496062992125984" bottom="0.19685039370078741" header="0.39370078740157483" footer="0.39370078740157483"/>
  <pageSetup paperSize="9" scale="61" fitToWidth="0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143</vt:i4>
      </vt:variant>
    </vt:vector>
  </HeadingPairs>
  <TitlesOfParts>
    <vt:vector size="146" baseType="lpstr">
      <vt:lpstr>ver.4.0.1 ﾊﾟﾀｰﾝ1</vt:lpstr>
      <vt:lpstr>更新履歴</vt:lpstr>
      <vt:lpstr>標準原価見積書new_ver.4.0 ﾊﾟﾀｰﾝ原紙</vt:lpstr>
      <vt:lpstr>'ver.4.0.1 ﾊﾟﾀｰﾝ1'!bottom_left</vt:lpstr>
      <vt:lpstr>'ver.4.0.1 ﾊﾟﾀｰﾝ1'!calculation_import_cost</vt:lpstr>
      <vt:lpstr>'ver.4.0.1 ﾊﾟﾀｰﾝ1'!calculation_tariff</vt:lpstr>
      <vt:lpstr>'ver.4.0.1 ﾊﾟﾀｰﾝ1'!cartonquantity</vt:lpstr>
      <vt:lpstr>'ver.4.0.1 ﾊﾟﾀｰﾝ1'!cartonquantity_header</vt:lpstr>
      <vt:lpstr>'ver.4.0.1 ﾊﾟﾀｰﾝ1'!client_dropdown</vt:lpstr>
      <vt:lpstr>'ver.4.0.1 ﾊﾟﾀｰﾝ1'!cost_not_depreciation</vt:lpstr>
      <vt:lpstr>'ver.4.0.1 ﾊﾟﾀｰﾝ1'!cost_not_depreciation_header</vt:lpstr>
      <vt:lpstr>'ver.4.0.1 ﾊﾟﾀｰﾝ1'!depreciation_cost</vt:lpstr>
      <vt:lpstr>'ver.4.0.1 ﾊﾟﾀｰﾝ1'!depreciation_cost_header</vt:lpstr>
      <vt:lpstr>'ver.4.0.1 ﾊﾟﾀｰﾝ1'!depreciation_quantity</vt:lpstr>
      <vt:lpstr>'ver.4.0.1 ﾊﾟﾀｰﾝ1'!depreciation_unit_cost</vt:lpstr>
      <vt:lpstr>'ver.4.0.1 ﾊﾟﾀｰﾝ1'!develop_user_dropdown</vt:lpstr>
      <vt:lpstr>'ver.4.0.1 ﾊﾟﾀｰﾝ1'!developusercode</vt:lpstr>
      <vt:lpstr>'ver.4.0.1 ﾊﾟﾀｰﾝ1'!developusercode_header</vt:lpstr>
      <vt:lpstr>'ver.4.0.1 ﾊﾟﾀｰﾝ1'!fixedcost_profit</vt:lpstr>
      <vt:lpstr>'ver.4.0.1 ﾊﾟﾀｰﾝ1'!fixedcost_profit_header</vt:lpstr>
      <vt:lpstr>'ver.4.0.1 ﾊﾟﾀｰﾝ1'!fixedcost_profit_rate</vt:lpstr>
      <vt:lpstr>'ver.4.0.1 ﾊﾟﾀｰﾝ1'!fixedcost_totalprice</vt:lpstr>
      <vt:lpstr>'ver.4.0.1 ﾊﾟﾀｰﾝ1'!fixedcost_totalprice_header</vt:lpstr>
      <vt:lpstr>'ver.4.0.1 ﾊﾟﾀｰﾝ1'!hdn_import_cost</vt:lpstr>
      <vt:lpstr>'ver.4.0.1 ﾊﾟﾀｰﾝ1'!hdn_list_payoff_blank</vt:lpstr>
      <vt:lpstr>'ver.4.0.1 ﾊﾟﾀｰﾝ1'!hdn_main_product</vt:lpstr>
      <vt:lpstr>'ver.4.0.1 ﾊﾟﾀｰﾝ1'!hdn_payoff_circle</vt:lpstr>
      <vt:lpstr>'ver.4.0.1 ﾊﾟﾀｰﾝ1'!hdn_product_sales</vt:lpstr>
      <vt:lpstr>'ver.4.0.1 ﾊﾟﾀｰﾝ1'!hdn_tariff</vt:lpstr>
      <vt:lpstr>'ver.4.0.1 ﾊﾟﾀｰﾝ1'!incharge_group_dropdown</vt:lpstr>
      <vt:lpstr>'ver.4.0.1 ﾊﾟﾀｰﾝ1'!incharge_user_dropdown</vt:lpstr>
      <vt:lpstr>'ver.4.0.1 ﾊﾟﾀｰﾝ1'!inchargegroupcode</vt:lpstr>
      <vt:lpstr>'ver.4.0.1 ﾊﾟﾀｰﾝ1'!inchargegroupcode_header</vt:lpstr>
      <vt:lpstr>'ver.4.0.1 ﾊﾟﾀｰﾝ1'!inchargeusercode</vt:lpstr>
      <vt:lpstr>'ver.4.0.1 ﾊﾟﾀｰﾝ1'!inchargeusercode_header</vt:lpstr>
      <vt:lpstr>'ver.4.0.1 ﾊﾟﾀｰﾝ1'!indirect_cost</vt:lpstr>
      <vt:lpstr>'ver.4.0.1 ﾊﾟﾀｰﾝ1'!indirect_cost_header</vt:lpstr>
      <vt:lpstr>'ver.4.0.1 ﾊﾟﾀｰﾝ1'!insert_date</vt:lpstr>
      <vt:lpstr>'ver.4.0.1 ﾊﾟﾀｰﾝ1'!insert_date_header</vt:lpstr>
      <vt:lpstr>'ver.4.0.1 ﾊﾟﾀｰﾝ1'!list_end</vt:lpstr>
      <vt:lpstr>'ver.4.0.1 ﾊﾟﾀｰﾝ1'!main_product</vt:lpstr>
      <vt:lpstr>'ver.4.0.1 ﾊﾟﾀｰﾝ1'!manufacturing_quantity</vt:lpstr>
      <vt:lpstr>'ver.4.0.1 ﾊﾟﾀｰﾝ1'!manufacturing_unit_cost</vt:lpstr>
      <vt:lpstr>'ver.4.0.1 ﾊﾟﾀｰﾝ1'!manufacturingcost</vt:lpstr>
      <vt:lpstr>'ver.4.0.1 ﾊﾟﾀｰﾝ1'!manufacturingcost_header</vt:lpstr>
      <vt:lpstr>'ver.4.0.1 ﾊﾟﾀｰﾝ1'!member_quantity</vt:lpstr>
      <vt:lpstr>'ver.4.0.1 ﾊﾟﾀｰﾝ1'!member_unit_cost</vt:lpstr>
      <vt:lpstr>'ver.4.0.1 ﾊﾟﾀｰﾝ1'!membercost</vt:lpstr>
      <vt:lpstr>'ver.4.0.1 ﾊﾟﾀｰﾝ1'!membercost_header</vt:lpstr>
      <vt:lpstr>'ver.4.0.1 ﾊﾟﾀｰﾝ1'!operating_profit</vt:lpstr>
      <vt:lpstr>'ver.4.0.1 ﾊﾟﾀｰﾝ1'!operating_profit_header</vt:lpstr>
      <vt:lpstr>'ver.4.0.1 ﾊﾟﾀｰﾝ1'!operating_profit_rate</vt:lpstr>
      <vt:lpstr>'ver.4.0.1 ﾊﾟﾀｰﾝ1'!order_e_conversionrate</vt:lpstr>
      <vt:lpstr>'ver.4.0.1 ﾊﾟﾀｰﾝ1'!order_e_customercompanycode</vt:lpstr>
      <vt:lpstr>'ver.4.0.1 ﾊﾟﾀｰﾝ1'!order_e_deliverydate</vt:lpstr>
      <vt:lpstr>'ver.4.0.1 ﾊﾟﾀｰﾝ1'!order_e_monetaryunitcode</vt:lpstr>
      <vt:lpstr>'ver.4.0.1 ﾊﾟﾀｰﾝ1'!order_e_note</vt:lpstr>
      <vt:lpstr>'ver.4.0.1 ﾊﾟﾀｰﾝ1'!order_e_payofftargetflag</vt:lpstr>
      <vt:lpstr>'ver.4.0.1 ﾊﾟﾀｰﾝ1'!order_e_productprice</vt:lpstr>
      <vt:lpstr>'ver.4.0.1 ﾊﾟﾀｰﾝ1'!order_e_productquantity</vt:lpstr>
      <vt:lpstr>'ver.4.0.1 ﾊﾟﾀｰﾝ1'!order_e_rate_code</vt:lpstr>
      <vt:lpstr>'ver.4.0.1 ﾊﾟﾀｰﾝ1'!order_e_stockitem_dropdown</vt:lpstr>
      <vt:lpstr>'ver.4.0.1 ﾊﾟﾀｰﾝ1'!order_e_stockitemcode</vt:lpstr>
      <vt:lpstr>'ver.4.0.1 ﾊﾟﾀｰﾝ1'!order_e_stocksubject_dropdown</vt:lpstr>
      <vt:lpstr>'ver.4.0.1 ﾊﾟﾀｰﾝ1'!order_e_stocksubjectcode</vt:lpstr>
      <vt:lpstr>'ver.4.0.1 ﾊﾟﾀｰﾝ1'!order_e_subtotalprice</vt:lpstr>
      <vt:lpstr>'ver.4.0.1 ﾊﾟﾀｰﾝ1'!order_f_conversionrate</vt:lpstr>
      <vt:lpstr>'ver.4.0.1 ﾊﾟﾀｰﾝ1'!order_f_cost_not_depreciation</vt:lpstr>
      <vt:lpstr>'ver.4.0.1 ﾊﾟﾀｰﾝ1'!order_f_customercompanycode</vt:lpstr>
      <vt:lpstr>'ver.4.0.1 ﾊﾟﾀｰﾝ1'!order_f_deliverydate</vt:lpstr>
      <vt:lpstr>'ver.4.0.1 ﾊﾟﾀｰﾝ1'!order_f_fixedcost</vt:lpstr>
      <vt:lpstr>'ver.4.0.1 ﾊﾟﾀｰﾝ1'!order_f_fixedcost_header</vt:lpstr>
      <vt:lpstr>'ver.4.0.1 ﾊﾟﾀｰﾝ1'!order_f_monetaryunitcode</vt:lpstr>
      <vt:lpstr>'ver.4.0.1 ﾊﾟﾀｰﾝ1'!order_f_note</vt:lpstr>
      <vt:lpstr>'ver.4.0.1 ﾊﾟﾀｰﾝ1'!order_f_payofftargetflag</vt:lpstr>
      <vt:lpstr>'ver.4.0.1 ﾊﾟﾀｰﾝ1'!order_f_productprice</vt:lpstr>
      <vt:lpstr>'ver.4.0.1 ﾊﾟﾀｰﾝ1'!order_f_productquantity</vt:lpstr>
      <vt:lpstr>'ver.4.0.1 ﾊﾟﾀｰﾝ1'!order_f_rate_code</vt:lpstr>
      <vt:lpstr>'ver.4.0.1 ﾊﾟﾀｰﾝ1'!order_f_stockitem_dropdown</vt:lpstr>
      <vt:lpstr>'ver.4.0.1 ﾊﾟﾀｰﾝ1'!order_f_stockitemcode</vt:lpstr>
      <vt:lpstr>'ver.4.0.1 ﾊﾟﾀｰﾝ1'!order_f_stocksubject_dropdown</vt:lpstr>
      <vt:lpstr>'ver.4.0.1 ﾊﾟﾀｰﾝ1'!order_f_stocksubjectcode</vt:lpstr>
      <vt:lpstr>'ver.4.0.1 ﾊﾟﾀｰﾝ1'!order_f_subtotalprice</vt:lpstr>
      <vt:lpstr>'ver.4.0.1 ﾊﾟﾀｰﾝ1'!order_o_stockitem_dropdown</vt:lpstr>
      <vt:lpstr>'ver.4.0.1 ﾊﾟﾀｰﾝ1'!order_o_stocksubject_dropdown</vt:lpstr>
      <vt:lpstr>'ver.4.0.1 ﾊﾟﾀｰﾝ1'!Print_Area</vt:lpstr>
      <vt:lpstr>'標準原価見積書new_ver.4.0 ﾊﾟﾀｰﾝ原紙'!Print_Area</vt:lpstr>
      <vt:lpstr>'ver.4.0.1 ﾊﾟﾀｰﾝ1'!Print_Titles</vt:lpstr>
      <vt:lpstr>'標準原価見積書new_ver.4.0 ﾊﾟﾀｰﾝ原紙'!Print_Titles</vt:lpstr>
      <vt:lpstr>'ver.4.0.1 ﾊﾟﾀｰﾝ1'!product_profit</vt:lpstr>
      <vt:lpstr>'ver.4.0.1 ﾊﾟﾀｰﾝ1'!product_profit_header</vt:lpstr>
      <vt:lpstr>'ver.4.0.1 ﾊﾟﾀｰﾝ1'!product_profit_rate</vt:lpstr>
      <vt:lpstr>'ver.4.0.1 ﾊﾟﾀｰﾝ1'!product_totalprice</vt:lpstr>
      <vt:lpstr>'ver.4.0.1 ﾊﾟﾀｰﾝ1'!product_totalprice_header</vt:lpstr>
      <vt:lpstr>'ver.4.0.1 ﾊﾟﾀｰﾝ1'!productcode</vt:lpstr>
      <vt:lpstr>'ver.4.0.1 ﾊﾟﾀｰﾝ1'!productcode_header</vt:lpstr>
      <vt:lpstr>'ver.4.0.1 ﾊﾟﾀｰﾝ1'!productenglishname</vt:lpstr>
      <vt:lpstr>'ver.4.0.1 ﾊﾟﾀｰﾝ1'!productenglishname_header</vt:lpstr>
      <vt:lpstr>'ver.4.0.1 ﾊﾟﾀｰﾝ1'!productionquantity</vt:lpstr>
      <vt:lpstr>'ver.4.0.1 ﾊﾟﾀｰﾝ1'!productionquantity_header</vt:lpstr>
      <vt:lpstr>'ver.4.0.1 ﾊﾟﾀｰﾝ1'!productname</vt:lpstr>
      <vt:lpstr>'ver.4.0.1 ﾊﾟﾀｰﾝ1'!productname_header</vt:lpstr>
      <vt:lpstr>'ver.4.0.1 ﾊﾟﾀｰﾝ1'!profit</vt:lpstr>
      <vt:lpstr>'ver.4.0.1 ﾊﾟﾀｰﾝ1'!profit_header</vt:lpstr>
      <vt:lpstr>'ver.4.0.1 ﾊﾟﾀｰﾝ1'!profit_rate</vt:lpstr>
      <vt:lpstr>'ver.4.0.1 ﾊﾟﾀｰﾝ1'!receive_f_conversionrate</vt:lpstr>
      <vt:lpstr>'ver.4.0.1 ﾊﾟﾀｰﾝ1'!receive_f_customercompanycode</vt:lpstr>
      <vt:lpstr>'ver.4.0.1 ﾊﾟﾀｰﾝ1'!receive_f_deliverydate</vt:lpstr>
      <vt:lpstr>'ver.4.0.1 ﾊﾟﾀｰﾝ1'!receive_f_monetaryunitcode</vt:lpstr>
      <vt:lpstr>'ver.4.0.1 ﾊﾟﾀｰﾝ1'!receive_f_note</vt:lpstr>
      <vt:lpstr>'ver.4.0.1 ﾊﾟﾀｰﾝ1'!receive_f_productprice</vt:lpstr>
      <vt:lpstr>'ver.4.0.1 ﾊﾟﾀｰﾝ1'!receive_f_productquantity</vt:lpstr>
      <vt:lpstr>'ver.4.0.1 ﾊﾟﾀｰﾝ1'!receive_f_rate_code</vt:lpstr>
      <vt:lpstr>'ver.4.0.1 ﾊﾟﾀｰﾝ1'!receive_f_salesclass_dropdown</vt:lpstr>
      <vt:lpstr>'ver.4.0.1 ﾊﾟﾀｰﾝ1'!receive_f_salesclasscode</vt:lpstr>
      <vt:lpstr>'ver.4.0.1 ﾊﾟﾀｰﾝ1'!receive_f_salesdivision_dropdown</vt:lpstr>
      <vt:lpstr>'ver.4.0.1 ﾊﾟﾀｰﾝ1'!receive_f_salesdivisioncode</vt:lpstr>
      <vt:lpstr>'ver.4.0.1 ﾊﾟﾀｰﾝ1'!receive_f_subtotalprice</vt:lpstr>
      <vt:lpstr>'ver.4.0.1 ﾊﾟﾀｰﾝ1'!receive_f_totalprice</vt:lpstr>
      <vt:lpstr>'ver.4.0.1 ﾊﾟﾀｰﾝ1'!receive_f_totalprice_header</vt:lpstr>
      <vt:lpstr>'ver.4.0.1 ﾊﾟﾀｰﾝ1'!receive_f_totalquantity</vt:lpstr>
      <vt:lpstr>'ver.4.0.1 ﾊﾟﾀｰﾝ1'!receive_p_conversionrate</vt:lpstr>
      <vt:lpstr>'ver.4.0.1 ﾊﾟﾀｰﾝ1'!receive_p_customercompanycode</vt:lpstr>
      <vt:lpstr>'ver.4.0.1 ﾊﾟﾀｰﾝ1'!receive_p_deliverydate</vt:lpstr>
      <vt:lpstr>'ver.4.0.1 ﾊﾟﾀｰﾝ1'!receive_p_monetaryunitcode</vt:lpstr>
      <vt:lpstr>'ver.4.0.1 ﾊﾟﾀｰﾝ1'!receive_p_note</vt:lpstr>
      <vt:lpstr>'ver.4.0.1 ﾊﾟﾀｰﾝ1'!receive_p_productprice</vt:lpstr>
      <vt:lpstr>'ver.4.0.1 ﾊﾟﾀｰﾝ1'!receive_p_productquantity</vt:lpstr>
      <vt:lpstr>'ver.4.0.1 ﾊﾟﾀｰﾝ1'!receive_p_rate_code</vt:lpstr>
      <vt:lpstr>'ver.4.0.1 ﾊﾟﾀｰﾝ1'!receive_p_salesclass_dropdown</vt:lpstr>
      <vt:lpstr>'ver.4.0.1 ﾊﾟﾀｰﾝ1'!receive_p_salesclasscode</vt:lpstr>
      <vt:lpstr>'ver.4.0.1 ﾊﾟﾀｰﾝ1'!receive_p_salesdivision_dropdown</vt:lpstr>
      <vt:lpstr>'ver.4.0.1 ﾊﾟﾀｰﾝ1'!receive_p_salesdivisioncode</vt:lpstr>
      <vt:lpstr>'ver.4.0.1 ﾊﾟﾀｰﾝ1'!receive_p_subtotalprice</vt:lpstr>
      <vt:lpstr>'ver.4.0.1 ﾊﾟﾀｰﾝ1'!receive_p_totalprice</vt:lpstr>
      <vt:lpstr>'ver.4.0.1 ﾊﾟﾀｰﾝ1'!receive_p_totalprice_header</vt:lpstr>
      <vt:lpstr>'ver.4.0.1 ﾊﾟﾀｰﾝ1'!receive_p_totalquantity</vt:lpstr>
      <vt:lpstr>'ver.4.0.1 ﾊﾟﾀｰﾝ1'!retailprice</vt:lpstr>
      <vt:lpstr>'ver.4.0.1 ﾊﾟﾀｰﾝ1'!retailprice_header</vt:lpstr>
      <vt:lpstr>'ver.4.0.1 ﾊﾟﾀｰﾝ1'!salesamount</vt:lpstr>
      <vt:lpstr>'ver.4.0.1 ﾊﾟﾀｰﾝ1'!salesamount_header</vt:lpstr>
      <vt:lpstr>'ver.4.0.1 ﾊﾟﾀｰﾝ1'!standard_rate</vt:lpstr>
      <vt:lpstr>'ver.4.0.1 ﾊﾟﾀｰﾝ1'!supplier_dropdown</vt:lpstr>
      <vt:lpstr>'ver.4.0.1 ﾊﾟﾀｰﾝ1'!tariff_total</vt:lpstr>
      <vt:lpstr>'ver.4.0.1 ﾊﾟﾀｰﾝ1'!top_left</vt:lpstr>
      <vt:lpstr>'ver.4.0.1 ﾊﾟﾀｰﾝ1'!top_right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solcom</dc:creator>
  <cp:lastModifiedBy>solcom-ad</cp:lastModifiedBy>
  <cp:lastPrinted>2018-05-08T01:58:50Z</cp:lastPrinted>
  <dcterms:created xsi:type="dcterms:W3CDTF">2009-09-08T01:57:03Z</dcterms:created>
  <dcterms:modified xsi:type="dcterms:W3CDTF">2019-10-22T06:31:42Z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db7310c6-ed30-4445-8538-899448b7bb01</vt:lpwstr>
  </property>
</Properties>
</file>