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src\list\"/>
    </mc:Choice>
  </mc:AlternateContent>
  <xr:revisionPtr revIDLastSave="0" documentId="13_ncr:1_{DA626E85-26EE-4D63-98CC-FD97EFA7A552}" xr6:coauthVersionLast="44" xr6:coauthVersionMax="44" xr10:uidLastSave="{00000000-0000-0000-0000-000000000000}"/>
  <bookViews>
    <workbookView xWindow="5760" yWindow="3432" windowWidth="17280" windowHeight="9072" xr2:uid="{00000000-000D-0000-FFFF-FFFF00000000}"/>
  </bookViews>
  <sheets>
    <sheet name="ｆｏｒｍ-blank" sheetId="5" r:id="rId1"/>
    <sheet name="データ設定用" sheetId="8" r:id="rId2"/>
  </sheets>
  <definedNames>
    <definedName name="_xlnm.Print_Area" localSheetId="0">'ｆｏｒｍ-blank'!$A$1:$H$46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5" l="1"/>
  <c r="A34" i="5" l="1"/>
  <c r="A30" i="5"/>
  <c r="A26" i="5"/>
  <c r="A22" i="5"/>
  <c r="A18" i="5"/>
  <c r="G14" i="5"/>
  <c r="A35" i="5" l="1"/>
  <c r="H27" i="5" l="1"/>
  <c r="H23" i="5"/>
  <c r="H19" i="5"/>
  <c r="R6" i="8"/>
  <c r="A32" i="5"/>
  <c r="A31" i="5"/>
  <c r="A33" i="5"/>
  <c r="A28" i="5"/>
  <c r="A24" i="5"/>
  <c r="A20" i="5"/>
  <c r="A16" i="5"/>
  <c r="H31" i="5"/>
  <c r="G31" i="5"/>
  <c r="F31" i="5"/>
  <c r="A29" i="5"/>
  <c r="G27" i="5"/>
  <c r="F27" i="5"/>
  <c r="A27" i="5"/>
  <c r="A25" i="5"/>
  <c r="G23" i="5"/>
  <c r="F23" i="5"/>
  <c r="A23" i="5"/>
  <c r="A21" i="5"/>
  <c r="G19" i="5"/>
  <c r="F19" i="5"/>
  <c r="A19" i="5"/>
  <c r="A17" i="5"/>
  <c r="H15" i="5"/>
  <c r="G15" i="5"/>
  <c r="F15" i="5"/>
  <c r="A15" i="5"/>
  <c r="V3" i="8" l="1"/>
  <c r="H37" i="5" s="1"/>
  <c r="A12" i="5"/>
  <c r="A11" i="5" l="1"/>
  <c r="A10" i="5"/>
  <c r="A9" i="5"/>
  <c r="H9" i="5" l="1"/>
  <c r="H11" i="5"/>
  <c r="C38" i="5" l="1"/>
  <c r="AM3" i="8"/>
  <c r="AL3" i="8"/>
  <c r="AK3" i="8"/>
  <c r="C45" i="5"/>
  <c r="C44" i="5"/>
  <c r="C43" i="5"/>
  <c r="C42" i="5"/>
  <c r="C41" i="5"/>
  <c r="C40" i="5"/>
  <c r="C39" i="5"/>
  <c r="A45" i="5"/>
  <c r="A44" i="5"/>
  <c r="A43" i="5"/>
  <c r="A41" i="5"/>
  <c r="A40" i="5"/>
  <c r="A39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<sst xmlns="http://schemas.openxmlformats.org/spreadsheetml/2006/main" count="138" uniqueCount="133">
  <si>
    <t xml:space="preserve">Payment Terms         </t>
    <phoneticPr fontId="1"/>
  </si>
  <si>
    <t xml:space="preserve"> DEBIT NOTE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</si>
  <si>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</si>
  <si>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</si>
  <si>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</si>
  <si>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</si>
  <si>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</si>
  <si>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</si>
  <si>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5"/>
  </si>
  <si>
    <t>リビジョン番号</t>
    <rPh sb="5" eb="7">
      <t>バンゴウ</t>
    </rPh>
    <phoneticPr fontId="15"/>
  </si>
  <si>
    <t>納品伝票コード</t>
    <rPh sb="0" eb="2">
      <t>ノウヒン</t>
    </rPh>
    <rPh sb="2" eb="4">
      <t>デンピョウ</t>
    </rPh>
    <phoneticPr fontId="15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</si>
  <si>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</si>
  <si>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5"/>
  </si>
  <si>
    <t>顧客社名</t>
    <rPh sb="0" eb="2">
      <t>コキャク</t>
    </rPh>
    <rPh sb="2" eb="4">
      <t>シャメイ</t>
    </rPh>
    <phoneticPr fontId="15"/>
  </si>
  <si>
    <t>顧客名</t>
    <rPh sb="0" eb="2">
      <t>コキャク</t>
    </rPh>
    <rPh sb="2" eb="3">
      <t>メイ</t>
    </rPh>
    <phoneticPr fontId="15"/>
  </si>
  <si>
    <t>顧客担当者名</t>
    <rPh sb="0" eb="2">
      <t>コキャク</t>
    </rPh>
    <rPh sb="2" eb="5">
      <t>タントウシャ</t>
    </rPh>
    <rPh sb="5" eb="6">
      <t>メイ</t>
    </rPh>
    <phoneticPr fontId="15"/>
  </si>
  <si>
    <t>納品日</t>
    <rPh sb="0" eb="3">
      <t>ノウヒンビ</t>
    </rPh>
    <phoneticPr fontId="15"/>
  </si>
  <si>
    <t>納品場所コード</t>
    <rPh sb="0" eb="2">
      <t>ノウヒン</t>
    </rPh>
    <rPh sb="2" eb="4">
      <t>バショ</t>
    </rPh>
    <phoneticPr fontId="15"/>
  </si>
  <si>
    <t>納品場所名</t>
    <rPh sb="0" eb="2">
      <t>ノウヒン</t>
    </rPh>
    <rPh sb="2" eb="4">
      <t>バショ</t>
    </rPh>
    <rPh sb="4" eb="5">
      <t>メイ</t>
    </rPh>
    <phoneticPr fontId="15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</si>
  <si>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5"/>
  </si>
  <si>
    <t>担当者コード</t>
    <rPh sb="0" eb="3">
      <t>タントウシャ</t>
    </rPh>
    <phoneticPr fontId="15"/>
  </si>
  <si>
    <t>担当者名</t>
    <rPh sb="0" eb="3">
      <t>タントウシャ</t>
    </rPh>
    <rPh sb="3" eb="4">
      <t>メイ</t>
    </rPh>
    <phoneticPr fontId="15"/>
  </si>
  <si>
    <t>合計金額</t>
    <rPh sb="0" eb="2">
      <t>ゴウケイ</t>
    </rPh>
    <rPh sb="2" eb="4">
      <t>キンガク</t>
    </rPh>
    <phoneticPr fontId="15"/>
  </si>
  <si>
    <t>通貨単位コード</t>
    <rPh sb="0" eb="2">
      <t>ツウカ</t>
    </rPh>
    <rPh sb="2" eb="4">
      <t>タンイ</t>
    </rPh>
    <phoneticPr fontId="15"/>
  </si>
  <si>
    <t>通貨単位</t>
    <rPh sb="0" eb="2">
      <t>ツウカ</t>
    </rPh>
    <rPh sb="2" eb="4">
      <t>タンイ</t>
    </rPh>
    <phoneticPr fontId="15"/>
  </si>
  <si>
    <t>課税区分コード</t>
    <rPh sb="0" eb="2">
      <t>カゼイ</t>
    </rPh>
    <rPh sb="2" eb="4">
      <t>クブン</t>
    </rPh>
    <phoneticPr fontId="15"/>
  </si>
  <si>
    <t>課税区分</t>
    <rPh sb="0" eb="2">
      <t>カゼイ</t>
    </rPh>
    <rPh sb="2" eb="4">
      <t>クブン</t>
    </rPh>
    <phoneticPr fontId="15"/>
  </si>
  <si>
    <t>消費税率</t>
    <rPh sb="0" eb="2">
      <t>ショウヒ</t>
    </rPh>
    <rPh sb="2" eb="4">
      <t>ゼイリツ</t>
    </rPh>
    <phoneticPr fontId="22"/>
  </si>
  <si>
    <t>作成日</t>
    <rPh sb="0" eb="3">
      <t>サクセイビ</t>
    </rPh>
    <phoneticPr fontId="15"/>
  </si>
  <si>
    <t>備考</t>
    <rPh sb="0" eb="2">
      <t>ビコウ</t>
    </rPh>
    <phoneticPr fontId="15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</si>
  <si>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</si>
  <si>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</si>
  <si>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</si>
  <si>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</si>
  <si>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</si>
  <si>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</si>
  <si>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</si>
  <si>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</si>
  <si>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</si>
  <si>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</si>
  <si>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</si>
  <si>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</si>
  <si>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</si>
  <si>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</si>
  <si>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</si>
  <si>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</si>
  <si>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</si>
  <si>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</si>
  <si>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</si>
  <si>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</si>
  <si>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</si>
  <si>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</si>
  <si>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</si>
  <si>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</si>
  <si>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</si>
  <si>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顧客担当者</t>
    <rPh sb="0" eb="2">
      <t>コキャク</t>
    </rPh>
    <rPh sb="2" eb="5">
      <t>タントウシャ</t>
    </rPh>
    <phoneticPr fontId="15"/>
  </si>
  <si>
    <t>ロジパルお台場</t>
    <rPh sb="5" eb="7">
      <t>ダイバ</t>
    </rPh>
    <phoneticPr fontId="1"/>
  </si>
  <si>
    <t>ご担当者</t>
    <rPh sb="1" eb="4">
      <t>タントウシャ</t>
    </rPh>
    <phoneticPr fontId="1"/>
  </si>
  <si>
    <t>起票者</t>
    <rPh sb="0" eb="2">
      <t>キヒョウ</t>
    </rPh>
    <rPh sb="2" eb="3">
      <t>シャ</t>
    </rPh>
    <phoneticPr fontId="1"/>
  </si>
  <si>
    <t>外税</t>
    <rPh sb="0" eb="2">
      <t>ソトゼイ</t>
    </rPh>
    <phoneticPr fontId="1"/>
  </si>
  <si>
    <t>フッタ部の備考</t>
    <rPh sb="3" eb="4">
      <t>ブ</t>
    </rPh>
    <rPh sb="5" eb="7">
      <t>ビコウ</t>
    </rPh>
    <phoneticPr fontId="1"/>
  </si>
  <si>
    <r>
      <t>0</t>
    </r>
    <r>
      <rPr>
        <sz val="11"/>
        <rFont val="ＭＳ Ｐゴシック"/>
        <family val="3"/>
        <charset val="128"/>
      </rPr>
      <t>10123</t>
    </r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</si>
  <si>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5"/>
  </si>
  <si>
    <t>顧客受注番号</t>
    <rPh sb="0" eb="2">
      <t>コキャク</t>
    </rPh>
    <rPh sb="2" eb="4">
      <t>ジュチュウ</t>
    </rPh>
    <rPh sb="4" eb="6">
      <t>バンゴウ</t>
    </rPh>
    <phoneticPr fontId="15"/>
  </si>
  <si>
    <t>売上区分コード</t>
    <rPh sb="0" eb="2">
      <t>ウリアゲ</t>
    </rPh>
    <rPh sb="2" eb="4">
      <t>クブン</t>
    </rPh>
    <phoneticPr fontId="15"/>
  </si>
  <si>
    <t>売上区分名</t>
    <rPh sb="0" eb="2">
      <t>ウリアゲ</t>
    </rPh>
    <rPh sb="2" eb="4">
      <t>クブン</t>
    </rPh>
    <rPh sb="4" eb="5">
      <t>メイ</t>
    </rPh>
    <phoneticPr fontId="15"/>
  </si>
  <si>
    <t>顧客品番</t>
    <rPh sb="0" eb="2">
      <t>コキャク</t>
    </rPh>
    <rPh sb="2" eb="4">
      <t>ヒンバン</t>
    </rPh>
    <phoneticPr fontId="15"/>
  </si>
  <si>
    <t>製品コード</t>
    <rPh sb="0" eb="2">
      <t>セイヒン</t>
    </rPh>
    <phoneticPr fontId="15"/>
  </si>
  <si>
    <t>再販コード</t>
  </si>
  <si>
    <t>製品名</t>
    <rPh sb="0" eb="2">
      <t>セイヒン</t>
    </rPh>
    <rPh sb="2" eb="3">
      <t>メイ</t>
    </rPh>
    <phoneticPr fontId="15"/>
  </si>
  <si>
    <t>製品名（英語）</t>
    <rPh sb="0" eb="2">
      <t>セイヒン</t>
    </rPh>
    <rPh sb="2" eb="3">
      <t>メイ</t>
    </rPh>
    <rPh sb="4" eb="6">
      <t>エイゴ</t>
    </rPh>
    <phoneticPr fontId="15"/>
  </si>
  <si>
    <t>単価</t>
    <rPh sb="0" eb="2">
      <t>タンカ</t>
    </rPh>
    <phoneticPr fontId="15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</si>
  <si>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</si>
  <si>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5"/>
  </si>
  <si>
    <t>製品単位コード</t>
    <rPh sb="0" eb="2">
      <t>セイヒン</t>
    </rPh>
    <rPh sb="2" eb="4">
      <t>タンイ</t>
    </rPh>
    <phoneticPr fontId="15"/>
  </si>
  <si>
    <t>製品単位名</t>
    <rPh sb="0" eb="2">
      <t>セイヒン</t>
    </rPh>
    <rPh sb="2" eb="4">
      <t>タンイ</t>
    </rPh>
    <rPh sb="4" eb="5">
      <t>メイ</t>
    </rPh>
    <phoneticPr fontId="15"/>
  </si>
  <si>
    <t>小計</t>
    <rPh sb="0" eb="2">
      <t>ショウケイ</t>
    </rPh>
    <phoneticPr fontId="15"/>
  </si>
  <si>
    <t>明細備考</t>
    <rPh sb="0" eb="2">
      <t>メイサイ</t>
    </rPh>
    <rPh sb="2" eb="4">
      <t>ビコウ</t>
    </rPh>
    <phoneticPr fontId="15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</si>
  <si>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</si>
  <si>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</si>
  <si>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</si>
  <si>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</si>
  <si>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</si>
  <si>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</si>
  <si>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</si>
  <si>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</si>
  <si>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</si>
  <si>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</si>
  <si>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</si>
  <si>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</si>
  <si>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</si>
  <si>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</si>
  <si>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</si>
  <si>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</si>
  <si>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本荷</t>
    <rPh sb="0" eb="1">
      <t>ホン</t>
    </rPh>
    <rPh sb="1" eb="2">
      <t>ニ</t>
    </rPh>
    <phoneticPr fontId="1"/>
  </si>
  <si>
    <r>
      <t>A</t>
    </r>
    <r>
      <rPr>
        <sz val="11"/>
        <rFont val="ＭＳ Ｐゴシック"/>
        <family val="3"/>
        <charset val="128"/>
      </rPr>
      <t>00001</t>
    </r>
    <phoneticPr fontId="1"/>
  </si>
  <si>
    <r>
      <t>0</t>
    </r>
    <r>
      <rPr>
        <sz val="11"/>
        <rFont val="ＭＳ Ｐゴシック"/>
        <family val="3"/>
        <charset val="128"/>
      </rPr>
      <t>0001</t>
    </r>
    <phoneticPr fontId="1"/>
  </si>
  <si>
    <r>
      <t>0</t>
    </r>
    <r>
      <rPr>
        <sz val="11"/>
        <rFont val="ＭＳ Ｐゴシック"/>
        <family val="3"/>
        <charset val="128"/>
      </rPr>
      <t>0</t>
    </r>
    <phoneticPr fontId="1"/>
  </si>
  <si>
    <t>製品名1</t>
    <rPh sb="0" eb="3">
      <t>セイヒンメイ</t>
    </rPh>
    <phoneticPr fontId="1"/>
  </si>
  <si>
    <r>
      <t>p</t>
    </r>
    <r>
      <rPr>
        <sz val="11"/>
        <rFont val="ＭＳ Ｐゴシック"/>
        <family val="3"/>
        <charset val="128"/>
      </rPr>
      <t>cs</t>
    </r>
    <phoneticPr fontId="1"/>
  </si>
  <si>
    <t>備考1</t>
    <rPh sb="0" eb="2">
      <t>ビコウ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</si>
  <si>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</si>
  <si>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</si>
  <si>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</si>
  <si>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</si>
  <si>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</si>
  <si>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</si>
  <si>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</si>
  <si>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</si>
  <si>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</si>
  <si>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</si>
  <si>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</si>
  <si>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</si>
  <si>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r>
      <t>P</t>
    </r>
    <r>
      <rPr>
        <sz val="11"/>
        <rFont val="ＭＳ Ｐゴシック"/>
        <family val="3"/>
        <charset val="128"/>
      </rPr>
      <t>roduct name 1</t>
    </r>
    <phoneticPr fontId="1"/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</si>
  <si>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</si>
  <si>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</si>
  <si>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</si>
  <si>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</si>
  <si>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</si>
  <si>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</si>
  <si>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</si>
  <si>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</si>
  <si>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</si>
  <si>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</si>
  <si>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</si>
  <si>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</si>
  <si>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r>
      <t>1</t>
    </r>
    <r>
      <rPr>
        <sz val="11"/>
        <rFont val="ＭＳ Ｐゴシック"/>
        <family val="3"/>
        <charset val="128"/>
      </rPr>
      <t>23-456-7890</t>
    </r>
    <phoneticPr fontId="1"/>
  </si>
  <si>
    <r>
      <t>1</t>
    </r>
    <r>
      <rPr>
        <sz val="11"/>
        <rFont val="ＭＳ Ｐゴシック"/>
        <family val="3"/>
        <charset val="128"/>
      </rPr>
      <t>23-456-7891</t>
    </r>
    <phoneticPr fontId="1"/>
  </si>
  <si>
    <t>US$</t>
    <phoneticPr fontId="1"/>
  </si>
  <si>
    <t>APEX　DESIGN&amp;ENGINEERING CO., LTD.</t>
    <phoneticPr fontId="1"/>
  </si>
  <si>
    <t>仕入先コード（出荷者）</t>
    <rPh sb="0" eb="3">
      <t>シイレサキ</t>
    </rPh>
    <rPh sb="7" eb="10">
      <t>シュッカシャ</t>
    </rPh>
    <phoneticPr fontId="3"/>
  </si>
  <si>
    <t>strshippercode</t>
  </si>
  <si>
    <t xml:space="preserve">D/N NO.  :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</si>
</sst>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0_ "/>
    <numFmt numFmtId="177" formatCode="m/d/yyyy;@"/>
    <numFmt numFmtId="178" formatCode="#,##0.00_);[Red]\(#,##0.00\)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1" fillId="0" borderId="3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0" xfId="0" applyFont="1"/>
    <xf numFmtId="0" fontId="11" fillId="0" borderId="10" xfId="0" applyFont="1" applyBorder="1"/>
    <xf numFmtId="0" fontId="11" fillId="0" borderId="11" xfId="0" applyFont="1" applyBorder="1"/>
    <xf numFmtId="0" fontId="4" fillId="0" borderId="0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vertical="center"/>
    </xf>
    <xf numFmtId="0" fontId="12" fillId="0" borderId="3" xfId="0" applyFont="1" applyBorder="1"/>
    <xf numFmtId="0" fontId="18" fillId="0" borderId="0" xfId="0" applyFont="1" applyAlignment="1">
      <alignment vertical="center"/>
    </xf>
    <xf numFmtId="176" fontId="0" fillId="0" borderId="0" xfId="0" applyNumberFormat="1" applyBorder="1" applyAlignment="1" applyProtection="1">
      <alignment vertical="top"/>
    </xf>
    <xf numFmtId="0" fontId="21" fillId="0" borderId="0" xfId="1"/>
    <xf numFmtId="0" fontId="20" fillId="0" borderId="0" xfId="1" applyFont="1"/>
    <xf numFmtId="49" fontId="21" fillId="0" borderId="0" xfId="1" applyNumberFormat="1"/>
    <xf numFmtId="56" fontId="21" fillId="0" borderId="0" xfId="1" applyNumberFormat="1"/>
    <xf numFmtId="49" fontId="20" fillId="0" borderId="0" xfId="1" applyNumberFormat="1" applyFont="1"/>
    <xf numFmtId="56" fontId="0" fillId="0" borderId="0" xfId="0" applyNumberFormat="1"/>
    <xf numFmtId="177" fontId="17" fillId="0" borderId="0" xfId="0" applyNumberFormat="1" applyFont="1"/>
    <xf numFmtId="0" fontId="0" fillId="0" borderId="0" xfId="1" applyNumberFormat="1" applyFont="1"/>
    <xf numFmtId="177" fontId="5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0" fillId="0" borderId="0" xfId="1" applyFont="1"/>
    <xf numFmtId="0" fontId="20" fillId="0" borderId="0" xfId="0" applyFont="1"/>
    <xf numFmtId="0" fontId="9" fillId="0" borderId="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right"/>
    </xf>
    <xf numFmtId="178" fontId="24" fillId="0" borderId="0" xfId="0" applyNumberFormat="1" applyFont="1" applyAlignment="1">
      <alignment horizontal="right"/>
    </xf>
    <xf numFmtId="178" fontId="24" fillId="0" borderId="1" xfId="0" applyNumberFormat="1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178" fontId="18" fillId="0" borderId="0" xfId="0" applyNumberFormat="1" applyFont="1" applyAlignment="1">
      <alignment horizontal="right"/>
    </xf>
    <xf numFmtId="178" fontId="18" fillId="0" borderId="1" xfId="0" applyNumberFormat="1" applyFont="1" applyBorder="1" applyAlignment="1">
      <alignment horizontal="right"/>
    </xf>
    <xf numFmtId="178" fontId="18" fillId="0" borderId="12" xfId="0" applyNumberFormat="1" applyFont="1" applyBorder="1" applyAlignment="1">
      <alignment horizontal="right"/>
    </xf>
    <xf numFmtId="0" fontId="11" fillId="0" borderId="9" xfId="0" applyNumberFormat="1" applyFont="1" applyBorder="1"/>
    <xf numFmtId="0" fontId="18" fillId="0" borderId="11" xfId="0" applyFont="1" applyBorder="1" applyAlignment="1">
      <alignment horizontal="right"/>
    </xf>
    <xf numFmtId="178" fontId="18" fillId="0" borderId="10" xfId="0" applyNumberFormat="1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78" fontId="18" fillId="0" borderId="2" xfId="0" applyNumberFormat="1" applyFont="1" applyBorder="1" applyAlignment="1">
      <alignment horizontal="right"/>
    </xf>
    <xf numFmtId="0" fontId="13" fillId="0" borderId="9" xfId="0" applyFont="1" applyBorder="1"/>
    <xf numFmtId="4" fontId="5" fillId="0" borderId="11" xfId="0" applyNumberFormat="1" applyFont="1" applyBorder="1"/>
    <xf numFmtId="0" fontId="18" fillId="0" borderId="3" xfId="0" applyFont="1" applyBorder="1" applyAlignment="1">
      <alignment horizontal="right"/>
    </xf>
    <xf numFmtId="178" fontId="18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0" fillId="0" borderId="10" xfId="0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9" fillId="0" borderId="14" xfId="0" applyNumberFormat="1" applyFont="1" applyBorder="1" applyAlignment="1">
      <alignment horizontal="left" vertical="top" wrapText="1"/>
    </xf>
    <xf numFmtId="0" fontId="19" fillId="0" borderId="13" xfId="0" applyNumberFormat="1" applyFont="1" applyBorder="1" applyAlignment="1">
      <alignment horizontal="left" vertical="top" wrapText="1"/>
    </xf>
    <xf numFmtId="0" fontId="19" fillId="0" borderId="2" xfId="0" applyNumberFormat="1" applyFont="1" applyBorder="1" applyAlignment="1">
      <alignment horizontal="left" vertical="top" wrapText="1"/>
    </xf>
    <xf numFmtId="0" fontId="19" fillId="0" borderId="3" xfId="0" applyNumberFormat="1" applyFont="1" applyBorder="1" applyAlignment="1">
      <alignment horizontal="left" vertical="top" wrapText="1"/>
    </xf>
    <xf numFmtId="0" fontId="19" fillId="0" borderId="0" xfId="0" applyNumberFormat="1" applyFont="1" applyBorder="1" applyAlignment="1">
      <alignment horizontal="left" vertical="top" wrapText="1"/>
    </xf>
    <xf numFmtId="0" fontId="19" fillId="0" borderId="4" xfId="0" applyNumberFormat="1" applyFont="1" applyBorder="1" applyAlignment="1">
      <alignment horizontal="left" vertical="top" wrapText="1"/>
    </xf>
    <xf numFmtId="0" fontId="19" fillId="0" borderId="9" xfId="0" applyNumberFormat="1" applyFont="1" applyBorder="1" applyAlignment="1">
      <alignment horizontal="left" vertical="top" wrapText="1"/>
    </xf>
    <xf numFmtId="0" fontId="19" fillId="0" borderId="10" xfId="0" applyNumberFormat="1" applyFont="1" applyBorder="1" applyAlignment="1">
      <alignment horizontal="left" vertical="top" wrapText="1"/>
    </xf>
    <xf numFmtId="0" fontId="19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26</xdr:row>
      <xdr:rowOff>0</xdr:rowOff>
    </xdr:from>
    <xdr:to>
      <xdr:col>5</xdr:col>
      <xdr:colOff>723900</xdr:colOff>
      <xdr:row>28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view="pageBreakPreview" topLeftCell="A3" zoomScaleNormal="75" zoomScaleSheetLayoutView="100" workbookViewId="0">
      <selection activeCell="G10" sqref="G10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62" t="s">
        <v>1</v>
      </c>
      <c r="E7" s="63"/>
      <c r="F7" s="2"/>
      <c r="G7" s="2"/>
    </row>
    <row r="8" spans="1:8" s="2" customFormat="1" ht="13.5" customHeight="1"/>
    <row r="9" spans="1:8" s="9" customFormat="1" ht="20.25" customHeight="1">
      <c r="A9" s="8" t="str">
        <f>CONCATENATE("          ",データ設定用!H3)</f>
        <v xml:space="preserve">          APEX　DESIGN&amp;ENGINEERING CO., LTD.</v>
      </c>
      <c r="B9" s="8"/>
      <c r="G9" s="10" t="s">
        <v>132</v>
      </c>
      <c r="H9" s="40">
        <f>データ設定用!D3</f>
        <v>11111111</v>
      </c>
    </row>
    <row r="10" spans="1:8" s="11" customFormat="1" ht="18" customHeight="1">
      <c r="A10" s="29" t="str">
        <f>CONCATENATE("                 ",データ設定用!L3," ",データ設定用!K3)</f>
        <v xml:space="preserve">                 UNIT B,20/F,WAH WING INDUSTRIAL BUILDING 14-20 WING YIP STREET,</v>
      </c>
    </row>
    <row r="11" spans="1:8" s="11" customFormat="1" ht="18" customHeight="1">
      <c r="A11" s="29" t="str">
        <f>CONCATENATE("                 ",データ設定用!J3," ",データ設定用!I3)</f>
        <v xml:space="preserve">                 KWAI CHUNG N.T., HONGKONG</v>
      </c>
      <c r="D11" s="12"/>
      <c r="G11" s="10" t="s">
        <v>5</v>
      </c>
      <c r="H11" s="39">
        <f>データ設定用!AC3</f>
        <v>43738</v>
      </c>
    </row>
    <row r="12" spans="1:8" s="11" customFormat="1" ht="18" customHeight="1">
      <c r="A12" s="29" t="str">
        <f>CONCATENATE("                 Tel: ",データ設定用!M3,"    Fax.: ",データ設定用!N3)</f>
        <v xml:space="preserve">                 Tel: 123-456-7890    Fax.: 123-456-7891</v>
      </c>
    </row>
    <row r="13" spans="1:8" s="3" customFormat="1" ht="20.25" customHeight="1"/>
    <row r="14" spans="1:8" s="6" customFormat="1" ht="29.25" customHeight="1">
      <c r="A14" s="14"/>
      <c r="B14" s="7" t="s">
        <v>2</v>
      </c>
      <c r="C14" s="7"/>
      <c r="D14" s="5"/>
      <c r="E14" s="15"/>
      <c r="F14" s="13" t="s">
        <v>3</v>
      </c>
      <c r="G14" s="4" t="str">
        <f>CONCATENATE("UNIT PRICE",CHAR(10),CHAR(40),データ設定用!$X$3,CHAR(41))</f>
        <v>UNIT PRICE
(US$)</v>
      </c>
      <c r="H14" s="43" t="str">
        <f>CONCATENATE("AMOUNT",CHAR(40),データ設定用!$X$3,CHAR(41))</f>
        <v>AMOUNT(US$)</v>
      </c>
    </row>
    <row r="15" spans="1:8" s="3" customFormat="1" ht="18" customHeight="1">
      <c r="A15" s="28" t="str">
        <f>データ設定用!$L$6</f>
        <v>Product name 1</v>
      </c>
      <c r="B15" s="17"/>
      <c r="C15" s="17"/>
      <c r="D15" s="17"/>
      <c r="E15" s="18"/>
      <c r="F15" s="44" t="str">
        <f>CONCATENATE(データ設定用!$O$6,データ設定用!$Q$6)</f>
        <v>10000pcs</v>
      </c>
      <c r="G15" s="45">
        <f>データ設定用!$M$6</f>
        <v>1000</v>
      </c>
      <c r="H15" s="46">
        <f>データ設定用!$R$6</f>
        <v>10000000</v>
      </c>
    </row>
    <row r="16" spans="1:8" s="19" customFormat="1" ht="18" customHeight="1">
      <c r="A16" s="16" t="str">
        <f>データ設定用!$G$6</f>
        <v>本荷</v>
      </c>
      <c r="B16" s="2"/>
      <c r="C16" s="22"/>
      <c r="D16" s="17"/>
      <c r="E16" s="18"/>
      <c r="F16" s="47"/>
      <c r="G16" s="48"/>
      <c r="H16" s="49"/>
    </row>
    <row r="17" spans="1:8" s="19" customFormat="1" ht="18" customHeight="1">
      <c r="A17" s="16" t="str">
        <f>データ設定用!$S$6</f>
        <v>備考1</v>
      </c>
      <c r="B17" s="17"/>
      <c r="C17" s="17"/>
      <c r="D17" s="17"/>
      <c r="E17" s="18"/>
      <c r="F17" s="47"/>
      <c r="G17" s="48"/>
      <c r="H17" s="49"/>
    </row>
    <row r="18" spans="1:8" s="19" customFormat="1" ht="18" customHeight="1">
      <c r="A18" s="51" t="str">
        <f>CONCATENATE(CHAR(40), "PO No:",データ設定用!$E$6,CHAR(41))</f>
        <v>(PO No:10000001)</v>
      </c>
      <c r="B18" s="20"/>
      <c r="C18" s="20"/>
      <c r="D18" s="20"/>
      <c r="E18" s="21"/>
      <c r="F18" s="52"/>
      <c r="G18" s="53"/>
      <c r="H18" s="50"/>
    </row>
    <row r="19" spans="1:8" s="19" customFormat="1" ht="18" customHeight="1">
      <c r="A19" s="28">
        <f>データ設定用!$L$7</f>
        <v>0</v>
      </c>
      <c r="B19" s="17"/>
      <c r="C19" s="17"/>
      <c r="D19" s="17"/>
      <c r="E19" s="18"/>
      <c r="F19" s="44" t="str">
        <f>CONCATENATE(データ設定用!$O$7,データ設定用!$Q$7)</f>
        <v/>
      </c>
      <c r="G19" s="45">
        <f>データ設定用!$M$7</f>
        <v>0</v>
      </c>
      <c r="H19" s="46">
        <f>データ設定用!$R$7</f>
        <v>0</v>
      </c>
    </row>
    <row r="20" spans="1:8" s="19" customFormat="1" ht="18" customHeight="1">
      <c r="A20" s="16">
        <f>データ設定用!$G$7</f>
        <v>0</v>
      </c>
      <c r="B20" s="2"/>
      <c r="C20" s="22"/>
      <c r="D20" s="17"/>
      <c r="E20" s="18"/>
      <c r="F20" s="47"/>
      <c r="G20" s="48"/>
      <c r="H20" s="49"/>
    </row>
    <row r="21" spans="1:8" s="19" customFormat="1" ht="18" customHeight="1">
      <c r="A21" s="16">
        <f>データ設定用!$S$7</f>
        <v>0</v>
      </c>
      <c r="B21" s="17"/>
      <c r="C21" s="17"/>
      <c r="D21" s="17"/>
      <c r="E21" s="18"/>
      <c r="F21" s="47"/>
      <c r="G21" s="48"/>
      <c r="H21" s="49"/>
    </row>
    <row r="22" spans="1:8" s="19" customFormat="1" ht="18" customHeight="1">
      <c r="A22" s="51" t="str">
        <f>CONCATENATE(CHAR(40), "PO No:",データ設定用!$E$7,CHAR(41))</f>
        <v>(PO No:)</v>
      </c>
      <c r="B22" s="20"/>
      <c r="C22" s="20"/>
      <c r="D22" s="20"/>
      <c r="E22" s="21"/>
      <c r="F22" s="52"/>
      <c r="G22" s="53"/>
      <c r="H22" s="50"/>
    </row>
    <row r="23" spans="1:8" s="19" customFormat="1" ht="18" customHeight="1">
      <c r="A23" s="28">
        <f>データ設定用!$L$8</f>
        <v>0</v>
      </c>
      <c r="B23" s="17"/>
      <c r="C23" s="17"/>
      <c r="D23" s="17"/>
      <c r="E23" s="18"/>
      <c r="F23" s="44" t="str">
        <f>CONCATENATE(データ設定用!$O$8,データ設定用!$Q$8)</f>
        <v/>
      </c>
      <c r="G23" s="45">
        <f>データ設定用!$M$8</f>
        <v>0</v>
      </c>
      <c r="H23" s="46">
        <f>データ設定用!$R$8</f>
        <v>0</v>
      </c>
    </row>
    <row r="24" spans="1:8" s="19" customFormat="1" ht="18" customHeight="1">
      <c r="A24" s="16">
        <f>データ設定用!$G$8</f>
        <v>0</v>
      </c>
      <c r="B24" s="2"/>
      <c r="C24" s="22"/>
      <c r="D24" s="17"/>
      <c r="E24" s="18"/>
      <c r="F24" s="47"/>
      <c r="G24" s="48"/>
      <c r="H24" s="49"/>
    </row>
    <row r="25" spans="1:8" s="19" customFormat="1" ht="18" customHeight="1">
      <c r="A25" s="16">
        <f>データ設定用!$S$8</f>
        <v>0</v>
      </c>
      <c r="B25" s="17"/>
      <c r="C25" s="17"/>
      <c r="D25" s="17"/>
      <c r="E25" s="18"/>
      <c r="F25" s="47"/>
      <c r="G25" s="48"/>
      <c r="H25" s="49"/>
    </row>
    <row r="26" spans="1:8" s="19" customFormat="1" ht="18" customHeight="1">
      <c r="A26" s="51" t="str">
        <f>CONCATENATE(CHAR(40), "PO No:",データ設定用!$E$8,CHAR(41))</f>
        <v>(PO No:)</v>
      </c>
      <c r="B26" s="20"/>
      <c r="C26" s="20"/>
      <c r="D26" s="20"/>
      <c r="E26" s="21"/>
      <c r="F26" s="52"/>
      <c r="G26" s="53"/>
      <c r="H26" s="50"/>
    </row>
    <row r="27" spans="1:8" s="19" customFormat="1" ht="18" customHeight="1">
      <c r="A27" s="28">
        <f>データ設定用!$L$9</f>
        <v>0</v>
      </c>
      <c r="B27" s="17"/>
      <c r="C27" s="17"/>
      <c r="D27" s="17"/>
      <c r="E27" s="18"/>
      <c r="F27" s="44" t="str">
        <f>CONCATENATE(データ設定用!$O$9,データ設定用!$Q$9)</f>
        <v/>
      </c>
      <c r="G27" s="45">
        <f>データ設定用!$M$9</f>
        <v>0</v>
      </c>
      <c r="H27" s="46">
        <f>データ設定用!$R$9</f>
        <v>0</v>
      </c>
    </row>
    <row r="28" spans="1:8" s="19" customFormat="1" ht="18" customHeight="1">
      <c r="A28" s="16">
        <f>データ設定用!$G$9</f>
        <v>0</v>
      </c>
      <c r="B28" s="17"/>
      <c r="C28" s="17"/>
      <c r="D28" s="17"/>
      <c r="E28" s="18"/>
      <c r="F28" s="47"/>
      <c r="G28" s="48"/>
      <c r="H28" s="49"/>
    </row>
    <row r="29" spans="1:8" s="19" customFormat="1" ht="18" customHeight="1">
      <c r="A29" s="16">
        <f>データ設定用!$S$9</f>
        <v>0</v>
      </c>
      <c r="B29" s="17"/>
      <c r="C29" s="17"/>
      <c r="D29" s="17"/>
      <c r="E29" s="18"/>
      <c r="F29" s="47"/>
      <c r="G29" s="48"/>
      <c r="H29" s="49"/>
    </row>
    <row r="30" spans="1:8" s="19" customFormat="1" ht="18" customHeight="1">
      <c r="A30" s="51" t="str">
        <f>CONCATENATE(CHAR(40), "PO No:",データ設定用!$E$9,CHAR(41))</f>
        <v>(PO No:)</v>
      </c>
      <c r="B30" s="20"/>
      <c r="C30" s="20"/>
      <c r="D30" s="20"/>
      <c r="E30" s="21"/>
      <c r="F30" s="52"/>
      <c r="G30" s="53"/>
      <c r="H30" s="50"/>
    </row>
    <row r="31" spans="1:8" s="19" customFormat="1" ht="18" customHeight="1">
      <c r="A31" s="28">
        <f>データ設定用!$L$10</f>
        <v>0</v>
      </c>
      <c r="B31" s="17"/>
      <c r="C31" s="17"/>
      <c r="D31" s="17"/>
      <c r="E31" s="18"/>
      <c r="F31" s="44" t="str">
        <f>CONCATENATE(データ設定用!$O$10,データ設定用!$Q$10)</f>
        <v/>
      </c>
      <c r="G31" s="45">
        <f>データ設定用!$M$10</f>
        <v>0</v>
      </c>
      <c r="H31" s="46">
        <f>データ設定用!$R$10</f>
        <v>0</v>
      </c>
    </row>
    <row r="32" spans="1:8" s="19" customFormat="1" ht="18" customHeight="1">
      <c r="A32" s="16">
        <f>データ設定用!$G$10</f>
        <v>0</v>
      </c>
      <c r="B32" s="17"/>
      <c r="C32" s="17"/>
      <c r="D32" s="17"/>
      <c r="E32" s="18"/>
      <c r="F32" s="47"/>
      <c r="G32" s="48"/>
      <c r="H32" s="49"/>
    </row>
    <row r="33" spans="1:8" s="19" customFormat="1" ht="18" customHeight="1">
      <c r="A33" s="16">
        <f>データ設定用!$S$10</f>
        <v>0</v>
      </c>
      <c r="B33" s="17"/>
      <c r="C33" s="17"/>
      <c r="D33" s="17"/>
      <c r="E33" s="18"/>
      <c r="F33" s="47"/>
      <c r="G33" s="48"/>
      <c r="H33" s="49"/>
    </row>
    <row r="34" spans="1:8" s="19" customFormat="1" ht="18" customHeight="1">
      <c r="A34" s="51" t="str">
        <f>CONCATENATE(CHAR(40), "PO No:",データ設定用!$E$10,CHAR(41))</f>
        <v>(PO No:)</v>
      </c>
      <c r="B34" s="20"/>
      <c r="C34" s="20"/>
      <c r="D34" s="20"/>
      <c r="E34" s="21"/>
      <c r="F34" s="52"/>
      <c r="G34" s="53"/>
      <c r="H34" s="50"/>
    </row>
    <row r="35" spans="1:8" s="19" customFormat="1" ht="18" customHeight="1">
      <c r="A35" s="64" t="str">
        <f>データ設定用!AE3</f>
        <v>フッタ部の備考</v>
      </c>
      <c r="B35" s="65"/>
      <c r="C35" s="65"/>
      <c r="D35" s="65"/>
      <c r="E35" s="66"/>
      <c r="F35" s="54"/>
      <c r="G35" s="55"/>
      <c r="H35" s="55"/>
    </row>
    <row r="36" spans="1:8" s="19" customFormat="1" ht="18" customHeight="1">
      <c r="A36" s="67"/>
      <c r="B36" s="68"/>
      <c r="C36" s="68"/>
      <c r="D36" s="68"/>
      <c r="E36" s="69"/>
      <c r="F36" s="58"/>
      <c r="G36" s="59"/>
      <c r="H36" s="59"/>
    </row>
    <row r="37" spans="1:8" s="1" customFormat="1" ht="20.25" customHeight="1">
      <c r="A37" s="70"/>
      <c r="B37" s="71"/>
      <c r="C37" s="71"/>
      <c r="D37" s="71"/>
      <c r="E37" s="72"/>
      <c r="F37" s="56" t="s">
        <v>4</v>
      </c>
      <c r="G37" s="60"/>
      <c r="H37" s="57">
        <f>データ設定用!V3</f>
        <v>10000000</v>
      </c>
    </row>
    <row r="38" spans="1:8" s="1" customFormat="1" ht="16.5" customHeight="1">
      <c r="A38" s="23" t="s">
        <v>0</v>
      </c>
      <c r="B38" s="24"/>
      <c r="C38" s="37" t="str">
        <f>CONCATENATE(": 100% By ",IF(データ設定用!$AB$3=1,"T/T","Offset")," on ",MONTH(データ設定用!AC3),"/",DAY(データ設定用!AC3),"/",YEAR(データ設定用!AC3))</f>
        <v>: 100% By T/T on 9/30/2019</v>
      </c>
    </row>
    <row r="39" spans="1:8" s="1" customFormat="1" ht="16.5" customHeight="1">
      <c r="A39" s="23" t="str">
        <f>IF(データ設定用!$AB$3=1,"Name of Bank","")</f>
        <v>Name of Bank</v>
      </c>
      <c r="B39" s="24"/>
      <c r="C39" s="26" t="str">
        <f>IF(データ設定用!$AB$3=1,": MUFG BANK, LTD.","")</f>
        <v>: MUFG BANK, LTD.</v>
      </c>
    </row>
    <row r="40" spans="1:8" s="1" customFormat="1" ht="16.5" customHeight="1">
      <c r="A40" s="23" t="str">
        <f>IF(データ設定用!$AB$3=1,"Name of Branch","")</f>
        <v>Name of Branch</v>
      </c>
      <c r="B40" s="24"/>
      <c r="C40" s="26" t="str">
        <f>IF(データ設定用!$AB$3=1,": ASAKUSA BRANCH","")</f>
        <v>: ASAKUSA BRANCH</v>
      </c>
    </row>
    <row r="41" spans="1:8" s="1" customFormat="1" ht="16.5" customHeight="1">
      <c r="A41" s="23" t="str">
        <f>IF(データ設定用!$AB$3=1,"Address of Bank","")</f>
        <v>Address of Bank</v>
      </c>
      <c r="B41" s="24"/>
      <c r="C41" s="26" t="str">
        <f>IF(データ設定用!$AB$3=1,": 4-2, ASAKUSA 1-CHOME, ","")</f>
        <v xml:space="preserve">: 4-2, ASAKUSA 1-CHOME, </v>
      </c>
      <c r="F41" s="25" t="s">
        <v>6</v>
      </c>
    </row>
    <row r="42" spans="1:8" ht="16.5" customHeight="1">
      <c r="A42" s="23"/>
      <c r="B42" s="24"/>
      <c r="C42" s="27" t="str">
        <f>IF(データ設定用!$AB$3=1,"   TAITO-KU, TOKYO 111-0032, JAPAN","")</f>
        <v xml:space="preserve">   TAITO-KU, TOKYO 111-0032, JAPAN</v>
      </c>
    </row>
    <row r="43" spans="1:8" ht="16.5" customHeight="1">
      <c r="A43" s="23" t="str">
        <f>IF(データ設定用!$AB$3=1,"Swift Code","")</f>
        <v>Swift Code</v>
      </c>
      <c r="B43" s="24"/>
      <c r="C43" s="26" t="str">
        <f>IF(データ設定用!$AB$3=1,": BOTKJPJT","")</f>
        <v>: BOTKJPJT</v>
      </c>
    </row>
    <row r="44" spans="1:8" ht="16.5" customHeight="1">
      <c r="A44" s="23" t="str">
        <f>IF(データ設定用!$AB$3=1,"Account Name","")</f>
        <v>Account Name</v>
      </c>
      <c r="B44" s="24"/>
      <c r="C44" s="26" t="str">
        <f>IF(データ設定用!$AB$3=1,": KUWAGATA CO.,LTD.","")</f>
        <v>: KUWAGATA CO.,LTD.</v>
      </c>
      <c r="F44" s="61"/>
      <c r="G44" s="61"/>
      <c r="H44" s="61"/>
    </row>
    <row r="45" spans="1:8" ht="16.5" customHeight="1">
      <c r="A45" s="23" t="str">
        <f>IF(データ設定用!$AB$3=1,"Account No.","")</f>
        <v>Account No.</v>
      </c>
      <c r="B45" s="24"/>
      <c r="C45" s="26" t="str">
        <f>IF(データ設定用!$AB$3=1,": 1063143","")</f>
        <v>: 1063143</v>
      </c>
      <c r="F45" s="30" t="s">
        <v>7</v>
      </c>
    </row>
  </sheetData>
  <mergeCells count="2">
    <mergeCell ref="D7:E7"/>
    <mergeCell ref="A35:E37"/>
  </mergeCells>
  <phoneticPr fontId="1"/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workbookViewId="0">
      <selection activeCell="D23" sqref="D23"/>
    </sheetView>
  </sheetViews>
  <sheetFormatPr defaultColWidth="8.88671875" defaultRowHeight="13.2"/>
  <cols>
    <col min="1" max="1" width="12.88671875" style="31" bestFit="1" customWidth="1"/>
    <col min="2" max="2" width="8.6640625" style="31" bestFit="1" customWidth="1"/>
    <col min="3" max="3" width="13.5546875" style="31" bestFit="1" customWidth="1"/>
    <col min="4" max="4" width="12.5546875" style="31" bestFit="1" customWidth="1"/>
    <col min="5" max="5" width="20.5546875" style="31" bestFit="1" customWidth="1"/>
    <col min="6" max="6" width="16.88671875" style="31" bestFit="1" customWidth="1"/>
    <col min="7" max="7" width="21.6640625" style="31" bestFit="1" customWidth="1"/>
    <col min="8" max="8" width="20.33203125" style="31" bestFit="1" customWidth="1"/>
    <col min="9" max="9" width="15.33203125" style="31" bestFit="1" customWidth="1"/>
    <col min="10" max="10" width="19.77734375" style="31" bestFit="1" customWidth="1"/>
    <col min="11" max="11" width="20.109375" style="31" bestFit="1" customWidth="1"/>
    <col min="12" max="12" width="24" style="31" bestFit="1" customWidth="1"/>
    <col min="13" max="13" width="15.109375" style="31" bestFit="1" customWidth="1"/>
    <col min="14" max="14" width="11.88671875" style="31" bestFit="1" customWidth="1"/>
    <col min="15" max="15" width="17.6640625" style="31" bestFit="1" customWidth="1"/>
    <col min="16" max="16" width="19.6640625" style="31" bestFit="1" customWidth="1"/>
    <col min="17" max="17" width="18.6640625" style="31" bestFit="1" customWidth="1"/>
    <col min="18" max="18" width="15.44140625" style="31" bestFit="1" customWidth="1"/>
    <col min="19" max="19" width="12.6640625" style="31" bestFit="1" customWidth="1"/>
    <col min="20" max="20" width="12.21875" style="31" bestFit="1" customWidth="1"/>
    <col min="21" max="21" width="17.21875" style="31" bestFit="1" customWidth="1"/>
    <col min="22" max="22" width="19.21875" style="31" bestFit="1" customWidth="1"/>
    <col min="23" max="23" width="10" style="31" bestFit="1" customWidth="1"/>
    <col min="24" max="16384" width="8.88671875" style="31"/>
  </cols>
  <sheetData>
    <row r="1" spans="1:39">
      <c r="A1" s="42"/>
      <c r="B1" s="31" t="s">
        <v>8</v>
      </c>
      <c r="C1" s="31" t="s">
        <v>9</v>
      </c>
      <c r="D1" s="31" t="s">
        <v>10</v>
      </c>
      <c r="E1" s="31" t="s">
        <v>11</v>
      </c>
      <c r="F1" s="31" t="s">
        <v>12</v>
      </c>
      <c r="G1" s="31" t="s">
        <v>13</v>
      </c>
      <c r="H1" s="31" t="s">
        <v>14</v>
      </c>
      <c r="I1" s="41" t="s">
        <v>114</v>
      </c>
      <c r="J1" s="41" t="s">
        <v>116</v>
      </c>
      <c r="K1" s="41" t="s">
        <v>118</v>
      </c>
      <c r="L1" s="41" t="s">
        <v>119</v>
      </c>
      <c r="M1" s="31" t="s">
        <v>109</v>
      </c>
      <c r="N1" s="31" t="s">
        <v>110</v>
      </c>
      <c r="O1" s="31" t="s">
        <v>15</v>
      </c>
      <c r="P1" s="31" t="s">
        <v>16</v>
      </c>
      <c r="Q1" s="31" t="s">
        <v>17</v>
      </c>
      <c r="R1" s="31" t="s">
        <v>18</v>
      </c>
      <c r="S1" s="31" t="s">
        <v>19</v>
      </c>
      <c r="T1" s="31" t="s">
        <v>20</v>
      </c>
      <c r="U1" s="31" t="s">
        <v>21</v>
      </c>
      <c r="V1" s="31" t="s">
        <v>22</v>
      </c>
      <c r="W1" s="31" t="s">
        <v>23</v>
      </c>
      <c r="X1" s="31" t="s">
        <v>24</v>
      </c>
      <c r="Y1" s="31" t="s">
        <v>25</v>
      </c>
      <c r="Z1" s="31" t="s">
        <v>26</v>
      </c>
      <c r="AA1" s="31" t="s">
        <v>27</v>
      </c>
      <c r="AB1" t="s">
        <v>105</v>
      </c>
      <c r="AC1" t="s">
        <v>106</v>
      </c>
      <c r="AD1" s="31" t="s">
        <v>28</v>
      </c>
      <c r="AE1" s="31" t="s">
        <v>29</v>
      </c>
      <c r="AF1" s="31" t="s">
        <v>130</v>
      </c>
      <c r="AG1" s="32"/>
      <c r="AI1" s="31" t="s">
        <v>30</v>
      </c>
      <c r="AJ1" s="31" t="s">
        <v>31</v>
      </c>
    </row>
    <row r="2" spans="1:39">
      <c r="A2"/>
      <c r="B2" s="31" t="s">
        <v>32</v>
      </c>
      <c r="C2" s="31" t="s">
        <v>33</v>
      </c>
      <c r="D2" s="31" t="s">
        <v>34</v>
      </c>
      <c r="E2" s="31" t="s">
        <v>35</v>
      </c>
      <c r="F2" s="31" t="s">
        <v>36</v>
      </c>
      <c r="G2" s="31" t="s">
        <v>37</v>
      </c>
      <c r="H2" s="31" t="s">
        <v>38</v>
      </c>
      <c r="I2" s="41" t="s">
        <v>115</v>
      </c>
      <c r="J2" s="41" t="s">
        <v>117</v>
      </c>
      <c r="K2" s="41" t="s">
        <v>120</v>
      </c>
      <c r="L2" s="41" t="s">
        <v>121</v>
      </c>
      <c r="M2" s="31" t="s">
        <v>111</v>
      </c>
      <c r="N2" s="31" t="s">
        <v>112</v>
      </c>
      <c r="O2" s="31" t="s">
        <v>39</v>
      </c>
      <c r="P2" s="31" t="s">
        <v>40</v>
      </c>
      <c r="Q2" s="31" t="s">
        <v>41</v>
      </c>
      <c r="R2" s="31" t="s">
        <v>42</v>
      </c>
      <c r="S2" s="31" t="s">
        <v>43</v>
      </c>
      <c r="T2" s="31" t="s">
        <v>44</v>
      </c>
      <c r="U2" s="31" t="s">
        <v>45</v>
      </c>
      <c r="V2" s="31" t="s">
        <v>46</v>
      </c>
      <c r="W2" s="31" t="s">
        <v>47</v>
      </c>
      <c r="X2" s="31" t="s">
        <v>48</v>
      </c>
      <c r="Y2" s="31" t="s">
        <v>49</v>
      </c>
      <c r="Z2" s="31" t="s">
        <v>50</v>
      </c>
      <c r="AA2" s="31" t="s">
        <v>51</v>
      </c>
      <c r="AB2" t="s">
        <v>107</v>
      </c>
      <c r="AC2" t="s">
        <v>108</v>
      </c>
      <c r="AD2" s="31" t="s">
        <v>52</v>
      </c>
      <c r="AE2" s="31" t="s">
        <v>53</v>
      </c>
      <c r="AF2" s="31" t="s">
        <v>131</v>
      </c>
    </row>
    <row r="3" spans="1:39">
      <c r="A3" s="42" t="s">
        <v>54</v>
      </c>
      <c r="D3" s="33">
        <v>11111111</v>
      </c>
      <c r="G3" s="41"/>
      <c r="H3" s="41" t="s">
        <v>129</v>
      </c>
      <c r="I3" s="31" t="s">
        <v>122</v>
      </c>
      <c r="J3" s="31" t="s">
        <v>123</v>
      </c>
      <c r="K3" s="31" t="s">
        <v>124</v>
      </c>
      <c r="L3" s="31" t="s">
        <v>125</v>
      </c>
      <c r="M3" s="41" t="s">
        <v>126</v>
      </c>
      <c r="N3" s="41" t="s">
        <v>127</v>
      </c>
      <c r="O3" s="32" t="s">
        <v>55</v>
      </c>
      <c r="P3" s="34">
        <v>43719</v>
      </c>
      <c r="R3" s="32" t="s">
        <v>56</v>
      </c>
      <c r="S3" s="32" t="s">
        <v>57</v>
      </c>
      <c r="U3" s="32" t="s">
        <v>58</v>
      </c>
      <c r="V3" s="31">
        <f>SUM(R6:R10)</f>
        <v>10000000</v>
      </c>
      <c r="X3" s="41" t="s">
        <v>128</v>
      </c>
      <c r="Y3" s="31">
        <v>1</v>
      </c>
      <c r="Z3" s="32" t="s">
        <v>59</v>
      </c>
      <c r="AA3" s="32">
        <v>0.08</v>
      </c>
      <c r="AB3">
        <v>1</v>
      </c>
      <c r="AC3" s="36">
        <v>43738</v>
      </c>
      <c r="AE3" s="32" t="s">
        <v>60</v>
      </c>
      <c r="AF3" s="35" t="s">
        <v>61</v>
      </c>
      <c r="AG3" s="32"/>
      <c r="AI3" s="31">
        <f>ROUNDDOWN(IF(Y3&lt;&gt;1,0,IF(Y3=1,V3*AA3,V3/(1+AA3)*AA3)),0)</f>
        <v>800000</v>
      </c>
      <c r="AJ3" s="31">
        <f>V3+AI3</f>
        <v>10800000</v>
      </c>
      <c r="AK3" s="38">
        <f>YEAR(AC3)</f>
        <v>2019</v>
      </c>
      <c r="AL3" s="31">
        <f>MONTH(AC3)</f>
        <v>9</v>
      </c>
      <c r="AM3" s="31">
        <f>DAY(AC3)</f>
        <v>30</v>
      </c>
    </row>
    <row r="4" spans="1:39">
      <c r="A4"/>
      <c r="B4" s="31" t="s">
        <v>8</v>
      </c>
      <c r="C4" s="31" t="s">
        <v>62</v>
      </c>
      <c r="D4" s="31" t="s">
        <v>9</v>
      </c>
      <c r="E4" s="31" t="s">
        <v>63</v>
      </c>
      <c r="F4" s="31" t="s">
        <v>64</v>
      </c>
      <c r="G4" s="31" t="s">
        <v>65</v>
      </c>
      <c r="H4" s="31" t="s">
        <v>66</v>
      </c>
      <c r="I4" s="31" t="s">
        <v>67</v>
      </c>
      <c r="J4" s="31" t="s">
        <v>68</v>
      </c>
      <c r="K4" s="31" t="s">
        <v>69</v>
      </c>
      <c r="L4" s="31" t="s">
        <v>70</v>
      </c>
      <c r="M4" s="31" t="s">
        <v>71</v>
      </c>
      <c r="N4" s="31" t="s">
        <v>72</v>
      </c>
      <c r="O4" s="31" t="s">
        <v>73</v>
      </c>
      <c r="P4" s="31" t="s">
        <v>74</v>
      </c>
      <c r="Q4" s="31" t="s">
        <v>75</v>
      </c>
      <c r="R4" s="31" t="s">
        <v>76</v>
      </c>
      <c r="S4" s="31" t="s">
        <v>77</v>
      </c>
    </row>
    <row r="5" spans="1:39">
      <c r="A5"/>
      <c r="B5" s="31" t="s">
        <v>32</v>
      </c>
      <c r="C5" s="31" t="s">
        <v>78</v>
      </c>
      <c r="D5" s="31" t="s">
        <v>33</v>
      </c>
      <c r="E5" s="31" t="s">
        <v>79</v>
      </c>
      <c r="F5" s="31" t="s">
        <v>80</v>
      </c>
      <c r="G5" s="31" t="s">
        <v>81</v>
      </c>
      <c r="H5" s="31" t="s">
        <v>82</v>
      </c>
      <c r="I5" s="31" t="s">
        <v>83</v>
      </c>
      <c r="J5" s="31" t="s">
        <v>84</v>
      </c>
      <c r="K5" s="31" t="s">
        <v>85</v>
      </c>
      <c r="L5" s="31" t="s">
        <v>86</v>
      </c>
      <c r="M5" s="31" t="s">
        <v>87</v>
      </c>
      <c r="N5" s="31" t="s">
        <v>88</v>
      </c>
      <c r="O5" s="31" t="s">
        <v>89</v>
      </c>
      <c r="P5" s="31" t="s">
        <v>90</v>
      </c>
      <c r="Q5" s="31" t="s">
        <v>91</v>
      </c>
      <c r="R5" s="31" t="s">
        <v>92</v>
      </c>
      <c r="S5" s="31" t="s">
        <v>53</v>
      </c>
    </row>
    <row r="6" spans="1:39">
      <c r="A6" s="42" t="s">
        <v>93</v>
      </c>
      <c r="E6" s="33">
        <v>10000001</v>
      </c>
      <c r="G6" s="32" t="s">
        <v>94</v>
      </c>
      <c r="H6" s="32" t="s">
        <v>95</v>
      </c>
      <c r="I6" s="35" t="s">
        <v>96</v>
      </c>
      <c r="J6" s="35" t="s">
        <v>97</v>
      </c>
      <c r="K6" s="32" t="s">
        <v>98</v>
      </c>
      <c r="L6" s="41" t="s">
        <v>113</v>
      </c>
      <c r="M6" s="31">
        <v>1000</v>
      </c>
      <c r="N6" s="31">
        <v>1</v>
      </c>
      <c r="O6" s="31">
        <v>10000</v>
      </c>
      <c r="Q6" s="32" t="s">
        <v>99</v>
      </c>
      <c r="R6" s="31">
        <f>M6*O6</f>
        <v>10000000</v>
      </c>
      <c r="S6" s="32" t="s">
        <v>100</v>
      </c>
    </row>
    <row r="7" spans="1:39">
      <c r="A7" s="42" t="s">
        <v>101</v>
      </c>
      <c r="E7" s="33"/>
      <c r="G7" s="32"/>
      <c r="H7" s="32"/>
      <c r="I7" s="35"/>
      <c r="J7" s="35"/>
      <c r="K7" s="32"/>
      <c r="L7" s="41"/>
      <c r="Q7" s="32"/>
      <c r="S7" s="32"/>
    </row>
    <row r="8" spans="1:39">
      <c r="A8" s="42" t="s">
        <v>102</v>
      </c>
      <c r="E8" s="33"/>
      <c r="G8" s="32"/>
      <c r="H8" s="32"/>
      <c r="I8" s="35"/>
      <c r="J8" s="35"/>
      <c r="K8" s="32"/>
      <c r="L8" s="41"/>
      <c r="Q8" s="32"/>
      <c r="S8" s="32"/>
    </row>
    <row r="9" spans="1:39">
      <c r="A9" s="42" t="s">
        <v>103</v>
      </c>
      <c r="E9" s="33"/>
      <c r="G9" s="32"/>
      <c r="H9" s="32"/>
      <c r="I9" s="35"/>
      <c r="J9" s="35"/>
      <c r="K9" s="32"/>
      <c r="L9" s="41"/>
      <c r="Q9" s="32"/>
      <c r="S9" s="32"/>
    </row>
    <row r="10" spans="1:39">
      <c r="A10" s="42" t="s">
        <v>104</v>
      </c>
      <c r="E10" s="33"/>
      <c r="G10" s="32"/>
      <c r="H10" s="32"/>
      <c r="I10" s="35"/>
      <c r="J10" s="35"/>
      <c r="K10" s="32"/>
      <c r="L10" s="41"/>
      <c r="Q10" s="32"/>
      <c r="S10" s="32"/>
    </row>
    <row r="11" spans="1:39">
      <c r="A11" s="42"/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ｆｏｒｍ-blank</vt:lpstr>
      <vt:lpstr>データ設定用</vt:lpstr>
      <vt:lpstr>'ｆｏｒｍ-blank'!Print_Area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</cp:lastModifiedBy>
  <cp:lastPrinted>2019-09-13T07:32:40Z</cp:lastPrinted>
  <dcterms:created xsi:type="dcterms:W3CDTF">2000-03-22T07:44:05Z</dcterms:created>
  <dcterms:modified xsi:type="dcterms:W3CDTF">2019-09-18T07:32:42Z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