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" sheetId="1" r:id="rId4"/>
    <sheet state="visible" name="Partido" sheetId="2" r:id="rId5"/>
  </sheets>
  <definedNames/>
  <calcPr/>
  <extLst>
    <ext uri="GoogleSheetsCustomDataVersion2">
      <go:sheetsCustomData xmlns:go="http://customooxmlschemas.google.com/" r:id="rId6" roundtripDataChecksum="HmSzvjEZ7cClz/RTSmCAxb5Ecf15uHc5paDw4lAN+rc="/>
    </ext>
  </extLst>
</workbook>
</file>

<file path=xl/sharedStrings.xml><?xml version="1.0" encoding="utf-8"?>
<sst xmlns="http://schemas.openxmlformats.org/spreadsheetml/2006/main" count="239" uniqueCount="68">
  <si>
    <t>Orden</t>
  </si>
  <si>
    <t>Jugador</t>
  </si>
  <si>
    <t>Equipo</t>
  </si>
  <si>
    <t>Roman</t>
  </si>
  <si>
    <t>Negro</t>
  </si>
  <si>
    <t>Emanuel</t>
  </si>
  <si>
    <t>Joao</t>
  </si>
  <si>
    <t>Hector</t>
  </si>
  <si>
    <t>Mauricio</t>
  </si>
  <si>
    <t>Miguel</t>
  </si>
  <si>
    <t>Carlos</t>
  </si>
  <si>
    <t>Eddy</t>
  </si>
  <si>
    <t>Amarillo</t>
  </si>
  <si>
    <t>Jhon</t>
  </si>
  <si>
    <t>Andres Freitas</t>
  </si>
  <si>
    <t>Nico</t>
  </si>
  <si>
    <t>De Tovar</t>
  </si>
  <si>
    <t>Imanol</t>
  </si>
  <si>
    <t>Bravo</t>
  </si>
  <si>
    <t>Abu</t>
  </si>
  <si>
    <t>Azul</t>
  </si>
  <si>
    <t>Tito</t>
  </si>
  <si>
    <t>Josif</t>
  </si>
  <si>
    <t>Ricardo</t>
  </si>
  <si>
    <t>Andres Diaz</t>
  </si>
  <si>
    <t>Vicente</t>
  </si>
  <si>
    <t>Andres Ruiz</t>
  </si>
  <si>
    <t>Diego</t>
  </si>
  <si>
    <t>Rojo</t>
  </si>
  <si>
    <t>Samuel Rojas</t>
  </si>
  <si>
    <t>Arturo</t>
  </si>
  <si>
    <t>Chino</t>
  </si>
  <si>
    <t>Lawrey</t>
  </si>
  <si>
    <t>Della</t>
  </si>
  <si>
    <t>Autogol Rojo</t>
  </si>
  <si>
    <t>Autogol Negro</t>
  </si>
  <si>
    <t xml:space="preserve">Autogol Azul </t>
  </si>
  <si>
    <t>Autogol amarillo</t>
  </si>
  <si>
    <t>Formato</t>
  </si>
  <si>
    <t>Formato 3</t>
  </si>
  <si>
    <t>Posiciones</t>
  </si>
  <si>
    <t>Formato 1</t>
  </si>
  <si>
    <t>Formato 2</t>
  </si>
  <si>
    <t>Formato 4</t>
  </si>
  <si>
    <t>Goles</t>
  </si>
  <si>
    <t>Goles y Asistencias</t>
  </si>
  <si>
    <t>Liga</t>
  </si>
  <si>
    <t>Resultado</t>
  </si>
  <si>
    <t>Nombre</t>
  </si>
  <si>
    <t xml:space="preserve">Goles </t>
  </si>
  <si>
    <t>Asistencias</t>
  </si>
  <si>
    <t>vs</t>
  </si>
  <si>
    <t>A favor</t>
  </si>
  <si>
    <t>En contra</t>
  </si>
  <si>
    <t>Diferencia</t>
  </si>
  <si>
    <t>Puntos</t>
  </si>
  <si>
    <t>Validación</t>
  </si>
  <si>
    <t>Equipos</t>
  </si>
  <si>
    <t>Goles Juego</t>
  </si>
  <si>
    <t>Goles Jugador</t>
  </si>
  <si>
    <t>Posición</t>
  </si>
  <si>
    <t>Color</t>
  </si>
  <si>
    <t>1º</t>
  </si>
  <si>
    <t>Notas:</t>
  </si>
  <si>
    <t>2º</t>
  </si>
  <si>
    <t>3º</t>
  </si>
  <si>
    <t>4º</t>
  </si>
  <si>
    <t>(*) Si hay empate en punto, diferencia de goles y goles a favor, debe revisarse manualmente el enfrentamiento directo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</si>
</sst>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8.0"/>
      <color theme="1"/>
      <name val="Calibri"/>
    </font>
    <font>
      <b/>
      <sz val="16.0"/>
      <color theme="1"/>
      <name val="Arial"/>
    </font>
    <font>
      <sz val="11.0"/>
      <color theme="0"/>
      <name val="Calibri"/>
    </font>
    <font>
      <strike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0" fillId="0" fontId="1" numFmtId="0" xfId="0" applyFont="1"/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/>
    </xf>
    <xf borderId="5" fillId="0" fontId="3" numFmtId="0" xfId="0" applyBorder="1" applyFont="1"/>
    <xf borderId="2" fillId="0" fontId="2" numFmtId="0" xfId="0" applyAlignment="1" applyBorder="1" applyFont="1">
      <alignment horizontal="center"/>
    </xf>
    <xf borderId="6" fillId="0" fontId="1" numFmtId="1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7" fillId="0" fontId="1" numFmtId="1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Border="1" applyFont="1"/>
    <xf borderId="10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0" fillId="0" fontId="4" numFmtId="0" xfId="0" applyFont="1"/>
    <xf borderId="7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1" xfId="0" applyAlignment="1" applyBorder="1" applyFont="1" applyNumberFormat="1">
      <alignment horizontal="center"/>
    </xf>
    <xf borderId="13" fillId="0" fontId="1" numFmtId="0" xfId="0" applyAlignment="1" applyBorder="1" applyFont="1">
      <alignment horizontal="center"/>
    </xf>
    <xf borderId="13" fillId="0" fontId="1" numFmtId="0" xfId="0" applyBorder="1" applyFont="1"/>
    <xf borderId="0" fillId="0" fontId="5" numFmtId="21" xfId="0" applyFont="1" applyNumberFormat="1"/>
    <xf borderId="0" fillId="0" fontId="5" numFmtId="0" xfId="0" applyFont="1"/>
    <xf borderId="14" fillId="0" fontId="1" numFmtId="0" xfId="0" applyAlignment="1" applyBorder="1" applyFont="1">
      <alignment horizontal="center"/>
    </xf>
    <xf borderId="5" fillId="0" fontId="1" numFmtId="0" xfId="0" applyBorder="1" applyFont="1"/>
    <xf borderId="15" fillId="0" fontId="1" numFmtId="0" xfId="0" applyAlignment="1" applyBorder="1" applyFont="1">
      <alignment horizontal="center"/>
    </xf>
    <xf borderId="14" fillId="0" fontId="2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2" fillId="0" fontId="3" numFmtId="0" xfId="0" applyBorder="1" applyFont="1"/>
    <xf borderId="10" fillId="0" fontId="3" numFmtId="0" xfId="0" applyBorder="1" applyFont="1"/>
    <xf borderId="6" fillId="0" fontId="1" numFmtId="0" xfId="0" applyAlignment="1" applyBorder="1" applyFont="1">
      <alignment horizontal="center"/>
    </xf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9" fillId="0" fontId="3" numFmtId="0" xfId="0" applyBorder="1" applyFont="1"/>
    <xf borderId="0" fillId="0" fontId="4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0" fillId="0" fontId="6" numFmtId="0" xfId="0" applyFont="1"/>
    <xf borderId="0" fillId="0" fontId="1" numFmtId="0" xfId="0" applyAlignment="1" applyFont="1">
      <alignment horizontal="righ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  <xf borderId="11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2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15" fillId="0" fontId="1" numFmtId="0" xfId="0" applyAlignment="1" applyBorder="1" applyFont="1">
      <alignment horizontal="left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3">
    <tableStyle count="3" pivot="0" name="Registro-style">
      <tableStyleElement dxfId="1" type="headerRow"/>
      <tableStyleElement dxfId="2" type="firstRowStripe"/>
      <tableStyleElement dxfId="3" type="secondRowStripe"/>
    </tableStyle>
    <tableStyle count="3" pivot="0" name="Partido-style">
      <tableStyleElement dxfId="1" type="headerRow"/>
      <tableStyleElement dxfId="2" type="firstRowStripe"/>
      <tableStyleElement dxfId="3" type="secondRowStripe"/>
    </tableStyle>
    <tableStyle count="3" pivot="0" name="Partido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0</xdr:rowOff>
    </xdr:from>
    <xdr:ext cx="4305300" cy="1000125"/>
    <xdr:grpSp>
      <xdr:nvGrpSpPr>
        <xdr:cNvPr id="2" name="Shape 2"/>
        <xdr:cNvGrpSpPr/>
      </xdr:nvGrpSpPr>
      <xdr:grpSpPr>
        <a:xfrm>
          <a:off x="3193350" y="3279938"/>
          <a:ext cx="4305300" cy="1000125"/>
          <a:chOff x="3193350" y="3279938"/>
          <a:chExt cx="4305300" cy="1000125"/>
        </a:xfrm>
      </xdr:grpSpPr>
      <xdr:grpSp>
        <xdr:nvGrpSpPr>
          <xdr:cNvPr id="3" name="Shape 3"/>
          <xdr:cNvGrpSpPr/>
        </xdr:nvGrpSpPr>
        <xdr:grpSpPr>
          <a:xfrm>
            <a:off x="3193350" y="3279938"/>
            <a:ext cx="4305300" cy="1000125"/>
            <a:chOff x="3193350" y="3279938"/>
            <a:chExt cx="4305300" cy="1000125"/>
          </a:xfrm>
        </xdr:grpSpPr>
        <xdr:sp>
          <xdr:nvSpPr>
            <xdr:cNvPr id="4" name="Shape 4"/>
            <xdr:cNvSpPr/>
          </xdr:nvSpPr>
          <xdr:spPr>
            <a:xfrm>
              <a:off x="3193350" y="3279938"/>
              <a:ext cx="4305300" cy="1000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Dibujo"/>
            <xdr:cNvGrpSpPr/>
          </xdr:nvGrpSpPr>
          <xdr:grpSpPr>
            <a:xfrm>
              <a:off x="3193350" y="3279938"/>
              <a:ext cx="4305300" cy="1000125"/>
              <a:chOff x="897600" y="1433625"/>
              <a:chExt cx="4284300" cy="981900"/>
            </a:xfrm>
          </xdr:grpSpPr>
          <xdr:sp>
            <xdr:nvSpPr>
              <xdr:cNvPr id="6" name="Shape 6"/>
              <xdr:cNvSpPr/>
            </xdr:nvSpPr>
            <xdr:spPr>
              <a:xfrm>
                <a:off x="897600" y="1433625"/>
                <a:ext cx="4284300" cy="9819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" name="Shape 7"/>
              <xdr:cNvSpPr/>
            </xdr:nvSpPr>
            <xdr:spPr>
              <a:xfrm>
                <a:off x="897600" y="1433625"/>
                <a:ext cx="4284300" cy="981900"/>
              </a:xfrm>
              <a:prstGeom prst="rect">
                <a:avLst/>
              </a:prstGeom>
              <a:solidFill>
                <a:srgbClr val="CFE2F3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8" name="Shape 8"/>
              <xdr:cNvSpPr txBox="1"/>
            </xdr:nvSpPr>
            <xdr:spPr>
              <a:xfrm>
                <a:off x="1115800" y="1602225"/>
                <a:ext cx="3917400" cy="634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3300"/>
                  <a:buFont typeface="Arial"/>
                  <a:buNone/>
                </a:pPr>
                <a:r>
                  <a:rPr lang="en-US" sz="3300"/>
                  <a:t>LIMPIAR </a:t>
                </a:r>
                <a:endParaRPr sz="3300"/>
              </a:p>
            </xdr:txBody>
          </xdr: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C34" displayName="Table_1" name="Table_1" id="1">
  <tableColumns count="3">
    <tableColumn name="Orden" id="1"/>
    <tableColumn name="Jugador" id="2"/>
    <tableColumn name="Equipo" id="3"/>
  </tableColumns>
  <tableStyleInfo name="Registro-style" showColumnStripes="0" showFirstColumn="1" showLastColumn="1" showRowStripes="1"/>
</table>
</file>

<file path=xl/tables/table2.xml><?xml version="1.0" encoding="utf-8"?>
<table xmlns="http://schemas.openxmlformats.org/spreadsheetml/2006/main" ref="AJ2:AJ6" displayName="Table_2" name="Table_2" id="2">
  <tableColumns count="1">
    <tableColumn name="Formato" id="1"/>
  </tableColumns>
  <tableStyleInfo name="Partido-style" showColumnStripes="0" showFirstColumn="1" showLastColumn="1" showRowStripes="1"/>
</table>
</file>

<file path=xl/tables/table3.xml><?xml version="1.0" encoding="utf-8"?>
<table xmlns="http://schemas.openxmlformats.org/spreadsheetml/2006/main" ref="AL2:AL12" displayName="Table_3" name="Table_3" id="3">
  <tableColumns count="1">
    <tableColumn name="Goles" id="1"/>
  </tableColumns>
  <tableStyleInfo name="Partido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1.71"/>
    <col customWidth="1" min="4" max="4" width="12.43"/>
    <col customWidth="1" hidden="1" min="5" max="6" width="8.71"/>
  </cols>
  <sheetData>
    <row r="1" ht="14.25" customHeight="1"/>
    <row r="2" ht="14.25" customHeight="1">
      <c r="A2" s="1" t="s">
        <v>0</v>
      </c>
      <c r="B2" s="1" t="s">
        <v>1</v>
      </c>
      <c r="C2" s="1" t="s">
        <v>2</v>
      </c>
    </row>
    <row r="3" ht="14.25" customHeight="1">
      <c r="A3" s="1">
        <v>1.0</v>
      </c>
      <c r="B3" s="2" t="s">
        <v>3</v>
      </c>
      <c r="C3" s="3" t="s">
        <v>4</v>
      </c>
    </row>
    <row r="4" ht="14.25" customHeight="1">
      <c r="A4" s="1">
        <v>2.0</v>
      </c>
      <c r="B4" s="2" t="s">
        <v>5</v>
      </c>
      <c r="C4" s="3" t="s">
        <v>4</v>
      </c>
    </row>
    <row r="5" ht="14.25" customHeight="1">
      <c r="A5" s="1">
        <v>3.0</v>
      </c>
      <c r="B5" s="2" t="s">
        <v>6</v>
      </c>
      <c r="C5" s="3" t="s">
        <v>4</v>
      </c>
    </row>
    <row r="6" ht="14.25" customHeight="1">
      <c r="A6" s="1">
        <v>4.0</v>
      </c>
      <c r="B6" s="2" t="s">
        <v>7</v>
      </c>
      <c r="C6" s="3" t="s">
        <v>4</v>
      </c>
    </row>
    <row r="7" ht="14.25" customHeight="1">
      <c r="A7" s="1">
        <v>5.0</v>
      </c>
      <c r="B7" s="2" t="s">
        <v>8</v>
      </c>
      <c r="C7" s="3" t="s">
        <v>4</v>
      </c>
    </row>
    <row r="8" ht="14.25" customHeight="1">
      <c r="A8" s="1">
        <v>6.0</v>
      </c>
      <c r="B8" s="2" t="s">
        <v>9</v>
      </c>
      <c r="C8" s="3" t="s">
        <v>4</v>
      </c>
    </row>
    <row r="9" ht="14.25" customHeight="1">
      <c r="A9" s="1">
        <v>7.0</v>
      </c>
      <c r="B9" s="2" t="s">
        <v>10</v>
      </c>
      <c r="C9" s="3" t="s">
        <v>4</v>
      </c>
    </row>
    <row r="10" ht="14.25" customHeight="1">
      <c r="A10" s="1">
        <v>8.0</v>
      </c>
      <c r="B10" s="2" t="s">
        <v>11</v>
      </c>
      <c r="C10" s="3" t="s">
        <v>12</v>
      </c>
    </row>
    <row r="11" ht="14.25" customHeight="1">
      <c r="A11" s="1">
        <v>9.0</v>
      </c>
      <c r="B11" s="2" t="s">
        <v>13</v>
      </c>
      <c r="C11" s="3" t="s">
        <v>12</v>
      </c>
    </row>
    <row r="12" ht="14.25" customHeight="1">
      <c r="A12" s="1">
        <v>10.0</v>
      </c>
      <c r="B12" s="2" t="s">
        <v>14</v>
      </c>
      <c r="C12" s="3" t="s">
        <v>12</v>
      </c>
    </row>
    <row r="13" ht="14.25" customHeight="1">
      <c r="A13" s="1">
        <v>11.0</v>
      </c>
      <c r="B13" s="2" t="s">
        <v>15</v>
      </c>
      <c r="C13" s="3" t="s">
        <v>12</v>
      </c>
    </row>
    <row r="14" ht="14.25" customHeight="1">
      <c r="A14" s="1">
        <v>12.0</v>
      </c>
      <c r="B14" s="2" t="s">
        <v>16</v>
      </c>
      <c r="C14" s="3" t="s">
        <v>12</v>
      </c>
    </row>
    <row r="15" ht="14.25" customHeight="1">
      <c r="A15" s="1">
        <v>13.0</v>
      </c>
      <c r="B15" s="2" t="s">
        <v>17</v>
      </c>
      <c r="C15" s="3" t="s">
        <v>12</v>
      </c>
    </row>
    <row r="16" ht="14.25" customHeight="1">
      <c r="A16" s="1">
        <v>14.0</v>
      </c>
      <c r="B16" s="2" t="s">
        <v>18</v>
      </c>
      <c r="C16" s="3" t="s">
        <v>12</v>
      </c>
    </row>
    <row r="17" ht="14.25" customHeight="1">
      <c r="A17" s="1">
        <v>15.0</v>
      </c>
      <c r="B17" s="2" t="s">
        <v>19</v>
      </c>
      <c r="C17" s="3" t="s">
        <v>20</v>
      </c>
    </row>
    <row r="18" ht="14.25" customHeight="1">
      <c r="A18" s="1">
        <v>16.0</v>
      </c>
      <c r="B18" s="2" t="s">
        <v>21</v>
      </c>
      <c r="C18" s="3" t="s">
        <v>20</v>
      </c>
    </row>
    <row r="19" ht="14.25" customHeight="1">
      <c r="A19" s="1">
        <v>17.0</v>
      </c>
      <c r="B19" s="2" t="s">
        <v>22</v>
      </c>
      <c r="C19" s="3" t="s">
        <v>20</v>
      </c>
    </row>
    <row r="20" ht="14.25" customHeight="1">
      <c r="A20" s="1">
        <v>18.0</v>
      </c>
      <c r="B20" s="2" t="s">
        <v>23</v>
      </c>
      <c r="C20" s="3" t="s">
        <v>20</v>
      </c>
    </row>
    <row r="21" ht="14.25" customHeight="1">
      <c r="A21" s="1">
        <v>19.0</v>
      </c>
      <c r="B21" s="2" t="s">
        <v>24</v>
      </c>
      <c r="C21" s="3" t="s">
        <v>20</v>
      </c>
    </row>
    <row r="22" ht="14.25" customHeight="1">
      <c r="A22" s="1">
        <v>20.0</v>
      </c>
      <c r="B22" s="2" t="s">
        <v>25</v>
      </c>
      <c r="C22" s="3" t="s">
        <v>20</v>
      </c>
    </row>
    <row r="23" ht="14.25" customHeight="1">
      <c r="A23" s="1">
        <v>21.0</v>
      </c>
      <c r="B23" s="2" t="s">
        <v>26</v>
      </c>
      <c r="C23" s="3" t="s">
        <v>20</v>
      </c>
    </row>
    <row r="24" ht="14.25" customHeight="1">
      <c r="A24" s="1">
        <v>22.0</v>
      </c>
      <c r="B24" s="2" t="s">
        <v>27</v>
      </c>
      <c r="C24" s="3" t="s">
        <v>28</v>
      </c>
    </row>
    <row r="25" ht="14.25" customHeight="1">
      <c r="A25" s="1">
        <v>23.0</v>
      </c>
      <c r="B25" s="2" t="s">
        <v>29</v>
      </c>
      <c r="C25" s="3" t="s">
        <v>28</v>
      </c>
    </row>
    <row r="26" ht="14.25" customHeight="1">
      <c r="A26" s="1">
        <v>24.0</v>
      </c>
      <c r="B26" s="2" t="s">
        <v>30</v>
      </c>
      <c r="C26" s="3" t="s">
        <v>28</v>
      </c>
    </row>
    <row r="27" ht="14.25" customHeight="1">
      <c r="A27" s="1">
        <v>25.0</v>
      </c>
      <c r="B27" s="2" t="s">
        <v>31</v>
      </c>
      <c r="C27" s="3" t="s">
        <v>28</v>
      </c>
    </row>
    <row r="28" ht="14.25" customHeight="1">
      <c r="A28" s="1">
        <v>26.0</v>
      </c>
      <c r="B28" s="2" t="s">
        <v>32</v>
      </c>
      <c r="C28" s="3" t="s">
        <v>28</v>
      </c>
    </row>
    <row r="29" ht="14.25" customHeight="1">
      <c r="A29" s="1">
        <v>27.0</v>
      </c>
      <c r="B29" s="2" t="s">
        <v>33</v>
      </c>
      <c r="C29" s="3" t="s">
        <v>28</v>
      </c>
    </row>
    <row r="30" ht="14.25" customHeight="1">
      <c r="A30" s="1">
        <v>28.0</v>
      </c>
      <c r="B30" s="3"/>
      <c r="C30" s="3" t="s">
        <v>28</v>
      </c>
    </row>
    <row r="31" ht="14.25" customHeight="1">
      <c r="A31" s="1">
        <v>29.0</v>
      </c>
      <c r="B31" s="3" t="s">
        <v>34</v>
      </c>
      <c r="C31" s="3" t="s">
        <v>28</v>
      </c>
    </row>
    <row r="32" ht="14.25" customHeight="1">
      <c r="A32" s="1">
        <v>30.0</v>
      </c>
      <c r="B32" s="3" t="s">
        <v>35</v>
      </c>
      <c r="C32" s="3" t="s">
        <v>4</v>
      </c>
    </row>
    <row r="33" ht="14.25" customHeight="1">
      <c r="A33" s="1">
        <v>31.0</v>
      </c>
      <c r="B33" s="3" t="s">
        <v>36</v>
      </c>
      <c r="C33" s="3" t="s">
        <v>20</v>
      </c>
    </row>
    <row r="34" ht="14.25" customHeight="1">
      <c r="A34" s="1">
        <v>32.0</v>
      </c>
      <c r="B34" s="3" t="s">
        <v>37</v>
      </c>
      <c r="C34" s="3" t="s">
        <v>12</v>
      </c>
    </row>
    <row r="35" ht="14.25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2.86"/>
    <col customWidth="1" min="4" max="4" width="8.71"/>
    <col customWidth="1" min="5" max="5" width="9.14"/>
    <col customWidth="1" min="6" max="6" width="5.29"/>
    <col customWidth="1" min="7" max="7" width="9.71"/>
    <col customWidth="1" min="8" max="8" width="9.86"/>
    <col customWidth="1" min="9" max="9" width="12.86"/>
    <col customWidth="1" min="10" max="10" width="10.29"/>
    <col customWidth="1" min="11" max="11" width="8.71"/>
    <col customWidth="1" min="12" max="14" width="12.43"/>
    <col customWidth="1" min="15" max="15" width="14.14"/>
    <col customWidth="1" min="16" max="35" width="8.71"/>
    <col customWidth="1" min="36" max="36" width="10.0"/>
    <col customWidth="1" min="37" max="37" width="8.71"/>
    <col customWidth="1" min="38" max="38" width="8.86"/>
  </cols>
  <sheetData>
    <row r="1" ht="14.25" customHeight="1"/>
    <row r="2" ht="14.25" customHeight="1">
      <c r="H2" s="4" t="s">
        <v>38</v>
      </c>
      <c r="I2" s="5" t="s">
        <v>39</v>
      </c>
      <c r="J2" s="6"/>
      <c r="S2" s="7" t="s">
        <v>40</v>
      </c>
      <c r="T2" s="8"/>
      <c r="U2" s="9"/>
      <c r="X2" s="10" t="s">
        <v>41</v>
      </c>
      <c r="Y2" s="11"/>
      <c r="AA2" s="10" t="s">
        <v>42</v>
      </c>
      <c r="AB2" s="11"/>
      <c r="AD2" s="10" t="s">
        <v>39</v>
      </c>
      <c r="AE2" s="11"/>
      <c r="AG2" s="10" t="s">
        <v>43</v>
      </c>
      <c r="AH2" s="11"/>
      <c r="AJ2" s="3" t="s">
        <v>38</v>
      </c>
      <c r="AL2" s="1" t="s">
        <v>44</v>
      </c>
    </row>
    <row r="3" ht="14.25" customHeight="1">
      <c r="L3" s="12" t="s">
        <v>45</v>
      </c>
      <c r="M3" s="8"/>
      <c r="N3" s="8"/>
      <c r="O3" s="9"/>
      <c r="S3" s="13">
        <f t="shared" ref="S3:S6" si="1">+SUM(J20+I20/1000+E20/10000)</f>
        <v>7.9994</v>
      </c>
      <c r="T3" s="14">
        <f t="shared" ref="T3:T6" si="2">+_xlfn.RANK.EQ(S3,$S$3:$S$6,0)</f>
        <v>3</v>
      </c>
      <c r="U3" s="14" t="str">
        <f t="shared" ref="U3:U6" si="3">+B20</f>
        <v>Azul</v>
      </c>
      <c r="W3" s="6">
        <v>1.0</v>
      </c>
      <c r="X3" s="15" t="s">
        <v>20</v>
      </c>
      <c r="Y3" s="15" t="s">
        <v>28</v>
      </c>
      <c r="AA3" s="15" t="s">
        <v>4</v>
      </c>
      <c r="AB3" s="15" t="s">
        <v>12</v>
      </c>
      <c r="AD3" s="15" t="s">
        <v>28</v>
      </c>
      <c r="AE3" s="15" t="s">
        <v>4</v>
      </c>
      <c r="AG3" s="15" t="s">
        <v>12</v>
      </c>
      <c r="AH3" s="15" t="s">
        <v>4</v>
      </c>
      <c r="AJ3" s="3" t="s">
        <v>41</v>
      </c>
      <c r="AL3" s="1">
        <v>0.0</v>
      </c>
    </row>
    <row r="4" ht="14.25" customHeight="1">
      <c r="B4" s="12" t="s">
        <v>46</v>
      </c>
      <c r="C4" s="8"/>
      <c r="D4" s="9"/>
      <c r="E4" s="12" t="s">
        <v>47</v>
      </c>
      <c r="F4" s="8"/>
      <c r="G4" s="9"/>
      <c r="L4" s="16" t="s">
        <v>48</v>
      </c>
      <c r="M4" s="16" t="s">
        <v>2</v>
      </c>
      <c r="N4" s="16" t="s">
        <v>49</v>
      </c>
      <c r="O4" s="16" t="s">
        <v>50</v>
      </c>
      <c r="S4" s="17">
        <f t="shared" si="1"/>
        <v>3.9953</v>
      </c>
      <c r="T4" s="14">
        <f t="shared" si="2"/>
        <v>4</v>
      </c>
      <c r="U4" s="14" t="str">
        <f t="shared" si="3"/>
        <v>Rojo</v>
      </c>
      <c r="W4" s="6">
        <v>2.0</v>
      </c>
      <c r="X4" s="15" t="s">
        <v>12</v>
      </c>
      <c r="Y4" s="15" t="s">
        <v>4</v>
      </c>
      <c r="AA4" s="15" t="s">
        <v>28</v>
      </c>
      <c r="AB4" s="15" t="s">
        <v>20</v>
      </c>
      <c r="AD4" s="15" t="s">
        <v>20</v>
      </c>
      <c r="AE4" s="15" t="s">
        <v>12</v>
      </c>
      <c r="AG4" s="15" t="s">
        <v>20</v>
      </c>
      <c r="AH4" s="15" t="s">
        <v>28</v>
      </c>
      <c r="AJ4" s="3" t="s">
        <v>42</v>
      </c>
      <c r="AL4" s="1">
        <v>1.0</v>
      </c>
    </row>
    <row r="5" ht="14.25" customHeight="1">
      <c r="A5" s="6">
        <v>1.0</v>
      </c>
      <c r="B5" s="18" t="str">
        <f t="shared" ref="B5:B16" si="4">+IF($I$2="Formato 1",X3,IF($I$2="Formato 2",AA3,IF($I$2="Formato 3",AD3,IF($I$2="Formato 4",AG3,""))))</f>
        <v>Rojo</v>
      </c>
      <c r="C5" s="19" t="s">
        <v>51</v>
      </c>
      <c r="D5" s="20" t="str">
        <f t="shared" ref="D5:D16" si="5">+IF($I$2="Formato 1",Y3,IF($I$2="Formato 2",AB3,IF($I$2="Formato 3",AE3,IF($I$2="Formato 4",AH3,""))))</f>
        <v>Negro</v>
      </c>
      <c r="E5" s="21">
        <v>0.0</v>
      </c>
      <c r="F5" s="22"/>
      <c r="G5" s="23">
        <v>2.0</v>
      </c>
      <c r="H5" s="24">
        <f t="shared" ref="H5:H16" si="6">+IF(E5="","",IF(E5&gt;G5,3,IF(E5=G5,1,0)))</f>
        <v>0</v>
      </c>
      <c r="I5" s="24">
        <f t="shared" ref="I5:I16" si="7">+IF(G5="","",IF(E5&lt;G5,3,IF(E5=G5,1,0)))</f>
        <v>3</v>
      </c>
      <c r="K5" s="6">
        <v>1.0</v>
      </c>
      <c r="L5" s="25" t="s">
        <v>3</v>
      </c>
      <c r="M5" s="26" t="str">
        <f>+IFERROR(VLOOKUP(L5,Registro!$B$3:$C$34,2,0),"")</f>
        <v>Negro</v>
      </c>
      <c r="N5" s="25">
        <v>2.0</v>
      </c>
      <c r="O5" s="27"/>
      <c r="S5" s="17">
        <f t="shared" si="1"/>
        <v>11.0035</v>
      </c>
      <c r="T5" s="14">
        <f t="shared" si="2"/>
        <v>1</v>
      </c>
      <c r="U5" s="14" t="str">
        <f t="shared" si="3"/>
        <v>Negro</v>
      </c>
      <c r="W5" s="6">
        <v>3.0</v>
      </c>
      <c r="X5" s="15" t="s">
        <v>20</v>
      </c>
      <c r="Y5" s="15" t="s">
        <v>12</v>
      </c>
      <c r="AA5" s="15" t="s">
        <v>4</v>
      </c>
      <c r="AB5" s="15" t="s">
        <v>28</v>
      </c>
      <c r="AD5" s="15" t="s">
        <v>28</v>
      </c>
      <c r="AE5" s="15" t="s">
        <v>20</v>
      </c>
      <c r="AG5" s="15" t="s">
        <v>12</v>
      </c>
      <c r="AH5" s="15" t="s">
        <v>20</v>
      </c>
      <c r="AJ5" s="3" t="s">
        <v>39</v>
      </c>
      <c r="AL5" s="1">
        <v>2.0</v>
      </c>
    </row>
    <row r="6" ht="14.25" customHeight="1">
      <c r="A6" s="6">
        <v>2.0</v>
      </c>
      <c r="B6" s="28" t="str">
        <f t="shared" si="4"/>
        <v>Azul</v>
      </c>
      <c r="C6" s="6" t="s">
        <v>51</v>
      </c>
      <c r="D6" s="29" t="str">
        <f t="shared" si="5"/>
        <v>Amarillo</v>
      </c>
      <c r="E6" s="30">
        <v>1.0</v>
      </c>
      <c r="F6" s="15"/>
      <c r="G6" s="31">
        <v>0.0</v>
      </c>
      <c r="H6" s="24">
        <f t="shared" si="6"/>
        <v>3</v>
      </c>
      <c r="I6" s="24">
        <f t="shared" si="7"/>
        <v>0</v>
      </c>
      <c r="K6" s="6">
        <v>2.0</v>
      </c>
      <c r="L6" s="25" t="s">
        <v>5</v>
      </c>
      <c r="M6" s="27" t="str">
        <f>+IFERROR(VLOOKUP(L6,Registro!$B$3:$C$34,2,0),"")</f>
        <v>Negro</v>
      </c>
      <c r="N6" s="27"/>
      <c r="O6" s="25">
        <v>1.0</v>
      </c>
      <c r="S6" s="32">
        <f t="shared" si="1"/>
        <v>9.0034</v>
      </c>
      <c r="T6" s="33">
        <f t="shared" si="2"/>
        <v>2</v>
      </c>
      <c r="U6" s="33" t="str">
        <f t="shared" si="3"/>
        <v>Amarillo</v>
      </c>
      <c r="W6" s="6">
        <v>4.0</v>
      </c>
      <c r="X6" s="15" t="s">
        <v>28</v>
      </c>
      <c r="Y6" s="15" t="s">
        <v>4</v>
      </c>
      <c r="AA6" s="15" t="s">
        <v>12</v>
      </c>
      <c r="AB6" s="15" t="s">
        <v>20</v>
      </c>
      <c r="AD6" s="15" t="s">
        <v>4</v>
      </c>
      <c r="AE6" s="15" t="s">
        <v>12</v>
      </c>
      <c r="AG6" s="15" t="s">
        <v>4</v>
      </c>
      <c r="AH6" s="15" t="s">
        <v>28</v>
      </c>
      <c r="AJ6" s="3" t="s">
        <v>43</v>
      </c>
      <c r="AL6" s="1">
        <v>3.0</v>
      </c>
    </row>
    <row r="7" ht="14.25" customHeight="1">
      <c r="A7" s="6">
        <v>3.0</v>
      </c>
      <c r="B7" s="28" t="str">
        <f t="shared" si="4"/>
        <v>Rojo</v>
      </c>
      <c r="C7" s="6" t="s">
        <v>51</v>
      </c>
      <c r="D7" s="29" t="str">
        <f t="shared" si="5"/>
        <v>Azul</v>
      </c>
      <c r="E7" s="30">
        <v>3.0</v>
      </c>
      <c r="F7" s="15"/>
      <c r="G7" s="31">
        <v>1.0</v>
      </c>
      <c r="H7" s="24">
        <f t="shared" si="6"/>
        <v>3</v>
      </c>
      <c r="I7" s="24">
        <f t="shared" si="7"/>
        <v>0</v>
      </c>
      <c r="K7" s="6">
        <v>3.0</v>
      </c>
      <c r="L7" s="25" t="s">
        <v>10</v>
      </c>
      <c r="M7" s="34" t="str">
        <f>+IFERROR(VLOOKUP(L7,Registro!$B$3:$C$34,2,0),"")</f>
        <v>Negro</v>
      </c>
      <c r="N7" s="27"/>
      <c r="O7" s="25">
        <v>1.0</v>
      </c>
      <c r="W7" s="6">
        <v>5.0</v>
      </c>
      <c r="X7" s="15" t="s">
        <v>28</v>
      </c>
      <c r="Y7" s="15" t="s">
        <v>12</v>
      </c>
      <c r="AA7" s="15" t="s">
        <v>12</v>
      </c>
      <c r="AB7" s="15" t="s">
        <v>28</v>
      </c>
      <c r="AD7" s="15" t="s">
        <v>4</v>
      </c>
      <c r="AE7" s="15" t="s">
        <v>20</v>
      </c>
      <c r="AG7" s="15" t="s">
        <v>4</v>
      </c>
      <c r="AH7" s="15" t="s">
        <v>20</v>
      </c>
      <c r="AL7" s="1">
        <v>4.0</v>
      </c>
    </row>
    <row r="8" ht="14.25" customHeight="1">
      <c r="A8" s="6">
        <v>4.0</v>
      </c>
      <c r="B8" s="28" t="str">
        <f t="shared" si="4"/>
        <v>Negro</v>
      </c>
      <c r="C8" s="6" t="s">
        <v>51</v>
      </c>
      <c r="D8" s="29" t="str">
        <f t="shared" si="5"/>
        <v>Amarillo</v>
      </c>
      <c r="E8" s="30">
        <v>0.0</v>
      </c>
      <c r="F8" s="15"/>
      <c r="G8" s="31">
        <v>0.0</v>
      </c>
      <c r="H8" s="24">
        <f t="shared" si="6"/>
        <v>1</v>
      </c>
      <c r="I8" s="24">
        <f t="shared" si="7"/>
        <v>1</v>
      </c>
      <c r="K8" s="6">
        <v>4.0</v>
      </c>
      <c r="L8" s="25" t="s">
        <v>19</v>
      </c>
      <c r="M8" s="34" t="str">
        <f>+IFERROR(VLOOKUP(L8,Registro!$B$3:$C$34,2,0),"")</f>
        <v>Azul</v>
      </c>
      <c r="N8" s="25">
        <v>2.0</v>
      </c>
      <c r="O8" s="25">
        <v>1.0</v>
      </c>
      <c r="W8" s="6">
        <v>6.0</v>
      </c>
      <c r="X8" s="15" t="s">
        <v>20</v>
      </c>
      <c r="Y8" s="15" t="s">
        <v>4</v>
      </c>
      <c r="AA8" s="15" t="s">
        <v>4</v>
      </c>
      <c r="AB8" s="15" t="s">
        <v>20</v>
      </c>
      <c r="AD8" s="15" t="s">
        <v>28</v>
      </c>
      <c r="AE8" s="15" t="s">
        <v>12</v>
      </c>
      <c r="AG8" s="15" t="s">
        <v>12</v>
      </c>
      <c r="AH8" s="15" t="s">
        <v>28</v>
      </c>
      <c r="AL8" s="1">
        <v>5.0</v>
      </c>
    </row>
    <row r="9" ht="14.25" customHeight="1">
      <c r="A9" s="6">
        <v>5.0</v>
      </c>
      <c r="B9" s="28" t="str">
        <f t="shared" si="4"/>
        <v>Negro</v>
      </c>
      <c r="C9" s="6" t="s">
        <v>51</v>
      </c>
      <c r="D9" s="29" t="str">
        <f t="shared" si="5"/>
        <v>Azul</v>
      </c>
      <c r="E9" s="30">
        <v>0.0</v>
      </c>
      <c r="F9" s="15"/>
      <c r="G9" s="31">
        <v>1.0</v>
      </c>
      <c r="H9" s="24">
        <f t="shared" si="6"/>
        <v>0</v>
      </c>
      <c r="I9" s="24">
        <f t="shared" si="7"/>
        <v>3</v>
      </c>
      <c r="K9" s="6">
        <v>5.0</v>
      </c>
      <c r="L9" s="25" t="s">
        <v>23</v>
      </c>
      <c r="M9" s="34" t="str">
        <f>+IFERROR(VLOOKUP(L9,Registro!$B$3:$C$34,2,0),"")</f>
        <v>Azul</v>
      </c>
      <c r="N9" s="25">
        <v>1.0</v>
      </c>
      <c r="O9" s="27"/>
      <c r="W9" s="6">
        <v>7.0</v>
      </c>
      <c r="X9" s="15" t="s">
        <v>20</v>
      </c>
      <c r="Y9" s="15" t="s">
        <v>28</v>
      </c>
      <c r="AA9" s="15" t="s">
        <v>4</v>
      </c>
      <c r="AB9" s="15" t="s">
        <v>12</v>
      </c>
      <c r="AD9" s="15" t="s">
        <v>28</v>
      </c>
      <c r="AE9" s="15" t="s">
        <v>4</v>
      </c>
      <c r="AG9" s="15" t="s">
        <v>12</v>
      </c>
      <c r="AH9" s="15" t="s">
        <v>4</v>
      </c>
      <c r="AL9" s="1">
        <v>6.0</v>
      </c>
    </row>
    <row r="10" ht="14.25" customHeight="1">
      <c r="A10" s="6">
        <v>6.0</v>
      </c>
      <c r="B10" s="28" t="str">
        <f t="shared" si="4"/>
        <v>Rojo</v>
      </c>
      <c r="C10" s="6" t="s">
        <v>51</v>
      </c>
      <c r="D10" s="29" t="str">
        <f t="shared" si="5"/>
        <v>Amarillo</v>
      </c>
      <c r="E10" s="30">
        <v>0.0</v>
      </c>
      <c r="F10" s="15"/>
      <c r="G10" s="31">
        <v>1.0</v>
      </c>
      <c r="H10" s="24">
        <f t="shared" si="6"/>
        <v>0</v>
      </c>
      <c r="I10" s="24">
        <f t="shared" si="7"/>
        <v>3</v>
      </c>
      <c r="K10" s="6">
        <v>6.0</v>
      </c>
      <c r="L10" s="25" t="s">
        <v>31</v>
      </c>
      <c r="M10" s="34" t="str">
        <f>+IFERROR(VLOOKUP(L10,Registro!$B$3:$C$34,2,0),"")</f>
        <v>Rojo</v>
      </c>
      <c r="N10" s="25">
        <v>1.0</v>
      </c>
      <c r="O10" s="27"/>
      <c r="Q10" s="35"/>
      <c r="W10" s="6">
        <v>8.0</v>
      </c>
      <c r="X10" s="15" t="s">
        <v>12</v>
      </c>
      <c r="Y10" s="15" t="s">
        <v>4</v>
      </c>
      <c r="AA10" s="15" t="s">
        <v>28</v>
      </c>
      <c r="AB10" s="15" t="s">
        <v>20</v>
      </c>
      <c r="AD10" s="15" t="s">
        <v>20</v>
      </c>
      <c r="AE10" s="15" t="s">
        <v>12</v>
      </c>
      <c r="AG10" s="15" t="s">
        <v>20</v>
      </c>
      <c r="AH10" s="15" t="s">
        <v>28</v>
      </c>
      <c r="AL10" s="1">
        <v>7.0</v>
      </c>
    </row>
    <row r="11" ht="14.25" customHeight="1">
      <c r="A11" s="6">
        <v>7.0</v>
      </c>
      <c r="B11" s="28" t="str">
        <f t="shared" si="4"/>
        <v>Rojo</v>
      </c>
      <c r="C11" s="6" t="s">
        <v>51</v>
      </c>
      <c r="D11" s="29" t="str">
        <f t="shared" si="5"/>
        <v>Negro</v>
      </c>
      <c r="E11" s="30">
        <v>0.0</v>
      </c>
      <c r="F11" s="15"/>
      <c r="G11" s="31">
        <v>1.0</v>
      </c>
      <c r="H11" s="24">
        <f t="shared" si="6"/>
        <v>0</v>
      </c>
      <c r="I11" s="24">
        <f t="shared" si="7"/>
        <v>3</v>
      </c>
      <c r="K11" s="6">
        <v>7.0</v>
      </c>
      <c r="L11" s="25" t="s">
        <v>30</v>
      </c>
      <c r="M11" s="34" t="str">
        <f>+IFERROR(VLOOKUP(L11,Registro!$B$3:$C$34,2,0),"")</f>
        <v>Rojo</v>
      </c>
      <c r="N11" s="25">
        <v>2.0</v>
      </c>
      <c r="O11" s="27"/>
      <c r="Q11" s="36"/>
      <c r="W11" s="6">
        <v>9.0</v>
      </c>
      <c r="X11" s="15" t="s">
        <v>20</v>
      </c>
      <c r="Y11" s="15" t="s">
        <v>12</v>
      </c>
      <c r="AA11" s="15" t="s">
        <v>4</v>
      </c>
      <c r="AB11" s="15" t="s">
        <v>28</v>
      </c>
      <c r="AD11" s="15" t="s">
        <v>28</v>
      </c>
      <c r="AE11" s="15" t="s">
        <v>20</v>
      </c>
      <c r="AG11" s="15" t="s">
        <v>12</v>
      </c>
      <c r="AH11" s="15" t="s">
        <v>20</v>
      </c>
      <c r="AL11" s="1">
        <v>8.0</v>
      </c>
    </row>
    <row r="12" ht="14.25" customHeight="1">
      <c r="A12" s="6">
        <v>8.0</v>
      </c>
      <c r="B12" s="28" t="str">
        <f t="shared" si="4"/>
        <v>Azul</v>
      </c>
      <c r="C12" s="6" t="s">
        <v>51</v>
      </c>
      <c r="D12" s="29" t="str">
        <f t="shared" si="5"/>
        <v>Amarillo</v>
      </c>
      <c r="E12" s="30">
        <v>0.0</v>
      </c>
      <c r="F12" s="15"/>
      <c r="G12" s="31">
        <v>0.0</v>
      </c>
      <c r="H12" s="24">
        <f t="shared" si="6"/>
        <v>1</v>
      </c>
      <c r="I12" s="24">
        <f t="shared" si="7"/>
        <v>1</v>
      </c>
      <c r="K12" s="6">
        <v>8.0</v>
      </c>
      <c r="L12" s="25" t="s">
        <v>33</v>
      </c>
      <c r="M12" s="27" t="str">
        <f>+IFERROR(VLOOKUP(L12,Registro!$B$3:$C$34,2,0),"")</f>
        <v>Rojo</v>
      </c>
      <c r="N12" s="27"/>
      <c r="O12" s="25">
        <v>1.0</v>
      </c>
      <c r="Q12" s="36"/>
      <c r="W12" s="6">
        <v>10.0</v>
      </c>
      <c r="X12" s="15" t="s">
        <v>28</v>
      </c>
      <c r="Y12" s="15" t="s">
        <v>4</v>
      </c>
      <c r="AA12" s="15" t="s">
        <v>12</v>
      </c>
      <c r="AB12" s="15" t="s">
        <v>20</v>
      </c>
      <c r="AD12" s="15" t="s">
        <v>4</v>
      </c>
      <c r="AE12" s="15" t="s">
        <v>12</v>
      </c>
      <c r="AG12" s="15" t="s">
        <v>4</v>
      </c>
      <c r="AH12" s="15" t="s">
        <v>28</v>
      </c>
      <c r="AL12" s="1">
        <v>9.0</v>
      </c>
    </row>
    <row r="13" ht="14.25" customHeight="1">
      <c r="A13" s="6">
        <v>9.0</v>
      </c>
      <c r="B13" s="28" t="str">
        <f t="shared" si="4"/>
        <v>Rojo</v>
      </c>
      <c r="C13" s="6" t="s">
        <v>51</v>
      </c>
      <c r="D13" s="29" t="str">
        <f t="shared" si="5"/>
        <v>Azul</v>
      </c>
      <c r="E13" s="30">
        <v>0.0</v>
      </c>
      <c r="F13" s="15"/>
      <c r="G13" s="31">
        <v>0.0</v>
      </c>
      <c r="H13" s="24">
        <f t="shared" si="6"/>
        <v>1</v>
      </c>
      <c r="I13" s="24">
        <f t="shared" si="7"/>
        <v>1</v>
      </c>
      <c r="K13" s="6">
        <v>9.0</v>
      </c>
      <c r="L13" s="25" t="s">
        <v>21</v>
      </c>
      <c r="M13" s="27" t="str">
        <f>+IFERROR(VLOOKUP(L13,Registro!$B$3:$C$34,2,0),"")</f>
        <v>Azul</v>
      </c>
      <c r="N13" s="25">
        <v>0.0</v>
      </c>
      <c r="O13" s="25">
        <v>1.0</v>
      </c>
      <c r="W13" s="6">
        <v>11.0</v>
      </c>
      <c r="X13" s="15" t="s">
        <v>28</v>
      </c>
      <c r="Y13" s="15" t="s">
        <v>12</v>
      </c>
      <c r="AA13" s="15" t="s">
        <v>12</v>
      </c>
      <c r="AB13" s="15" t="s">
        <v>28</v>
      </c>
      <c r="AD13" s="15" t="s">
        <v>4</v>
      </c>
      <c r="AE13" s="15" t="s">
        <v>20</v>
      </c>
      <c r="AG13" s="15" t="s">
        <v>4</v>
      </c>
      <c r="AH13" s="15" t="s">
        <v>20</v>
      </c>
    </row>
    <row r="14" ht="14.25" customHeight="1">
      <c r="A14" s="6">
        <v>10.0</v>
      </c>
      <c r="B14" s="28" t="str">
        <f t="shared" si="4"/>
        <v>Negro</v>
      </c>
      <c r="C14" s="6" t="s">
        <v>51</v>
      </c>
      <c r="D14" s="29" t="str">
        <f t="shared" si="5"/>
        <v>Amarillo</v>
      </c>
      <c r="E14" s="30">
        <v>0.0</v>
      </c>
      <c r="F14" s="15"/>
      <c r="G14" s="31">
        <v>0.0</v>
      </c>
      <c r="H14" s="24">
        <f t="shared" si="6"/>
        <v>1</v>
      </c>
      <c r="I14" s="24">
        <f t="shared" si="7"/>
        <v>1</v>
      </c>
      <c r="K14" s="6">
        <v>10.0</v>
      </c>
      <c r="L14" s="25" t="s">
        <v>25</v>
      </c>
      <c r="M14" s="27" t="str">
        <f>+IFERROR(VLOOKUP(L14,Registro!$B$3:$C$34,2,0),"")</f>
        <v>Azul</v>
      </c>
      <c r="N14" s="27"/>
      <c r="O14" s="25">
        <v>1.0</v>
      </c>
      <c r="W14" s="6">
        <v>12.0</v>
      </c>
      <c r="X14" s="15" t="s">
        <v>20</v>
      </c>
      <c r="Y14" s="15" t="s">
        <v>4</v>
      </c>
      <c r="AA14" s="15" t="s">
        <v>4</v>
      </c>
      <c r="AB14" s="15" t="s">
        <v>20</v>
      </c>
      <c r="AD14" s="15" t="s">
        <v>28</v>
      </c>
      <c r="AE14" s="15" t="s">
        <v>12</v>
      </c>
      <c r="AG14" s="15" t="s">
        <v>12</v>
      </c>
      <c r="AH14" s="15" t="s">
        <v>28</v>
      </c>
    </row>
    <row r="15" ht="14.25" customHeight="1">
      <c r="A15" s="6">
        <v>11.0</v>
      </c>
      <c r="B15" s="28" t="str">
        <f t="shared" si="4"/>
        <v>Negro</v>
      </c>
      <c r="C15" s="6" t="s">
        <v>51</v>
      </c>
      <c r="D15" s="29" t="str">
        <f t="shared" si="5"/>
        <v>Azul</v>
      </c>
      <c r="E15" s="30">
        <v>2.0</v>
      </c>
      <c r="F15" s="15"/>
      <c r="G15" s="31">
        <v>1.0</v>
      </c>
      <c r="H15" s="24">
        <f t="shared" si="6"/>
        <v>3</v>
      </c>
      <c r="I15" s="24">
        <f t="shared" si="7"/>
        <v>0</v>
      </c>
      <c r="K15" s="6">
        <v>11.0</v>
      </c>
      <c r="L15" s="25" t="s">
        <v>17</v>
      </c>
      <c r="M15" s="27" t="str">
        <f>+IFERROR(VLOOKUP(L15,Registro!$B$3:$C$34,2,0),"")</f>
        <v>Amarillo</v>
      </c>
      <c r="N15" s="25">
        <v>1.0</v>
      </c>
      <c r="O15" s="27"/>
    </row>
    <row r="16" ht="14.25" customHeight="1">
      <c r="A16" s="6">
        <v>12.0</v>
      </c>
      <c r="B16" s="37" t="str">
        <f t="shared" si="4"/>
        <v>Rojo</v>
      </c>
      <c r="C16" s="38" t="s">
        <v>51</v>
      </c>
      <c r="D16" s="39" t="str">
        <f t="shared" si="5"/>
        <v>Amarillo</v>
      </c>
      <c r="E16" s="40">
        <v>0.0</v>
      </c>
      <c r="F16" s="10"/>
      <c r="G16" s="41">
        <v>3.0</v>
      </c>
      <c r="H16" s="24">
        <f t="shared" si="6"/>
        <v>0</v>
      </c>
      <c r="I16" s="24">
        <f t="shared" si="7"/>
        <v>3</v>
      </c>
      <c r="K16" s="6">
        <v>12.0</v>
      </c>
      <c r="L16" s="25" t="s">
        <v>13</v>
      </c>
      <c r="M16" s="27" t="str">
        <f>+IFERROR(VLOOKUP(L16,Registro!$B$3:$C$34,2,0),"")</f>
        <v>Amarillo</v>
      </c>
      <c r="N16" s="25">
        <v>1.0</v>
      </c>
      <c r="O16" s="25">
        <v>2.0</v>
      </c>
    </row>
    <row r="17" ht="14.25" customHeight="1">
      <c r="K17" s="6">
        <v>13.0</v>
      </c>
      <c r="L17" s="25" t="s">
        <v>7</v>
      </c>
      <c r="M17" s="27" t="str">
        <f>+IFERROR(VLOOKUP(L17,Registro!$B$3:$C$34,2,0),"")</f>
        <v>Negro</v>
      </c>
      <c r="N17" s="25">
        <v>1.0</v>
      </c>
      <c r="O17" s="27"/>
    </row>
    <row r="18" ht="14.25" customHeight="1">
      <c r="E18" s="12" t="s">
        <v>44</v>
      </c>
      <c r="F18" s="8"/>
      <c r="G18" s="8"/>
      <c r="H18" s="8"/>
      <c r="I18" s="9"/>
      <c r="J18" s="15"/>
      <c r="K18" s="6">
        <v>14.0</v>
      </c>
      <c r="L18" s="25" t="s">
        <v>22</v>
      </c>
      <c r="M18" s="27" t="str">
        <f>+IFERROR(VLOOKUP(L18,Registro!$B$3:$C$34,2,0),"")</f>
        <v>Azul</v>
      </c>
      <c r="N18" s="25">
        <v>1.0</v>
      </c>
      <c r="O18" s="27"/>
    </row>
    <row r="19" ht="14.25" customHeight="1">
      <c r="B19" s="12" t="s">
        <v>2</v>
      </c>
      <c r="C19" s="8"/>
      <c r="D19" s="9"/>
      <c r="E19" s="12" t="s">
        <v>52</v>
      </c>
      <c r="F19" s="9"/>
      <c r="G19" s="12" t="s">
        <v>53</v>
      </c>
      <c r="H19" s="9"/>
      <c r="I19" s="16" t="s">
        <v>54</v>
      </c>
      <c r="J19" s="16" t="s">
        <v>55</v>
      </c>
      <c r="K19" s="6">
        <v>15.0</v>
      </c>
      <c r="L19" s="25" t="s">
        <v>6</v>
      </c>
      <c r="M19" s="27" t="str">
        <f>+IFERROR(VLOOKUP(L19,Registro!$B$3:$C$34,2,0),"")</f>
        <v>Negro</v>
      </c>
      <c r="N19" s="25">
        <v>2.0</v>
      </c>
      <c r="O19" s="27"/>
    </row>
    <row r="20" ht="14.25" customHeight="1">
      <c r="B20" s="28" t="s">
        <v>20</v>
      </c>
      <c r="D20" s="42"/>
      <c r="E20" s="18">
        <f t="shared" ref="E20:E23" si="8">+SUMIF($B$5:$B$16,B20,$E$5:$E$16)+SUMIF($D$5:$D$16,B20,$G$5:$G$16)</f>
        <v>4</v>
      </c>
      <c r="F20" s="43"/>
      <c r="G20" s="18">
        <f t="shared" ref="G20:G23" si="9">+SUMIF($B$5:$B$16,B20,$G$5:$G$16)+SUMIF($D$5:$D$16,B20,$E$5:$E$16)</f>
        <v>5</v>
      </c>
      <c r="H20" s="43"/>
      <c r="I20" s="44">
        <f t="shared" ref="I20:I24" si="10">+E20-G20</f>
        <v>-1</v>
      </c>
      <c r="J20" s="13">
        <f t="shared" ref="J20:J23" si="11">+SUMIF($B$5:$B$16,B20,$H$5:$H$16)+SUMIF($D$5:$D$16,B20,$I$5:$I$16)</f>
        <v>8</v>
      </c>
      <c r="K20" s="6">
        <v>16.0</v>
      </c>
      <c r="L20" s="25" t="s">
        <v>9</v>
      </c>
      <c r="M20" s="27" t="str">
        <f>+IFERROR(VLOOKUP(L20,Registro!$B$3:$C$34,2,0),"")</f>
        <v>Negro</v>
      </c>
      <c r="N20" s="27"/>
      <c r="O20" s="25">
        <v>1.0</v>
      </c>
    </row>
    <row r="21" ht="14.25" customHeight="1">
      <c r="B21" s="28" t="s">
        <v>28</v>
      </c>
      <c r="D21" s="42"/>
      <c r="E21" s="28">
        <f t="shared" si="8"/>
        <v>3</v>
      </c>
      <c r="F21" s="42"/>
      <c r="G21" s="28">
        <f t="shared" si="9"/>
        <v>8</v>
      </c>
      <c r="H21" s="42"/>
      <c r="I21" s="14">
        <f t="shared" si="10"/>
        <v>-5</v>
      </c>
      <c r="J21" s="17">
        <f t="shared" si="11"/>
        <v>4</v>
      </c>
      <c r="K21" s="6">
        <v>17.0</v>
      </c>
      <c r="L21" s="25" t="s">
        <v>11</v>
      </c>
      <c r="M21" s="27" t="str">
        <f>+IFERROR(VLOOKUP(L21,Registro!$B$3:$C$34,2,0),"")</f>
        <v>Amarillo</v>
      </c>
      <c r="N21" s="25">
        <v>2.0</v>
      </c>
      <c r="O21" s="27"/>
    </row>
    <row r="22" ht="14.25" customHeight="1">
      <c r="B22" s="28" t="s">
        <v>4</v>
      </c>
      <c r="D22" s="42"/>
      <c r="E22" s="28">
        <f t="shared" si="8"/>
        <v>5</v>
      </c>
      <c r="F22" s="42"/>
      <c r="G22" s="28">
        <f t="shared" si="9"/>
        <v>2</v>
      </c>
      <c r="H22" s="42"/>
      <c r="I22" s="14">
        <f t="shared" si="10"/>
        <v>3</v>
      </c>
      <c r="J22" s="17">
        <f t="shared" si="11"/>
        <v>11</v>
      </c>
      <c r="K22" s="6">
        <v>18.0</v>
      </c>
      <c r="L22" s="25" t="s">
        <v>14</v>
      </c>
      <c r="M22" s="27" t="str">
        <f>+IFERROR(VLOOKUP(L22,Registro!$B$3:$C$34,2,0),"")</f>
        <v>Amarillo</v>
      </c>
      <c r="N22" s="27"/>
      <c r="O22" s="25">
        <v>1.0</v>
      </c>
    </row>
    <row r="23" ht="14.25" customHeight="1">
      <c r="B23" s="37" t="s">
        <v>12</v>
      </c>
      <c r="C23" s="11"/>
      <c r="D23" s="45"/>
      <c r="E23" s="37">
        <f t="shared" si="8"/>
        <v>4</v>
      </c>
      <c r="F23" s="45"/>
      <c r="G23" s="37">
        <f t="shared" si="9"/>
        <v>1</v>
      </c>
      <c r="H23" s="45"/>
      <c r="I23" s="33">
        <f t="shared" si="10"/>
        <v>3</v>
      </c>
      <c r="J23" s="32">
        <f t="shared" si="11"/>
        <v>9</v>
      </c>
      <c r="K23" s="6">
        <v>19.0</v>
      </c>
      <c r="L23" s="27"/>
      <c r="M23" s="27"/>
      <c r="N23" s="27"/>
      <c r="O23" s="27"/>
    </row>
    <row r="24" ht="14.25" customHeight="1">
      <c r="E24" s="46">
        <f>+SUM(E20:F23)</f>
        <v>16</v>
      </c>
      <c r="F24" s="47"/>
      <c r="G24" s="46">
        <f>+SUM(G20:H23)</f>
        <v>16</v>
      </c>
      <c r="H24" s="47"/>
      <c r="I24" s="46">
        <f t="shared" si="10"/>
        <v>0</v>
      </c>
      <c r="K24" s="6">
        <v>20.0</v>
      </c>
      <c r="L24" s="27"/>
      <c r="M24" s="27"/>
      <c r="N24" s="27"/>
      <c r="O24" s="27"/>
    </row>
    <row r="25" ht="14.25" customHeight="1">
      <c r="E25" s="48"/>
      <c r="K25" s="6">
        <v>21.0</v>
      </c>
      <c r="L25" s="27"/>
      <c r="M25" s="27"/>
      <c r="N25" s="27"/>
      <c r="O25" s="27"/>
    </row>
    <row r="26" ht="14.25" customHeight="1">
      <c r="B26" s="49" t="s">
        <v>56</v>
      </c>
      <c r="C26" s="11"/>
      <c r="D26" s="11"/>
      <c r="E26" s="11"/>
      <c r="F26" s="11"/>
      <c r="G26" s="11"/>
      <c r="H26" s="11"/>
      <c r="I26" s="11"/>
      <c r="K26" s="6">
        <v>22.0</v>
      </c>
      <c r="L26" s="27"/>
      <c r="M26" s="27"/>
      <c r="N26" s="27"/>
      <c r="O26" s="27"/>
    </row>
    <row r="27" ht="14.25" customHeight="1">
      <c r="B27" s="12" t="s">
        <v>57</v>
      </c>
      <c r="C27" s="8"/>
      <c r="D27" s="9"/>
      <c r="E27" s="12" t="s">
        <v>58</v>
      </c>
      <c r="F27" s="9"/>
      <c r="G27" s="12" t="s">
        <v>59</v>
      </c>
      <c r="H27" s="9"/>
      <c r="I27" s="16" t="s">
        <v>54</v>
      </c>
      <c r="K27" s="6">
        <v>23.0</v>
      </c>
      <c r="L27" s="27"/>
      <c r="M27" s="27"/>
      <c r="N27" s="27"/>
      <c r="O27" s="27"/>
    </row>
    <row r="28" ht="14.25" customHeight="1">
      <c r="B28" s="28" t="s">
        <v>20</v>
      </c>
      <c r="D28" s="42"/>
      <c r="E28" s="18">
        <f t="shared" ref="E28:E31" si="12">+E20</f>
        <v>4</v>
      </c>
      <c r="F28" s="43"/>
      <c r="G28" s="18">
        <f t="shared" ref="G28:G31" si="13">+SUMIF($M$5:$M$32,B28,$N$5:$N$32)</f>
        <v>4</v>
      </c>
      <c r="H28" s="43"/>
      <c r="I28" s="44">
        <f t="shared" ref="I28:I31" si="14">+E28-G28</f>
        <v>0</v>
      </c>
      <c r="K28" s="6">
        <v>24.0</v>
      </c>
      <c r="L28" s="27"/>
      <c r="M28" s="27" t="str">
        <f>+IFERROR(VLOOKUP(L28,Registro!$B$3:$C$34,2,0),"")</f>
        <v/>
      </c>
      <c r="N28" s="27"/>
      <c r="O28" s="27"/>
    </row>
    <row r="29" ht="14.25" customHeight="1">
      <c r="B29" s="28" t="s">
        <v>28</v>
      </c>
      <c r="D29" s="42"/>
      <c r="E29" s="28">
        <f t="shared" si="12"/>
        <v>3</v>
      </c>
      <c r="F29" s="42"/>
      <c r="G29" s="28">
        <f t="shared" si="13"/>
        <v>3</v>
      </c>
      <c r="H29" s="42"/>
      <c r="I29" s="14">
        <f t="shared" si="14"/>
        <v>0</v>
      </c>
      <c r="K29" s="6">
        <v>25.0</v>
      </c>
      <c r="L29" s="27"/>
      <c r="M29" s="27" t="str">
        <f>+IFERROR(VLOOKUP(L29,Registro!$B$3:$C$34,2,0),"")</f>
        <v/>
      </c>
      <c r="N29" s="27"/>
      <c r="O29" s="27"/>
    </row>
    <row r="30" ht="14.25" customHeight="1">
      <c r="B30" s="28" t="s">
        <v>4</v>
      </c>
      <c r="D30" s="42"/>
      <c r="E30" s="28">
        <f t="shared" si="12"/>
        <v>5</v>
      </c>
      <c r="F30" s="42"/>
      <c r="G30" s="28">
        <f t="shared" si="13"/>
        <v>5</v>
      </c>
      <c r="H30" s="42"/>
      <c r="I30" s="14">
        <f t="shared" si="14"/>
        <v>0</v>
      </c>
      <c r="K30" s="6">
        <v>26.0</v>
      </c>
      <c r="L30" s="27"/>
      <c r="M30" s="27" t="str">
        <f>+IFERROR(VLOOKUP(L30,Registro!$B$3:$C$34,2,0),"")</f>
        <v/>
      </c>
      <c r="N30" s="27"/>
      <c r="O30" s="27"/>
    </row>
    <row r="31" ht="14.25" customHeight="1">
      <c r="B31" s="37" t="s">
        <v>12</v>
      </c>
      <c r="C31" s="11"/>
      <c r="D31" s="45"/>
      <c r="E31" s="37">
        <f t="shared" si="12"/>
        <v>4</v>
      </c>
      <c r="F31" s="45"/>
      <c r="G31" s="37">
        <f t="shared" si="13"/>
        <v>4</v>
      </c>
      <c r="H31" s="45"/>
      <c r="I31" s="33">
        <f t="shared" si="14"/>
        <v>0</v>
      </c>
      <c r="K31" s="6">
        <v>27.0</v>
      </c>
      <c r="L31" s="27"/>
      <c r="M31" s="27" t="str">
        <f>+IFERROR(VLOOKUP(L31,Registro!$B$3:$C$34,2,0),"")</f>
        <v/>
      </c>
      <c r="N31" s="27"/>
      <c r="O31" s="27"/>
    </row>
    <row r="32" ht="14.25" customHeight="1">
      <c r="K32" s="6">
        <v>28.0</v>
      </c>
      <c r="L32" s="34"/>
      <c r="M32" s="34" t="str">
        <f>+IFERROR(VLOOKUP(L32,Registro!$B$3:$C$34,2,0),"")</f>
        <v/>
      </c>
      <c r="N32" s="34"/>
      <c r="O32" s="34"/>
    </row>
    <row r="33" ht="14.25" customHeight="1">
      <c r="B33" s="7" t="s">
        <v>60</v>
      </c>
      <c r="C33" s="8"/>
      <c r="D33" s="9"/>
      <c r="E33" s="7" t="s">
        <v>61</v>
      </c>
      <c r="F33" s="9"/>
    </row>
    <row r="34" ht="14.25" customHeight="1">
      <c r="A34" s="50">
        <v>1.0</v>
      </c>
      <c r="B34" s="18" t="s">
        <v>62</v>
      </c>
      <c r="C34" s="47"/>
      <c r="D34" s="43"/>
      <c r="E34" s="18" t="str">
        <f t="shared" ref="E34:E37" si="15">+VLOOKUP(A34,$T$3:$U$6,2,0)</f>
        <v>Negro</v>
      </c>
      <c r="F34" s="43"/>
      <c r="K34" s="51" t="s">
        <v>63</v>
      </c>
      <c r="L34" s="52"/>
      <c r="M34" s="53"/>
      <c r="N34" s="53"/>
      <c r="O34" s="54"/>
    </row>
    <row r="35" ht="14.25" customHeight="1">
      <c r="A35" s="50">
        <v>2.0</v>
      </c>
      <c r="B35" s="28" t="s">
        <v>64</v>
      </c>
      <c r="D35" s="42"/>
      <c r="E35" s="28" t="str">
        <f t="shared" si="15"/>
        <v>Amarillo</v>
      </c>
      <c r="F35" s="42"/>
      <c r="L35" s="55"/>
      <c r="M35" s="56"/>
      <c r="N35" s="56"/>
      <c r="O35" s="57"/>
    </row>
    <row r="36" ht="14.25" customHeight="1">
      <c r="A36" s="50">
        <v>3.0</v>
      </c>
      <c r="B36" s="28" t="s">
        <v>65</v>
      </c>
      <c r="D36" s="42"/>
      <c r="E36" s="28" t="str">
        <f t="shared" si="15"/>
        <v>Azul</v>
      </c>
      <c r="F36" s="42"/>
      <c r="L36" s="55"/>
      <c r="M36" s="56"/>
      <c r="N36" s="56"/>
      <c r="O36" s="57"/>
    </row>
    <row r="37" ht="14.25" customHeight="1">
      <c r="A37" s="50">
        <v>4.0</v>
      </c>
      <c r="B37" s="37" t="s">
        <v>66</v>
      </c>
      <c r="C37" s="11"/>
      <c r="D37" s="45"/>
      <c r="E37" s="37" t="str">
        <f t="shared" si="15"/>
        <v>Rojo</v>
      </c>
      <c r="F37" s="45"/>
      <c r="L37" s="55"/>
      <c r="M37" s="56"/>
      <c r="N37" s="56"/>
      <c r="O37" s="57"/>
    </row>
    <row r="38" ht="14.25" customHeight="1">
      <c r="B38" s="24" t="s">
        <v>67</v>
      </c>
      <c r="L38" s="58"/>
      <c r="M38" s="59"/>
      <c r="N38" s="59"/>
      <c r="O38" s="60"/>
    </row>
    <row r="39" ht="14.25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>
      <c r="L254" s="61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B37:D37"/>
    <mergeCell ref="E37:F37"/>
    <mergeCell ref="B33:D33"/>
    <mergeCell ref="B34:D34"/>
    <mergeCell ref="E34:F34"/>
    <mergeCell ref="B35:D35"/>
    <mergeCell ref="E35:F35"/>
    <mergeCell ref="B36:D36"/>
    <mergeCell ref="E36:F36"/>
    <mergeCell ref="S2:U2"/>
    <mergeCell ref="X2:Y2"/>
    <mergeCell ref="AA2:AB2"/>
    <mergeCell ref="AD2:AE2"/>
    <mergeCell ref="AG2:AH2"/>
    <mergeCell ref="L3:O3"/>
    <mergeCell ref="B4:D4"/>
    <mergeCell ref="E4:G4"/>
    <mergeCell ref="E18:I18"/>
    <mergeCell ref="B19:D19"/>
    <mergeCell ref="E19:F19"/>
    <mergeCell ref="G19:H19"/>
    <mergeCell ref="E20:F20"/>
    <mergeCell ref="G20:H20"/>
    <mergeCell ref="B20:D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E24:F24"/>
    <mergeCell ref="G24:H24"/>
    <mergeCell ref="E25:F25"/>
    <mergeCell ref="B26:I26"/>
    <mergeCell ref="E29:F29"/>
    <mergeCell ref="G29:H29"/>
    <mergeCell ref="B27:D27"/>
    <mergeCell ref="E27:F27"/>
    <mergeCell ref="G27:H27"/>
    <mergeCell ref="B28:D28"/>
    <mergeCell ref="E28:F28"/>
    <mergeCell ref="G28:H28"/>
    <mergeCell ref="B29:D29"/>
    <mergeCell ref="B30:D30"/>
    <mergeCell ref="E30:F30"/>
    <mergeCell ref="G30:H30"/>
    <mergeCell ref="B31:D31"/>
    <mergeCell ref="E31:F31"/>
    <mergeCell ref="G31:H31"/>
    <mergeCell ref="E33:F33"/>
  </mergeCells>
  <dataValidations>
    <dataValidation type="list" allowBlank="1" showErrorMessage="1" sqref="E5:E16 G5:G16 N5:O32">
      <formula1>$AL$3:$AL$12</formula1>
    </dataValidation>
    <dataValidation type="list" allowBlank="1" showErrorMessage="1" sqref="I2">
      <formula1>$AJ$3:$AJ$6</formula1>
    </dataValidation>
    <dataValidation type="list" allowBlank="1" showErrorMessage="1" sqref="L5:L32">
      <formula1>Registro!$B$3:$B$34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2024-10-21T09:15:51Z</dcterms:created>
</cp:coreProperties>
</file>