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4"/>
    <sheet state="visible" name="Partido" sheetId="2" r:id="rId5"/>
  </sheets>
  <definedNames/>
  <calcPr/>
</workbook>
</file>

<file path=xl/sharedStrings.xml><?xml version="1.0" encoding="utf-8"?>
<sst xmlns="http://schemas.openxmlformats.org/spreadsheetml/2006/main" count="253" uniqueCount="71">
  <si>
    <t>Orden</t>
  </si>
  <si>
    <t>Jugador</t>
  </si>
  <si>
    <t>Equipo</t>
  </si>
  <si>
    <t>Bravo</t>
  </si>
  <si>
    <t>Negro</t>
  </si>
  <si>
    <t>Jhon</t>
  </si>
  <si>
    <t>Arturo</t>
  </si>
  <si>
    <t>Imanol</t>
  </si>
  <si>
    <t>Antonio</t>
  </si>
  <si>
    <t>Emanuel</t>
  </si>
  <si>
    <t>Nacho</t>
  </si>
  <si>
    <t>Eddy</t>
  </si>
  <si>
    <t>Rojo</t>
  </si>
  <si>
    <t>Carlos</t>
  </si>
  <si>
    <t>Samu</t>
  </si>
  <si>
    <t>Andres Freitas</t>
  </si>
  <si>
    <t>Miguel</t>
  </si>
  <si>
    <t>Vicente</t>
  </si>
  <si>
    <t>Tito</t>
  </si>
  <si>
    <t>Diego</t>
  </si>
  <si>
    <t>Azul</t>
  </si>
  <si>
    <t>Andres Diaz</t>
  </si>
  <si>
    <t>Samuel Rojas</t>
  </si>
  <si>
    <t>Santiago</t>
  </si>
  <si>
    <t>Mauricio</t>
  </si>
  <si>
    <t>Christian</t>
  </si>
  <si>
    <t>Andres Ruiz</t>
  </si>
  <si>
    <t>Joao</t>
  </si>
  <si>
    <t>Amarillo</t>
  </si>
  <si>
    <t>Gabriel Vazquez</t>
  </si>
  <si>
    <t>Gabriel I</t>
  </si>
  <si>
    <t>Fran</t>
  </si>
  <si>
    <t>Lawrey</t>
  </si>
  <si>
    <t>Fico</t>
  </si>
  <si>
    <t>Ignacio</t>
  </si>
  <si>
    <t>Autogol Rojo</t>
  </si>
  <si>
    <t>Autogol Azul</t>
  </si>
  <si>
    <t>Autogol Amarillo</t>
  </si>
  <si>
    <t>Autogol negro</t>
  </si>
  <si>
    <t>Formato</t>
  </si>
  <si>
    <t>Formato 3</t>
  </si>
  <si>
    <t>Posiciones</t>
  </si>
  <si>
    <t>Formato 1</t>
  </si>
  <si>
    <t>Formato 2</t>
  </si>
  <si>
    <t>Formato 4</t>
  </si>
  <si>
    <t>Goles</t>
  </si>
  <si>
    <t>Goles y Asistencias</t>
  </si>
  <si>
    <t>Liga</t>
  </si>
  <si>
    <t>Resultado</t>
  </si>
  <si>
    <t>Nombre</t>
  </si>
  <si>
    <t xml:space="preserve">Goles </t>
  </si>
  <si>
    <t>Asistencias</t>
  </si>
  <si>
    <t>vs</t>
  </si>
  <si>
    <t>-</t>
  </si>
  <si>
    <t>A favor</t>
  </si>
  <si>
    <t>En contra</t>
  </si>
  <si>
    <t>Diferencia</t>
  </si>
  <si>
    <t>Puntos</t>
  </si>
  <si>
    <t>Validación</t>
  </si>
  <si>
    <t>Equipos</t>
  </si>
  <si>
    <t>Goles Juego</t>
  </si>
  <si>
    <t>Goles Jugador</t>
  </si>
  <si>
    <t>Posición</t>
  </si>
  <si>
    <t>Color</t>
  </si>
  <si>
    <t>1º</t>
  </si>
  <si>
    <t>Notas:</t>
  </si>
  <si>
    <t xml:space="preserve">estoy enamorado </t>
  </si>
  <si>
    <t>2º</t>
  </si>
  <si>
    <t>3º</t>
  </si>
  <si>
    <t>4º</t>
  </si>
  <si>
    <t>(*) Si hay empate en punto, diferencia de goles y goles a favor, debe revisarse manualmente el enfrentamiento directo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</si>
</sst>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FFFFFF"/>
      <name val="Calibri"/>
    </font>
    <font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3" fontId="1" numFmtId="0" xfId="0" applyAlignment="1" applyFill="1" applyFont="1">
      <alignment horizontal="center"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ill="1" applyFont="1">
      <alignment horizontal="center" vertical="bottom"/>
    </xf>
    <xf borderId="0" fillId="4" fontId="1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center" vertical="bottom"/>
    </xf>
    <xf borderId="5" fillId="0" fontId="3" numFmtId="0" xfId="0" applyBorder="1" applyFont="1"/>
    <xf borderId="0" fillId="2" fontId="1" numFmtId="0" xfId="0" applyAlignment="1" applyFont="1">
      <alignment vertical="bottom"/>
    </xf>
    <xf borderId="2" fillId="0" fontId="2" numFmtId="0" xfId="0" applyAlignment="1" applyBorder="1" applyFont="1">
      <alignment horizontal="center" vertical="bottom"/>
    </xf>
    <xf borderId="6" fillId="0" fontId="1" numFmtId="1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7" fillId="0" fontId="1" numFmtId="1" xfId="0" applyAlignment="1" applyBorder="1" applyFont="1" applyNumberFormat="1">
      <alignment horizontal="center" vertical="bottom"/>
    </xf>
    <xf borderId="0" fillId="0" fontId="4" numFmtId="0" xfId="0" applyAlignment="1" applyFont="1">
      <alignment horizontal="right" vertical="bottom"/>
    </xf>
    <xf borderId="8" fillId="0" fontId="1" numFmtId="0" xfId="0" applyAlignment="1" applyBorder="1" applyFont="1">
      <alignment horizontal="center" vertical="bottom"/>
    </xf>
    <xf borderId="9" fillId="0" fontId="1" numFmtId="0" xfId="0" applyAlignment="1" applyBorder="1" applyFont="1">
      <alignment horizontal="center" vertical="bottom"/>
    </xf>
    <xf borderId="10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horizontal="center" readingOrder="0" vertical="bottom"/>
    </xf>
    <xf borderId="10" fillId="0" fontId="1" numFmtId="0" xfId="0" applyAlignment="1" applyBorder="1" applyFont="1">
      <alignment horizontal="center" readingOrder="0" vertical="bottom"/>
    </xf>
    <xf borderId="0" fillId="0" fontId="4" numFmtId="0" xfId="0" applyAlignment="1" applyFont="1">
      <alignment vertical="bottom"/>
    </xf>
    <xf borderId="6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horizontal="center" vertical="bottom"/>
    </xf>
    <xf borderId="12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2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readingOrder="0" vertical="bottom"/>
    </xf>
    <xf borderId="13" fillId="0" fontId="1" numFmtId="1" xfId="0" applyAlignment="1" applyBorder="1" applyFont="1" applyNumberFormat="1">
      <alignment horizontal="center" vertical="bottom"/>
    </xf>
    <xf borderId="13" fillId="0" fontId="1" numFmtId="0" xfId="0" applyAlignment="1" applyBorder="1" applyFont="1">
      <alignment horizontal="center" vertical="bottom"/>
    </xf>
    <xf borderId="0" fillId="0" fontId="1" numFmtId="21" xfId="0" applyAlignment="1" applyFont="1" applyNumberFormat="1">
      <alignment vertical="bottom"/>
    </xf>
    <xf borderId="7" fillId="0" fontId="1" numFmtId="0" xfId="0" applyAlignment="1" applyBorder="1" applyFont="1">
      <alignment vertical="bottom"/>
    </xf>
    <xf borderId="14" fillId="0" fontId="1" numFmtId="0" xfId="0" applyAlignment="1" applyBorder="1" applyFont="1">
      <alignment horizontal="center" vertical="bottom"/>
    </xf>
    <xf borderId="15" fillId="0" fontId="1" numFmtId="0" xfId="0" applyAlignment="1" applyBorder="1" applyFont="1">
      <alignment horizontal="center" vertical="bottom"/>
    </xf>
    <xf borderId="14" fillId="0" fontId="1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15" fillId="0" fontId="1" numFmtId="0" xfId="0" applyAlignment="1" applyBorder="1" applyFont="1">
      <alignment horizontal="center" readingOrder="0" vertical="bottom"/>
    </xf>
    <xf borderId="12" fillId="0" fontId="3" numFmtId="0" xfId="0" applyBorder="1" applyFont="1"/>
    <xf borderId="10" fillId="0" fontId="3" numFmtId="0" xfId="0" applyBorder="1" applyFont="1"/>
    <xf borderId="6" fillId="0" fontId="1" numFmtId="0" xfId="0" applyAlignment="1" applyBorder="1" applyFont="1">
      <alignment horizontal="center" vertical="bottom"/>
    </xf>
    <xf borderId="15" fillId="0" fontId="3" numFmtId="0" xfId="0" applyBorder="1" applyFont="1"/>
    <xf borderId="9" fillId="0" fontId="5" numFmtId="0" xfId="0" applyAlignment="1" applyBorder="1" applyFont="1">
      <alignment horizontal="center" vertical="bottom"/>
    </xf>
    <xf borderId="9" fillId="0" fontId="3" numFmtId="0" xfId="0" applyBorder="1" applyFont="1"/>
    <xf borderId="5" fillId="0" fontId="2" numFmtId="0" xfId="0" applyAlignment="1" applyBorder="1" applyFont="1">
      <alignment horizontal="center" vertical="bottom"/>
    </xf>
    <xf borderId="13" fillId="0" fontId="1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11" fillId="0" fontId="3" numFmtId="0" xfId="0" applyBorder="1" applyFont="1"/>
    <xf borderId="0" fillId="0" fontId="5" numFmtId="0" xfId="0" applyAlignment="1" applyFont="1">
      <alignment vertical="bottom"/>
    </xf>
    <xf borderId="14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3">
    <tableStyle count="3" pivot="0" name="Lista-style">
      <tableStyleElement dxfId="1" type="headerRow"/>
      <tableStyleElement dxfId="2" type="firstRowStripe"/>
      <tableStyleElement dxfId="3" type="secondRowStripe"/>
    </tableStyle>
    <tableStyle count="3" pivot="0" name="Partido-style">
      <tableStyleElement dxfId="1" type="headerRow"/>
      <tableStyleElement dxfId="2" type="firstRowStripe"/>
      <tableStyleElement dxfId="3" type="secondRowStripe"/>
    </tableStyle>
    <tableStyle count="3" pivot="0" name="Partido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C34" displayName="Table_1" name="Table_1" id="1">
  <tableColumns count="3">
    <tableColumn name="Orden" id="1"/>
    <tableColumn name="Jugador" id="2"/>
    <tableColumn name="Equipo" id="3"/>
  </tableColumns>
  <tableStyleInfo name="Lista-style" showColumnStripes="0" showFirstColumn="1" showLastColumn="1" showRowStripes="1"/>
</table>
</file>

<file path=xl/tables/table2.xml><?xml version="1.0" encoding="utf-8"?>
<table xmlns="http://schemas.openxmlformats.org/spreadsheetml/2006/main" ref="AP2:AP6" displayName="Table_2" name="Table_2" id="2">
  <tableColumns count="1">
    <tableColumn name="Formato" id="1"/>
  </tableColumns>
  <tableStyleInfo name="Partido-style" showColumnStripes="0" showFirstColumn="1" showLastColumn="1" showRowStripes="1"/>
</table>
</file>

<file path=xl/tables/table3.xml><?xml version="1.0" encoding="utf-8"?>
<table xmlns="http://schemas.openxmlformats.org/spreadsheetml/2006/main" ref="AR2:AR12" displayName="Table_3" name="Table_3" id="3">
  <tableColumns count="1">
    <tableColumn name="Goles" id="1"/>
  </tableColumns>
  <tableStyleInfo name="Partido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7" max="26" width="12.6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2" t="s">
        <v>0</v>
      </c>
      <c r="B2" s="3" t="s">
        <v>1</v>
      </c>
      <c r="C2" s="3" t="s">
        <v>2</v>
      </c>
      <c r="D2" s="1"/>
      <c r="E2" s="1"/>
      <c r="F2" s="1"/>
      <c r="G2" s="1"/>
      <c r="H2" s="1"/>
      <c r="I2" s="1"/>
      <c r="J2" s="1"/>
      <c r="K2" s="1"/>
    </row>
    <row r="3">
      <c r="A3" s="4">
        <v>1.0</v>
      </c>
      <c r="B3" s="5" t="s">
        <v>3</v>
      </c>
      <c r="C3" s="5" t="s">
        <v>4</v>
      </c>
      <c r="D3" s="1"/>
      <c r="E3" s="1"/>
      <c r="F3" s="1"/>
      <c r="G3" s="1"/>
      <c r="H3" s="1"/>
      <c r="I3" s="1"/>
      <c r="J3" s="1"/>
      <c r="K3" s="1"/>
    </row>
    <row r="4">
      <c r="A4" s="6">
        <v>2.0</v>
      </c>
      <c r="B4" s="7" t="s">
        <v>5</v>
      </c>
      <c r="C4" s="5" t="s">
        <v>4</v>
      </c>
      <c r="D4" s="1"/>
      <c r="E4" s="1"/>
      <c r="F4" s="1"/>
      <c r="G4" s="1"/>
      <c r="H4" s="1"/>
      <c r="I4" s="1"/>
      <c r="J4" s="1"/>
      <c r="K4" s="1"/>
    </row>
    <row r="5">
      <c r="A5" s="4">
        <v>3.0</v>
      </c>
      <c r="B5" s="5" t="s">
        <v>6</v>
      </c>
      <c r="C5" s="5" t="s">
        <v>4</v>
      </c>
      <c r="D5" s="1"/>
      <c r="E5" s="1"/>
      <c r="F5" s="1"/>
      <c r="G5" s="1"/>
      <c r="H5" s="1"/>
      <c r="I5" s="1"/>
      <c r="J5" s="1"/>
      <c r="K5" s="1"/>
    </row>
    <row r="6">
      <c r="A6" s="6">
        <v>4.0</v>
      </c>
      <c r="B6" s="7" t="s">
        <v>7</v>
      </c>
      <c r="C6" s="5" t="s">
        <v>4</v>
      </c>
      <c r="D6" s="1"/>
      <c r="E6" s="1"/>
      <c r="F6" s="1"/>
      <c r="G6" s="1"/>
      <c r="H6" s="1"/>
      <c r="I6" s="1"/>
      <c r="J6" s="1"/>
      <c r="K6" s="1"/>
    </row>
    <row r="7">
      <c r="A7" s="4">
        <v>5.0</v>
      </c>
      <c r="B7" s="5" t="s">
        <v>8</v>
      </c>
      <c r="C7" s="5" t="s">
        <v>4</v>
      </c>
      <c r="D7" s="1"/>
      <c r="E7" s="1"/>
      <c r="F7" s="1"/>
      <c r="G7" s="1"/>
      <c r="H7" s="1"/>
      <c r="I7" s="1"/>
      <c r="J7" s="1"/>
      <c r="K7" s="1"/>
    </row>
    <row r="8">
      <c r="A8" s="6">
        <v>6.0</v>
      </c>
      <c r="B8" s="7" t="s">
        <v>9</v>
      </c>
      <c r="C8" s="5" t="s">
        <v>4</v>
      </c>
      <c r="D8" s="1"/>
      <c r="E8" s="1"/>
      <c r="F8" s="1"/>
      <c r="G8" s="1"/>
      <c r="H8" s="1"/>
      <c r="I8" s="1"/>
      <c r="J8" s="1"/>
      <c r="K8" s="1"/>
    </row>
    <row r="9">
      <c r="A9" s="4">
        <v>7.0</v>
      </c>
      <c r="B9" s="5" t="s">
        <v>10</v>
      </c>
      <c r="C9" s="5" t="s">
        <v>4</v>
      </c>
      <c r="D9" s="1"/>
      <c r="E9" s="1"/>
      <c r="F9" s="1"/>
      <c r="G9" s="1"/>
      <c r="H9" s="1"/>
      <c r="I9" s="1"/>
      <c r="J9" s="1"/>
      <c r="K9" s="1"/>
    </row>
    <row r="10">
      <c r="A10" s="6">
        <v>8.0</v>
      </c>
      <c r="B10" s="7" t="s">
        <v>11</v>
      </c>
      <c r="C10" s="5" t="s">
        <v>12</v>
      </c>
      <c r="D10" s="1"/>
      <c r="E10" s="1"/>
      <c r="F10" s="1"/>
      <c r="G10" s="1"/>
      <c r="H10" s="1"/>
      <c r="I10" s="1"/>
      <c r="J10" s="1"/>
      <c r="K10" s="1"/>
    </row>
    <row r="11">
      <c r="A11" s="4">
        <v>9.0</v>
      </c>
      <c r="B11" s="5" t="s">
        <v>13</v>
      </c>
      <c r="C11" s="5" t="s">
        <v>12</v>
      </c>
      <c r="D11" s="1"/>
      <c r="E11" s="1"/>
      <c r="F11" s="1"/>
      <c r="G11" s="1"/>
      <c r="H11" s="1"/>
      <c r="I11" s="1"/>
      <c r="J11" s="1"/>
      <c r="K11" s="1"/>
    </row>
    <row r="12">
      <c r="A12" s="6">
        <v>10.0</v>
      </c>
      <c r="B12" s="7" t="s">
        <v>14</v>
      </c>
      <c r="C12" s="7" t="s">
        <v>12</v>
      </c>
      <c r="D12" s="1"/>
      <c r="E12" s="1"/>
      <c r="F12" s="1"/>
      <c r="G12" s="1"/>
      <c r="H12" s="1"/>
      <c r="I12" s="1"/>
      <c r="J12" s="1"/>
      <c r="K12" s="1"/>
    </row>
    <row r="13">
      <c r="A13" s="4">
        <v>11.0</v>
      </c>
      <c r="B13" s="5" t="s">
        <v>15</v>
      </c>
      <c r="C13" s="5" t="s">
        <v>12</v>
      </c>
      <c r="D13" s="1"/>
      <c r="E13" s="1"/>
      <c r="F13" s="1"/>
      <c r="G13" s="1"/>
      <c r="H13" s="1"/>
      <c r="I13" s="1"/>
      <c r="J13" s="1"/>
      <c r="K13" s="1"/>
    </row>
    <row r="14">
      <c r="A14" s="6">
        <v>12.0</v>
      </c>
      <c r="B14" s="7" t="s">
        <v>16</v>
      </c>
      <c r="C14" s="7" t="s">
        <v>12</v>
      </c>
      <c r="D14" s="1"/>
      <c r="E14" s="1"/>
      <c r="F14" s="1"/>
      <c r="G14" s="1"/>
      <c r="H14" s="1"/>
      <c r="I14" s="1"/>
      <c r="J14" s="1"/>
      <c r="K14" s="1"/>
    </row>
    <row r="15">
      <c r="A15" s="4">
        <v>13.0</v>
      </c>
      <c r="B15" s="5" t="s">
        <v>17</v>
      </c>
      <c r="C15" s="5" t="s">
        <v>12</v>
      </c>
      <c r="D15" s="1"/>
      <c r="E15" s="1"/>
      <c r="F15" s="1"/>
      <c r="G15" s="1"/>
      <c r="H15" s="1"/>
      <c r="I15" s="1"/>
      <c r="J15" s="1"/>
      <c r="K15" s="1"/>
    </row>
    <row r="16">
      <c r="A16" s="6">
        <v>14.0</v>
      </c>
      <c r="B16" s="7" t="s">
        <v>18</v>
      </c>
      <c r="C16" s="7" t="s">
        <v>12</v>
      </c>
      <c r="D16" s="1"/>
      <c r="E16" s="1"/>
      <c r="F16" s="1"/>
      <c r="G16" s="1"/>
      <c r="H16" s="1"/>
      <c r="I16" s="1"/>
      <c r="J16" s="1"/>
      <c r="K16" s="1"/>
    </row>
    <row r="17">
      <c r="A17" s="4">
        <v>15.0</v>
      </c>
      <c r="B17" s="5" t="s">
        <v>19</v>
      </c>
      <c r="C17" s="5" t="s">
        <v>20</v>
      </c>
      <c r="D17" s="1"/>
      <c r="E17" s="1"/>
      <c r="F17" s="1"/>
      <c r="G17" s="1"/>
      <c r="H17" s="1"/>
      <c r="I17" s="1"/>
      <c r="J17" s="1"/>
      <c r="K17" s="1"/>
    </row>
    <row r="18">
      <c r="A18" s="6">
        <v>16.0</v>
      </c>
      <c r="B18" s="7" t="s">
        <v>21</v>
      </c>
      <c r="C18" s="7" t="s">
        <v>20</v>
      </c>
      <c r="D18" s="1"/>
      <c r="E18" s="1"/>
      <c r="F18" s="1"/>
      <c r="G18" s="1"/>
      <c r="H18" s="1"/>
      <c r="I18" s="1"/>
      <c r="J18" s="1"/>
      <c r="K18" s="1"/>
    </row>
    <row r="19">
      <c r="A19" s="4">
        <v>17.0</v>
      </c>
      <c r="B19" s="5" t="s">
        <v>22</v>
      </c>
      <c r="C19" s="5" t="s">
        <v>20</v>
      </c>
      <c r="D19" s="1"/>
      <c r="E19" s="1"/>
      <c r="F19" s="1"/>
      <c r="G19" s="1"/>
      <c r="H19" s="1"/>
      <c r="I19" s="1"/>
      <c r="J19" s="1"/>
      <c r="K19" s="1"/>
    </row>
    <row r="20">
      <c r="A20" s="6">
        <v>18.0</v>
      </c>
      <c r="B20" s="7" t="s">
        <v>23</v>
      </c>
      <c r="C20" s="7" t="s">
        <v>20</v>
      </c>
      <c r="D20" s="1"/>
      <c r="E20" s="1"/>
      <c r="F20" s="1"/>
      <c r="G20" s="1"/>
      <c r="H20" s="1"/>
      <c r="I20" s="1"/>
      <c r="J20" s="1"/>
      <c r="K20" s="1"/>
    </row>
    <row r="21">
      <c r="A21" s="4">
        <v>19.0</v>
      </c>
      <c r="B21" s="5" t="s">
        <v>24</v>
      </c>
      <c r="C21" s="5" t="s">
        <v>20</v>
      </c>
      <c r="D21" s="1"/>
      <c r="E21" s="1"/>
      <c r="F21" s="1"/>
      <c r="G21" s="1"/>
      <c r="H21" s="1"/>
      <c r="I21" s="1"/>
      <c r="J21" s="1"/>
      <c r="K21" s="1"/>
    </row>
    <row r="22">
      <c r="A22" s="6">
        <v>20.0</v>
      </c>
      <c r="B22" s="7" t="s">
        <v>25</v>
      </c>
      <c r="C22" s="7" t="s">
        <v>20</v>
      </c>
      <c r="D22" s="1"/>
      <c r="E22" s="1"/>
      <c r="F22" s="1"/>
      <c r="G22" s="1"/>
      <c r="H22" s="1"/>
      <c r="I22" s="1"/>
      <c r="J22" s="1"/>
      <c r="K22" s="1"/>
    </row>
    <row r="23">
      <c r="A23" s="4">
        <v>21.0</v>
      </c>
      <c r="B23" s="5" t="s">
        <v>26</v>
      </c>
      <c r="C23" s="5" t="s">
        <v>20</v>
      </c>
      <c r="D23" s="1"/>
      <c r="E23" s="1"/>
      <c r="F23" s="1"/>
      <c r="G23" s="1"/>
      <c r="H23" s="1"/>
      <c r="I23" s="1"/>
      <c r="J23" s="1"/>
      <c r="K23" s="1"/>
    </row>
    <row r="24">
      <c r="A24" s="6">
        <v>22.0</v>
      </c>
      <c r="B24" s="7" t="s">
        <v>27</v>
      </c>
      <c r="C24" s="7" t="s">
        <v>28</v>
      </c>
      <c r="D24" s="1"/>
      <c r="E24" s="1"/>
      <c r="F24" s="1"/>
      <c r="G24" s="1"/>
      <c r="H24" s="1"/>
      <c r="I24" s="1"/>
      <c r="J24" s="1"/>
      <c r="K24" s="1"/>
    </row>
    <row r="25">
      <c r="A25" s="4">
        <v>23.0</v>
      </c>
      <c r="B25" s="5" t="s">
        <v>29</v>
      </c>
      <c r="C25" s="5" t="s">
        <v>28</v>
      </c>
      <c r="D25" s="1"/>
      <c r="E25" s="1"/>
      <c r="F25" s="1"/>
      <c r="G25" s="1"/>
      <c r="H25" s="1"/>
      <c r="I25" s="1"/>
      <c r="J25" s="1"/>
      <c r="K25" s="1"/>
    </row>
    <row r="26">
      <c r="A26" s="6">
        <v>24.0</v>
      </c>
      <c r="B26" s="7" t="s">
        <v>30</v>
      </c>
      <c r="C26" s="7" t="s">
        <v>28</v>
      </c>
      <c r="D26" s="1"/>
      <c r="E26" s="1"/>
      <c r="F26" s="1"/>
      <c r="G26" s="1"/>
      <c r="H26" s="1"/>
      <c r="I26" s="1"/>
      <c r="J26" s="1"/>
      <c r="K26" s="1"/>
    </row>
    <row r="27">
      <c r="A27" s="4">
        <v>25.0</v>
      </c>
      <c r="B27" s="5" t="s">
        <v>31</v>
      </c>
      <c r="C27" s="5" t="s">
        <v>28</v>
      </c>
      <c r="D27" s="1"/>
      <c r="E27" s="1"/>
      <c r="F27" s="1"/>
      <c r="G27" s="1"/>
      <c r="H27" s="1"/>
      <c r="I27" s="1"/>
      <c r="J27" s="1"/>
      <c r="K27" s="1"/>
    </row>
    <row r="28">
      <c r="A28" s="6">
        <v>26.0</v>
      </c>
      <c r="B28" s="7" t="s">
        <v>32</v>
      </c>
      <c r="C28" s="7" t="s">
        <v>28</v>
      </c>
      <c r="D28" s="1"/>
      <c r="E28" s="1"/>
      <c r="F28" s="1"/>
      <c r="G28" s="1"/>
      <c r="H28" s="1"/>
      <c r="I28" s="1"/>
      <c r="J28" s="1"/>
      <c r="K28" s="1"/>
    </row>
    <row r="29">
      <c r="A29" s="4">
        <v>27.0</v>
      </c>
      <c r="B29" s="5" t="s">
        <v>33</v>
      </c>
      <c r="C29" s="5" t="s">
        <v>28</v>
      </c>
      <c r="D29" s="1"/>
      <c r="E29" s="1"/>
      <c r="F29" s="1"/>
      <c r="G29" s="1"/>
      <c r="H29" s="1"/>
      <c r="I29" s="1"/>
      <c r="J29" s="1"/>
      <c r="K29" s="1"/>
    </row>
    <row r="30">
      <c r="A30" s="6">
        <v>28.0</v>
      </c>
      <c r="B30" s="7" t="s">
        <v>34</v>
      </c>
      <c r="C30" s="7" t="s">
        <v>28</v>
      </c>
      <c r="D30" s="1"/>
      <c r="E30" s="1"/>
      <c r="F30" s="1"/>
      <c r="G30" s="1"/>
      <c r="H30" s="1"/>
      <c r="I30" s="1"/>
      <c r="J30" s="1"/>
      <c r="K30" s="1"/>
    </row>
    <row r="31">
      <c r="A31" s="4">
        <v>29.0</v>
      </c>
      <c r="B31" s="8" t="s">
        <v>35</v>
      </c>
      <c r="C31" s="8" t="s">
        <v>12</v>
      </c>
      <c r="D31" s="1"/>
      <c r="E31" s="1"/>
      <c r="F31" s="1"/>
      <c r="G31" s="1"/>
      <c r="H31" s="1"/>
      <c r="I31" s="1"/>
      <c r="J31" s="1"/>
      <c r="K31" s="1"/>
    </row>
    <row r="32">
      <c r="A32" s="6">
        <v>30.0</v>
      </c>
      <c r="B32" s="9" t="s">
        <v>36</v>
      </c>
      <c r="C32" s="9" t="s">
        <v>20</v>
      </c>
      <c r="D32" s="1"/>
      <c r="E32" s="1"/>
      <c r="F32" s="1"/>
      <c r="G32" s="1"/>
      <c r="H32" s="1"/>
      <c r="I32" s="1"/>
      <c r="J32" s="1"/>
      <c r="K32" s="1"/>
    </row>
    <row r="33">
      <c r="A33" s="4">
        <v>31.0</v>
      </c>
      <c r="B33" s="8" t="s">
        <v>37</v>
      </c>
      <c r="C33" s="8" t="s">
        <v>28</v>
      </c>
      <c r="D33" s="1"/>
      <c r="E33" s="1"/>
      <c r="F33" s="1"/>
      <c r="G33" s="1"/>
      <c r="H33" s="1"/>
      <c r="I33" s="1"/>
      <c r="J33" s="1"/>
      <c r="K33" s="1"/>
    </row>
    <row r="34">
      <c r="A34" s="6">
        <v>32.0</v>
      </c>
      <c r="B34" s="9" t="s">
        <v>38</v>
      </c>
      <c r="C34" s="9" t="s">
        <v>4</v>
      </c>
      <c r="D34" s="1"/>
      <c r="E34" s="1"/>
      <c r="F34" s="1"/>
      <c r="G34" s="1"/>
      <c r="H34" s="1"/>
      <c r="I34" s="1"/>
      <c r="J34" s="1"/>
      <c r="K34" s="1"/>
    </row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dataValidations>
    <dataValidation type="list" allowBlank="1" showErrorMessage="1" sqref="C3:C30">
      <formula1>Partido!$AA$3:$AA$6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9.75"/>
    <col customWidth="1" min="3" max="3" width="5.5"/>
    <col customWidth="1" min="4" max="4" width="8.88"/>
    <col customWidth="1" min="5" max="5" width="8.75"/>
    <col customWidth="1" min="6" max="6" width="3.63"/>
    <col customWidth="1" min="7" max="7" width="5.88"/>
    <col customWidth="1" min="8" max="8" width="7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>
      <c r="A2" s="1"/>
      <c r="B2" s="1"/>
      <c r="C2" s="1"/>
      <c r="D2" s="1"/>
      <c r="E2" s="1"/>
      <c r="F2" s="1"/>
      <c r="G2" s="1"/>
      <c r="H2" s="10" t="s">
        <v>39</v>
      </c>
      <c r="I2" s="11" t="s">
        <v>40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2" t="s">
        <v>41</v>
      </c>
      <c r="Z2" s="13"/>
      <c r="AA2" s="14"/>
      <c r="AB2" s="1"/>
      <c r="AC2" s="1"/>
      <c r="AD2" s="15" t="s">
        <v>42</v>
      </c>
      <c r="AE2" s="16"/>
      <c r="AF2" s="1"/>
      <c r="AG2" s="15" t="s">
        <v>43</v>
      </c>
      <c r="AH2" s="16"/>
      <c r="AI2" s="1"/>
      <c r="AJ2" s="15" t="s">
        <v>40</v>
      </c>
      <c r="AK2" s="16"/>
      <c r="AL2" s="1"/>
      <c r="AM2" s="15" t="s">
        <v>44</v>
      </c>
      <c r="AN2" s="16"/>
      <c r="AO2" s="1"/>
      <c r="AP2" s="17" t="s">
        <v>39</v>
      </c>
      <c r="AQ2" s="1"/>
      <c r="AR2" s="2" t="s">
        <v>45</v>
      </c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8" t="s">
        <v>46</v>
      </c>
      <c r="M3" s="13"/>
      <c r="N3" s="13"/>
      <c r="O3" s="14"/>
      <c r="P3" s="1"/>
      <c r="Q3" s="1"/>
      <c r="R3" s="1"/>
      <c r="S3" s="1"/>
      <c r="T3" s="1"/>
      <c r="U3" s="1"/>
      <c r="V3" s="1"/>
      <c r="W3" s="1"/>
      <c r="X3" s="1"/>
      <c r="Y3" s="19">
        <f t="shared" ref="Y3:Y6" si="1">+SUM(J20+I20/1000+E20/10000)</f>
        <v>6.0015</v>
      </c>
      <c r="Z3" s="20">
        <f t="shared" ref="Z3:Z6" si="2">+_xlfn.RANK.EQ(Y3,$Y$3:$Y$6,0)</f>
        <v>4</v>
      </c>
      <c r="AA3" s="20" t="str">
        <f t="shared" ref="AA3:AA6" si="3">+B20</f>
        <v>Azul</v>
      </c>
      <c r="AB3" s="1"/>
      <c r="AC3" s="21">
        <v>1.0</v>
      </c>
      <c r="AD3" s="22" t="s">
        <v>20</v>
      </c>
      <c r="AE3" s="22" t="s">
        <v>12</v>
      </c>
      <c r="AF3" s="1"/>
      <c r="AG3" s="22" t="s">
        <v>4</v>
      </c>
      <c r="AH3" s="22" t="s">
        <v>28</v>
      </c>
      <c r="AI3" s="1"/>
      <c r="AJ3" s="22" t="s">
        <v>12</v>
      </c>
      <c r="AK3" s="22" t="s">
        <v>4</v>
      </c>
      <c r="AL3" s="1"/>
      <c r="AM3" s="22" t="s">
        <v>28</v>
      </c>
      <c r="AN3" s="22" t="s">
        <v>4</v>
      </c>
      <c r="AO3" s="1"/>
      <c r="AP3" s="8" t="s">
        <v>42</v>
      </c>
      <c r="AQ3" s="1"/>
      <c r="AR3" s="4">
        <v>0.0</v>
      </c>
    </row>
    <row r="4">
      <c r="A4" s="1"/>
      <c r="B4" s="18" t="s">
        <v>47</v>
      </c>
      <c r="C4" s="13"/>
      <c r="D4" s="14"/>
      <c r="E4" s="18" t="s">
        <v>48</v>
      </c>
      <c r="F4" s="13"/>
      <c r="G4" s="14"/>
      <c r="H4" s="1"/>
      <c r="I4" s="1"/>
      <c r="J4" s="1"/>
      <c r="K4" s="1"/>
      <c r="L4" s="23" t="s">
        <v>49</v>
      </c>
      <c r="M4" s="23" t="s">
        <v>2</v>
      </c>
      <c r="N4" s="23" t="s">
        <v>50</v>
      </c>
      <c r="O4" s="23" t="s">
        <v>51</v>
      </c>
      <c r="P4" s="1"/>
      <c r="Q4" s="1"/>
      <c r="R4" s="1"/>
      <c r="S4" s="1"/>
      <c r="T4" s="1"/>
      <c r="U4" s="1"/>
      <c r="V4" s="1"/>
      <c r="W4" s="1"/>
      <c r="X4" s="1"/>
      <c r="Y4" s="24">
        <f t="shared" si="1"/>
        <v>7.0003</v>
      </c>
      <c r="Z4" s="20">
        <f t="shared" si="2"/>
        <v>2</v>
      </c>
      <c r="AA4" s="20" t="str">
        <f t="shared" si="3"/>
        <v>Rojo</v>
      </c>
      <c r="AB4" s="1"/>
      <c r="AC4" s="21">
        <v>2.0</v>
      </c>
      <c r="AD4" s="22" t="s">
        <v>28</v>
      </c>
      <c r="AE4" s="22" t="s">
        <v>4</v>
      </c>
      <c r="AF4" s="1"/>
      <c r="AG4" s="22" t="s">
        <v>12</v>
      </c>
      <c r="AH4" s="22" t="s">
        <v>20</v>
      </c>
      <c r="AI4" s="1"/>
      <c r="AJ4" s="22" t="s">
        <v>20</v>
      </c>
      <c r="AK4" s="22" t="s">
        <v>28</v>
      </c>
      <c r="AL4" s="1"/>
      <c r="AM4" s="22" t="s">
        <v>20</v>
      </c>
      <c r="AN4" s="22" t="s">
        <v>12</v>
      </c>
      <c r="AO4" s="1"/>
      <c r="AP4" s="9" t="s">
        <v>43</v>
      </c>
      <c r="AQ4" s="1"/>
      <c r="AR4" s="6">
        <v>1.0</v>
      </c>
    </row>
    <row r="5">
      <c r="A5" s="25">
        <v>1.0</v>
      </c>
      <c r="B5" s="26" t="str">
        <f t="shared" ref="B5:B16" si="4">+IF($I$2="Formato 1",AD3,IF($I$2="Formato 2",AG3,IF($I$2="Formato 3",AJ3,IF($I$2="Formato 4",AM3,""))))</f>
        <v>Rojo</v>
      </c>
      <c r="C5" s="27" t="s">
        <v>52</v>
      </c>
      <c r="D5" s="28" t="str">
        <f t="shared" ref="D5:D16" si="5">+IF($I$2="Formato 1",AE3,IF($I$2="Formato 2",AH3,IF($I$2="Formato 3",AK3,IF($I$2="Formato 4",AN3,""))))</f>
        <v>Negro</v>
      </c>
      <c r="E5" s="29">
        <v>1.0</v>
      </c>
      <c r="F5" s="30" t="s">
        <v>53</v>
      </c>
      <c r="G5" s="31">
        <v>2.0</v>
      </c>
      <c r="H5" s="32">
        <f t="shared" ref="H5:H16" si="6">+IF(E5="","",IF(E5&gt;G5,3,IF(E5=G5,1,0)))</f>
        <v>0</v>
      </c>
      <c r="I5" s="32">
        <f t="shared" ref="I5:I16" si="7">+IF(G5="","",IF(E5&lt;G5,3,IF(E5=G5,1,0)))</f>
        <v>3</v>
      </c>
      <c r="J5" s="1"/>
      <c r="K5" s="21">
        <v>1.0</v>
      </c>
      <c r="L5" s="33" t="s">
        <v>17</v>
      </c>
      <c r="M5" s="33" t="str">
        <f>IFERROR(VLOOKUP(L5,Lista!$B$3:$C$34,2,0),"")</f>
        <v>Rojo</v>
      </c>
      <c r="N5" s="33">
        <v>1.0</v>
      </c>
      <c r="O5" s="33"/>
      <c r="P5" s="1"/>
      <c r="Q5" s="1"/>
      <c r="R5" s="1"/>
      <c r="S5" s="1"/>
      <c r="T5" s="1"/>
      <c r="U5" s="1"/>
      <c r="V5" s="1"/>
      <c r="W5" s="1"/>
      <c r="X5" s="1"/>
      <c r="Y5" s="24">
        <f t="shared" si="1"/>
        <v>6.9975</v>
      </c>
      <c r="Z5" s="20">
        <f t="shared" si="2"/>
        <v>3</v>
      </c>
      <c r="AA5" s="20" t="str">
        <f t="shared" si="3"/>
        <v>Negro</v>
      </c>
      <c r="AB5" s="1"/>
      <c r="AC5" s="21">
        <v>3.0</v>
      </c>
      <c r="AD5" s="22" t="s">
        <v>20</v>
      </c>
      <c r="AE5" s="22" t="s">
        <v>28</v>
      </c>
      <c r="AF5" s="1"/>
      <c r="AG5" s="22" t="s">
        <v>4</v>
      </c>
      <c r="AH5" s="22" t="s">
        <v>12</v>
      </c>
      <c r="AI5" s="1"/>
      <c r="AJ5" s="22" t="s">
        <v>12</v>
      </c>
      <c r="AK5" s="22" t="s">
        <v>20</v>
      </c>
      <c r="AL5" s="1"/>
      <c r="AM5" s="22" t="s">
        <v>28</v>
      </c>
      <c r="AN5" s="22" t="s">
        <v>20</v>
      </c>
      <c r="AO5" s="1"/>
      <c r="AP5" s="8" t="s">
        <v>40</v>
      </c>
      <c r="AQ5" s="1"/>
      <c r="AR5" s="4">
        <v>2.0</v>
      </c>
    </row>
    <row r="6">
      <c r="A6" s="25">
        <v>2.0</v>
      </c>
      <c r="B6" s="34" t="str">
        <f t="shared" si="4"/>
        <v>Azul</v>
      </c>
      <c r="C6" s="22" t="s">
        <v>52</v>
      </c>
      <c r="D6" s="35" t="str">
        <f t="shared" si="5"/>
        <v>Amarillo</v>
      </c>
      <c r="E6" s="36">
        <v>1.0</v>
      </c>
      <c r="F6" s="37" t="s">
        <v>53</v>
      </c>
      <c r="G6" s="38">
        <v>2.0</v>
      </c>
      <c r="H6" s="32">
        <f t="shared" si="6"/>
        <v>0</v>
      </c>
      <c r="I6" s="32">
        <f t="shared" si="7"/>
        <v>3</v>
      </c>
      <c r="J6" s="1"/>
      <c r="K6" s="21">
        <v>2.0</v>
      </c>
      <c r="L6" s="39" t="s">
        <v>7</v>
      </c>
      <c r="M6" s="39" t="str">
        <f>IFERROR(VLOOKUP(L6,Lista!$B$3:$C$34,2,0),"")</f>
        <v>Negro</v>
      </c>
      <c r="N6" s="39">
        <v>2.0</v>
      </c>
      <c r="O6" s="39"/>
      <c r="P6" s="1"/>
      <c r="Q6" s="1"/>
      <c r="R6" s="1"/>
      <c r="S6" s="1"/>
      <c r="T6" s="1"/>
      <c r="U6" s="1"/>
      <c r="V6" s="1"/>
      <c r="W6" s="1"/>
      <c r="X6" s="1"/>
      <c r="Y6" s="40">
        <f t="shared" si="1"/>
        <v>10.0023</v>
      </c>
      <c r="Z6" s="41">
        <f t="shared" si="2"/>
        <v>1</v>
      </c>
      <c r="AA6" s="41" t="str">
        <f t="shared" si="3"/>
        <v>Amarillo</v>
      </c>
      <c r="AB6" s="1"/>
      <c r="AC6" s="21">
        <v>4.0</v>
      </c>
      <c r="AD6" s="22" t="s">
        <v>12</v>
      </c>
      <c r="AE6" s="22" t="s">
        <v>4</v>
      </c>
      <c r="AF6" s="1"/>
      <c r="AG6" s="22" t="s">
        <v>28</v>
      </c>
      <c r="AH6" s="22" t="s">
        <v>20</v>
      </c>
      <c r="AI6" s="1"/>
      <c r="AJ6" s="22" t="s">
        <v>4</v>
      </c>
      <c r="AK6" s="22" t="s">
        <v>28</v>
      </c>
      <c r="AL6" s="1"/>
      <c r="AM6" s="22" t="s">
        <v>4</v>
      </c>
      <c r="AN6" s="22" t="s">
        <v>12</v>
      </c>
      <c r="AO6" s="1"/>
      <c r="AP6" s="9" t="s">
        <v>44</v>
      </c>
      <c r="AQ6" s="1"/>
      <c r="AR6" s="6">
        <v>3.0</v>
      </c>
    </row>
    <row r="7">
      <c r="A7" s="25">
        <v>3.0</v>
      </c>
      <c r="B7" s="34" t="str">
        <f t="shared" si="4"/>
        <v>Rojo</v>
      </c>
      <c r="C7" s="22" t="s">
        <v>52</v>
      </c>
      <c r="D7" s="35" t="str">
        <f t="shared" si="5"/>
        <v>Azul</v>
      </c>
      <c r="E7" s="36">
        <v>0.0</v>
      </c>
      <c r="F7" s="37" t="s">
        <v>53</v>
      </c>
      <c r="G7" s="38">
        <v>0.0</v>
      </c>
      <c r="H7" s="32">
        <f t="shared" si="6"/>
        <v>1</v>
      </c>
      <c r="I7" s="32">
        <f t="shared" si="7"/>
        <v>1</v>
      </c>
      <c r="J7" s="1"/>
      <c r="K7" s="21">
        <v>3.0</v>
      </c>
      <c r="L7" s="39" t="s">
        <v>9</v>
      </c>
      <c r="M7" s="39" t="str">
        <f>IFERROR(VLOOKUP(L7,Lista!$B$3:$C$34,2,0),"")</f>
        <v>Negro</v>
      </c>
      <c r="N7" s="39">
        <v>1.0</v>
      </c>
      <c r="O7" s="39">
        <v>3.0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21">
        <v>5.0</v>
      </c>
      <c r="AD7" s="22" t="s">
        <v>12</v>
      </c>
      <c r="AE7" s="22" t="s">
        <v>28</v>
      </c>
      <c r="AF7" s="1"/>
      <c r="AG7" s="22" t="s">
        <v>28</v>
      </c>
      <c r="AH7" s="22" t="s">
        <v>12</v>
      </c>
      <c r="AI7" s="1"/>
      <c r="AJ7" s="22" t="s">
        <v>4</v>
      </c>
      <c r="AK7" s="22" t="s">
        <v>20</v>
      </c>
      <c r="AL7" s="1"/>
      <c r="AM7" s="22" t="s">
        <v>4</v>
      </c>
      <c r="AN7" s="22" t="s">
        <v>20</v>
      </c>
      <c r="AO7" s="1"/>
      <c r="AP7" s="1"/>
      <c r="AQ7" s="1"/>
      <c r="AR7" s="4">
        <v>4.0</v>
      </c>
    </row>
    <row r="8">
      <c r="A8" s="25">
        <v>4.0</v>
      </c>
      <c r="B8" s="34" t="str">
        <f t="shared" si="4"/>
        <v>Negro</v>
      </c>
      <c r="C8" s="22" t="s">
        <v>52</v>
      </c>
      <c r="D8" s="35" t="str">
        <f t="shared" si="5"/>
        <v>Amarillo</v>
      </c>
      <c r="E8" s="36">
        <v>0.0</v>
      </c>
      <c r="F8" s="37" t="s">
        <v>53</v>
      </c>
      <c r="G8" s="38">
        <v>1.0</v>
      </c>
      <c r="H8" s="32">
        <f t="shared" si="6"/>
        <v>0</v>
      </c>
      <c r="I8" s="32">
        <f t="shared" si="7"/>
        <v>3</v>
      </c>
      <c r="J8" s="1"/>
      <c r="K8" s="21">
        <v>4.0</v>
      </c>
      <c r="L8" s="39" t="s">
        <v>6</v>
      </c>
      <c r="M8" s="39" t="str">
        <f>IFERROR(VLOOKUP(L8,Lista!$B$3:$C$34,2,0),"")</f>
        <v>Negro</v>
      </c>
      <c r="N8" s="39">
        <v>2.0</v>
      </c>
      <c r="O8" s="3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21">
        <v>6.0</v>
      </c>
      <c r="AD8" s="22" t="s">
        <v>20</v>
      </c>
      <c r="AE8" s="22" t="s">
        <v>4</v>
      </c>
      <c r="AF8" s="1"/>
      <c r="AG8" s="22" t="s">
        <v>4</v>
      </c>
      <c r="AH8" s="22" t="s">
        <v>20</v>
      </c>
      <c r="AI8" s="1"/>
      <c r="AJ8" s="22" t="s">
        <v>12</v>
      </c>
      <c r="AK8" s="22" t="s">
        <v>28</v>
      </c>
      <c r="AL8" s="1"/>
      <c r="AM8" s="22" t="s">
        <v>28</v>
      </c>
      <c r="AN8" s="22" t="s">
        <v>12</v>
      </c>
      <c r="AO8" s="1"/>
      <c r="AP8" s="1"/>
      <c r="AQ8" s="1"/>
      <c r="AR8" s="6">
        <v>5.0</v>
      </c>
    </row>
    <row r="9">
      <c r="A9" s="25">
        <v>5.0</v>
      </c>
      <c r="B9" s="34" t="str">
        <f t="shared" si="4"/>
        <v>Negro</v>
      </c>
      <c r="C9" s="22" t="s">
        <v>52</v>
      </c>
      <c r="D9" s="35" t="str">
        <f t="shared" si="5"/>
        <v>Azul</v>
      </c>
      <c r="E9" s="36">
        <v>0.0</v>
      </c>
      <c r="F9" s="37" t="s">
        <v>53</v>
      </c>
      <c r="G9" s="38">
        <v>3.0</v>
      </c>
      <c r="H9" s="32">
        <f t="shared" si="6"/>
        <v>0</v>
      </c>
      <c r="I9" s="32">
        <f t="shared" si="7"/>
        <v>3</v>
      </c>
      <c r="J9" s="1"/>
      <c r="K9" s="21">
        <v>5.0</v>
      </c>
      <c r="L9" s="39" t="s">
        <v>33</v>
      </c>
      <c r="M9" s="39" t="str">
        <f>IFERROR(VLOOKUP(L9,Lista!$B$3:$C$34,2,0),"")</f>
        <v>Amarillo</v>
      </c>
      <c r="N9" s="39">
        <v>1.0</v>
      </c>
      <c r="O9" s="39">
        <v>2.0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1">
        <v>7.0</v>
      </c>
      <c r="AD9" s="22" t="s">
        <v>20</v>
      </c>
      <c r="AE9" s="22" t="s">
        <v>12</v>
      </c>
      <c r="AF9" s="1"/>
      <c r="AG9" s="22" t="s">
        <v>4</v>
      </c>
      <c r="AH9" s="22" t="s">
        <v>28</v>
      </c>
      <c r="AI9" s="1"/>
      <c r="AJ9" s="22" t="s">
        <v>12</v>
      </c>
      <c r="AK9" s="22" t="s">
        <v>4</v>
      </c>
      <c r="AL9" s="1"/>
      <c r="AM9" s="22" t="s">
        <v>28</v>
      </c>
      <c r="AN9" s="22" t="s">
        <v>4</v>
      </c>
      <c r="AO9" s="1"/>
      <c r="AP9" s="1"/>
      <c r="AQ9" s="1"/>
      <c r="AR9" s="4">
        <v>6.0</v>
      </c>
    </row>
    <row r="10">
      <c r="A10" s="25">
        <v>6.0</v>
      </c>
      <c r="B10" s="34" t="str">
        <f t="shared" si="4"/>
        <v>Rojo</v>
      </c>
      <c r="C10" s="22" t="s">
        <v>52</v>
      </c>
      <c r="D10" s="35" t="str">
        <f t="shared" si="5"/>
        <v>Amarillo</v>
      </c>
      <c r="E10" s="36">
        <v>0.0</v>
      </c>
      <c r="F10" s="37" t="s">
        <v>53</v>
      </c>
      <c r="G10" s="38">
        <v>0.0</v>
      </c>
      <c r="H10" s="32">
        <f t="shared" si="6"/>
        <v>1</v>
      </c>
      <c r="I10" s="32">
        <f t="shared" si="7"/>
        <v>1</v>
      </c>
      <c r="J10" s="1"/>
      <c r="K10" s="21">
        <v>6.0</v>
      </c>
      <c r="L10" s="39" t="s">
        <v>27</v>
      </c>
      <c r="M10" s="39" t="str">
        <f>IFERROR(VLOOKUP(L10,Lista!$B$3:$C$34,2,0),"")</f>
        <v>Amarillo</v>
      </c>
      <c r="N10" s="39">
        <v>1.0</v>
      </c>
      <c r="O10" s="39">
        <v>1.0</v>
      </c>
      <c r="P10" s="1"/>
      <c r="Q10" s="4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1">
        <v>8.0</v>
      </c>
      <c r="AD10" s="22" t="s">
        <v>28</v>
      </c>
      <c r="AE10" s="22" t="s">
        <v>4</v>
      </c>
      <c r="AF10" s="1"/>
      <c r="AG10" s="22" t="s">
        <v>12</v>
      </c>
      <c r="AH10" s="22" t="s">
        <v>20</v>
      </c>
      <c r="AI10" s="1"/>
      <c r="AJ10" s="22" t="s">
        <v>20</v>
      </c>
      <c r="AK10" s="22" t="s">
        <v>28</v>
      </c>
      <c r="AL10" s="1"/>
      <c r="AM10" s="22" t="s">
        <v>20</v>
      </c>
      <c r="AN10" s="22" t="s">
        <v>12</v>
      </c>
      <c r="AO10" s="1"/>
      <c r="AP10" s="1"/>
      <c r="AQ10" s="1"/>
      <c r="AR10" s="6">
        <v>7.0</v>
      </c>
    </row>
    <row r="11">
      <c r="A11" s="25">
        <v>7.0</v>
      </c>
      <c r="B11" s="34" t="str">
        <f t="shared" si="4"/>
        <v>Rojo</v>
      </c>
      <c r="C11" s="22" t="s">
        <v>52</v>
      </c>
      <c r="D11" s="35" t="str">
        <f t="shared" si="5"/>
        <v>Negro</v>
      </c>
      <c r="E11" s="36">
        <v>2.0</v>
      </c>
      <c r="F11" s="37" t="s">
        <v>53</v>
      </c>
      <c r="G11" s="38">
        <v>1.0</v>
      </c>
      <c r="H11" s="32">
        <f t="shared" si="6"/>
        <v>3</v>
      </c>
      <c r="I11" s="32">
        <f t="shared" si="7"/>
        <v>0</v>
      </c>
      <c r="J11" s="1"/>
      <c r="K11" s="21">
        <v>7.0</v>
      </c>
      <c r="L11" s="39" t="s">
        <v>25</v>
      </c>
      <c r="M11" s="39" t="str">
        <f>IFERROR(VLOOKUP(L11,Lista!$B$3:$C$34,2,0),"")</f>
        <v>Azul</v>
      </c>
      <c r="N11" s="39">
        <v>1.0</v>
      </c>
      <c r="O11" s="3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1">
        <v>9.0</v>
      </c>
      <c r="AD11" s="22" t="s">
        <v>20</v>
      </c>
      <c r="AE11" s="22" t="s">
        <v>28</v>
      </c>
      <c r="AF11" s="1"/>
      <c r="AG11" s="22" t="s">
        <v>4</v>
      </c>
      <c r="AH11" s="22" t="s">
        <v>12</v>
      </c>
      <c r="AI11" s="1"/>
      <c r="AJ11" s="22" t="s">
        <v>12</v>
      </c>
      <c r="AK11" s="22" t="s">
        <v>20</v>
      </c>
      <c r="AL11" s="1"/>
      <c r="AM11" s="22" t="s">
        <v>28</v>
      </c>
      <c r="AN11" s="22" t="s">
        <v>20</v>
      </c>
      <c r="AO11" s="1"/>
      <c r="AP11" s="1"/>
      <c r="AQ11" s="1"/>
      <c r="AR11" s="4">
        <v>8.0</v>
      </c>
    </row>
    <row r="12">
      <c r="A12" s="25">
        <v>8.0</v>
      </c>
      <c r="B12" s="34" t="str">
        <f t="shared" si="4"/>
        <v>Azul</v>
      </c>
      <c r="C12" s="22" t="s">
        <v>52</v>
      </c>
      <c r="D12" s="35" t="str">
        <f t="shared" si="5"/>
        <v>Amarillo</v>
      </c>
      <c r="E12" s="36">
        <v>0.0</v>
      </c>
      <c r="F12" s="37" t="s">
        <v>53</v>
      </c>
      <c r="G12" s="38">
        <v>0.0</v>
      </c>
      <c r="H12" s="32">
        <f t="shared" si="6"/>
        <v>1</v>
      </c>
      <c r="I12" s="32">
        <f t="shared" si="7"/>
        <v>1</v>
      </c>
      <c r="J12" s="1"/>
      <c r="K12" s="21">
        <v>8.0</v>
      </c>
      <c r="L12" s="39" t="s">
        <v>29</v>
      </c>
      <c r="M12" s="39" t="str">
        <f>IFERROR(VLOOKUP(L12,Lista!$B$3:$C$34,2,0),"")</f>
        <v>Amarillo</v>
      </c>
      <c r="N12" s="39">
        <v>1.0</v>
      </c>
      <c r="O12" s="4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1">
        <v>10.0</v>
      </c>
      <c r="AD12" s="22" t="s">
        <v>12</v>
      </c>
      <c r="AE12" s="22" t="s">
        <v>4</v>
      </c>
      <c r="AF12" s="1"/>
      <c r="AG12" s="22" t="s">
        <v>28</v>
      </c>
      <c r="AH12" s="22" t="s">
        <v>20</v>
      </c>
      <c r="AI12" s="1"/>
      <c r="AJ12" s="22" t="s">
        <v>4</v>
      </c>
      <c r="AK12" s="22" t="s">
        <v>28</v>
      </c>
      <c r="AL12" s="1"/>
      <c r="AM12" s="22" t="s">
        <v>4</v>
      </c>
      <c r="AN12" s="22" t="s">
        <v>12</v>
      </c>
      <c r="AO12" s="1"/>
      <c r="AP12" s="1"/>
      <c r="AQ12" s="1"/>
      <c r="AR12" s="6">
        <v>9.0</v>
      </c>
    </row>
    <row r="13">
      <c r="A13" s="25">
        <v>9.0</v>
      </c>
      <c r="B13" s="34" t="str">
        <f t="shared" si="4"/>
        <v>Rojo</v>
      </c>
      <c r="C13" s="22" t="s">
        <v>52</v>
      </c>
      <c r="D13" s="35" t="str">
        <f t="shared" si="5"/>
        <v>Azul</v>
      </c>
      <c r="E13" s="36">
        <v>0.0</v>
      </c>
      <c r="F13" s="37" t="s">
        <v>53</v>
      </c>
      <c r="G13" s="38">
        <v>0.0</v>
      </c>
      <c r="H13" s="32">
        <f t="shared" si="6"/>
        <v>1</v>
      </c>
      <c r="I13" s="32">
        <f t="shared" si="7"/>
        <v>1</v>
      </c>
      <c r="J13" s="1"/>
      <c r="K13" s="21">
        <v>9.0</v>
      </c>
      <c r="L13" s="39" t="s">
        <v>22</v>
      </c>
      <c r="M13" s="43" t="str">
        <f>IFERROR(VLOOKUP(L13,Lista!$B$3:$C$34,2,0),"")</f>
        <v>Azul</v>
      </c>
      <c r="N13" s="39">
        <v>1.0</v>
      </c>
      <c r="O13" s="39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1">
        <v>11.0</v>
      </c>
      <c r="AD13" s="22" t="s">
        <v>12</v>
      </c>
      <c r="AE13" s="22" t="s">
        <v>28</v>
      </c>
      <c r="AF13" s="1"/>
      <c r="AG13" s="22" t="s">
        <v>28</v>
      </c>
      <c r="AH13" s="22" t="s">
        <v>12</v>
      </c>
      <c r="AI13" s="1"/>
      <c r="AJ13" s="22" t="s">
        <v>4</v>
      </c>
      <c r="AK13" s="22" t="s">
        <v>20</v>
      </c>
      <c r="AL13" s="1"/>
      <c r="AM13" s="22" t="s">
        <v>4</v>
      </c>
      <c r="AN13" s="22" t="s">
        <v>20</v>
      </c>
      <c r="AO13" s="1"/>
      <c r="AP13" s="1"/>
      <c r="AQ13" s="1"/>
      <c r="AR13" s="1"/>
    </row>
    <row r="14">
      <c r="A14" s="25">
        <v>10.0</v>
      </c>
      <c r="B14" s="34" t="str">
        <f t="shared" si="4"/>
        <v>Negro</v>
      </c>
      <c r="C14" s="22" t="s">
        <v>52</v>
      </c>
      <c r="D14" s="35" t="str">
        <f t="shared" si="5"/>
        <v>Amarillo</v>
      </c>
      <c r="E14" s="36">
        <v>0.0</v>
      </c>
      <c r="F14" s="37" t="s">
        <v>53</v>
      </c>
      <c r="G14" s="38">
        <v>0.0</v>
      </c>
      <c r="H14" s="32">
        <f t="shared" si="6"/>
        <v>1</v>
      </c>
      <c r="I14" s="32">
        <f t="shared" si="7"/>
        <v>1</v>
      </c>
      <c r="J14" s="1"/>
      <c r="K14" s="21">
        <v>10.0</v>
      </c>
      <c r="L14" s="39" t="s">
        <v>19</v>
      </c>
      <c r="M14" s="43" t="str">
        <f>IFERROR(VLOOKUP(L14,Lista!$B$3:$C$34,2,0),"")</f>
        <v>Azul</v>
      </c>
      <c r="N14" s="39">
        <v>2.0</v>
      </c>
      <c r="O14" s="39">
        <v>1.0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1">
        <v>12.0</v>
      </c>
      <c r="AD14" s="22" t="s">
        <v>20</v>
      </c>
      <c r="AE14" s="22" t="s">
        <v>4</v>
      </c>
      <c r="AF14" s="1"/>
      <c r="AG14" s="22" t="s">
        <v>4</v>
      </c>
      <c r="AH14" s="22" t="s">
        <v>20</v>
      </c>
      <c r="AI14" s="1"/>
      <c r="AJ14" s="22" t="s">
        <v>12</v>
      </c>
      <c r="AK14" s="22" t="s">
        <v>28</v>
      </c>
      <c r="AL14" s="1"/>
      <c r="AM14" s="22" t="s">
        <v>28</v>
      </c>
      <c r="AN14" s="22" t="s">
        <v>12</v>
      </c>
      <c r="AO14" s="1"/>
      <c r="AP14" s="1"/>
      <c r="AQ14" s="1"/>
      <c r="AR14" s="1"/>
    </row>
    <row r="15">
      <c r="A15" s="25">
        <v>11.0</v>
      </c>
      <c r="B15" s="34" t="str">
        <f t="shared" si="4"/>
        <v>Negro</v>
      </c>
      <c r="C15" s="22" t="s">
        <v>52</v>
      </c>
      <c r="D15" s="35" t="str">
        <f t="shared" si="5"/>
        <v>Azul</v>
      </c>
      <c r="E15" s="36">
        <v>2.0</v>
      </c>
      <c r="F15" s="37" t="s">
        <v>53</v>
      </c>
      <c r="G15" s="38">
        <v>1.0</v>
      </c>
      <c r="H15" s="32">
        <f t="shared" si="6"/>
        <v>3</v>
      </c>
      <c r="I15" s="32">
        <f t="shared" si="7"/>
        <v>0</v>
      </c>
      <c r="J15" s="1"/>
      <c r="K15" s="21">
        <v>11.0</v>
      </c>
      <c r="L15" s="39" t="s">
        <v>21</v>
      </c>
      <c r="M15" s="43" t="str">
        <f>IFERROR(VLOOKUP(L15,Lista!$B$3:$C$34,2,0),"")</f>
        <v>Azul</v>
      </c>
      <c r="N15" s="39"/>
      <c r="O15" s="39">
        <v>1.0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>
      <c r="A16" s="25">
        <v>12.0</v>
      </c>
      <c r="B16" s="44" t="str">
        <f t="shared" si="4"/>
        <v>Rojo</v>
      </c>
      <c r="C16" s="15" t="s">
        <v>52</v>
      </c>
      <c r="D16" s="45" t="str">
        <f t="shared" si="5"/>
        <v>Amarillo</v>
      </c>
      <c r="E16" s="46">
        <v>0.0</v>
      </c>
      <c r="F16" s="47" t="s">
        <v>53</v>
      </c>
      <c r="G16" s="48">
        <v>0.0</v>
      </c>
      <c r="H16" s="32">
        <f t="shared" si="6"/>
        <v>1</v>
      </c>
      <c r="I16" s="32">
        <f t="shared" si="7"/>
        <v>1</v>
      </c>
      <c r="J16" s="1"/>
      <c r="K16" s="21">
        <v>12.0</v>
      </c>
      <c r="L16" s="39" t="s">
        <v>23</v>
      </c>
      <c r="M16" s="43" t="str">
        <f>IFERROR(VLOOKUP(L16,Lista!$B$3:$C$34,2,0),"")</f>
        <v>Azul</v>
      </c>
      <c r="N16" s="39">
        <v>1.0</v>
      </c>
      <c r="O16" s="39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21">
        <v>13.0</v>
      </c>
      <c r="L17" s="39" t="s">
        <v>18</v>
      </c>
      <c r="M17" s="43" t="str">
        <f>IFERROR(VLOOKUP(L17,Lista!$B$3:$C$34,2,0),"")</f>
        <v>Rojo</v>
      </c>
      <c r="N17" s="39">
        <v>1.0</v>
      </c>
      <c r="O17" s="3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>
      <c r="A18" s="1"/>
      <c r="B18" s="1"/>
      <c r="C18" s="1"/>
      <c r="D18" s="1"/>
      <c r="E18" s="18" t="s">
        <v>45</v>
      </c>
      <c r="F18" s="13"/>
      <c r="G18" s="13"/>
      <c r="H18" s="13"/>
      <c r="I18" s="14"/>
      <c r="J18" s="1"/>
      <c r="K18" s="21">
        <v>14.0</v>
      </c>
      <c r="L18" s="39" t="s">
        <v>13</v>
      </c>
      <c r="M18" s="43" t="str">
        <f>IFERROR(VLOOKUP(L18,Lista!$B$3:$C$34,2,0),"")</f>
        <v>Rojo</v>
      </c>
      <c r="N18" s="39">
        <v>1.0</v>
      </c>
      <c r="O18" s="39">
        <v>1.0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>
      <c r="A19" s="1"/>
      <c r="B19" s="18" t="s">
        <v>2</v>
      </c>
      <c r="C19" s="13"/>
      <c r="D19" s="14"/>
      <c r="E19" s="18" t="s">
        <v>54</v>
      </c>
      <c r="F19" s="14"/>
      <c r="G19" s="18" t="s">
        <v>55</v>
      </c>
      <c r="H19" s="14"/>
      <c r="I19" s="23" t="s">
        <v>56</v>
      </c>
      <c r="J19" s="23" t="s">
        <v>57</v>
      </c>
      <c r="K19" s="21">
        <v>15.0</v>
      </c>
      <c r="L19" s="39" t="s">
        <v>3</v>
      </c>
      <c r="M19" s="43" t="str">
        <f>IFERROR(VLOOKUP(L19,Lista!$B$3:$C$34,2,0),"")</f>
        <v>Negro</v>
      </c>
      <c r="N19" s="43"/>
      <c r="O19" s="39">
        <v>1.0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>
      <c r="A20" s="1"/>
      <c r="B20" s="34" t="s">
        <v>20</v>
      </c>
      <c r="D20" s="49"/>
      <c r="E20" s="26">
        <f t="shared" ref="E20:E23" si="8">+SUMIF($B$5:$B$16,B20,$E$5:$E$16)+SUMIF($D$5:$D$16,B20,$G$5:$G$16)</f>
        <v>5</v>
      </c>
      <c r="F20" s="50"/>
      <c r="G20" s="26">
        <f t="shared" ref="G20:G23" si="9">+SUMIF($B$5:$B$16,B20,$G$5:$G$16)+SUMIF($D$5:$D$16,B20,$E$5:$E$16)</f>
        <v>4</v>
      </c>
      <c r="H20" s="50"/>
      <c r="I20" s="51">
        <f t="shared" ref="I20:I24" si="10">+E20-G20</f>
        <v>1</v>
      </c>
      <c r="J20" s="19">
        <f t="shared" ref="J20:J23" si="11">+SUMIF($B$5:$B$16,B20,$H$5:$H$16)+SUMIF($D$5:$D$16,B20,$I$5:$I$16)</f>
        <v>6</v>
      </c>
      <c r="K20" s="21">
        <v>16.0</v>
      </c>
      <c r="L20" s="39" t="s">
        <v>14</v>
      </c>
      <c r="M20" s="43" t="str">
        <f>IFERROR(VLOOKUP(L20,Lista!$B$3:$C$34,2,0),"")</f>
        <v>Rojo</v>
      </c>
      <c r="N20" s="39"/>
      <c r="O20" s="39">
        <v>1.0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>
      <c r="A21" s="1"/>
      <c r="B21" s="34" t="s">
        <v>12</v>
      </c>
      <c r="D21" s="49"/>
      <c r="E21" s="34">
        <f t="shared" si="8"/>
        <v>3</v>
      </c>
      <c r="F21" s="49"/>
      <c r="G21" s="34">
        <f t="shared" si="9"/>
        <v>3</v>
      </c>
      <c r="H21" s="49"/>
      <c r="I21" s="20">
        <f t="shared" si="10"/>
        <v>0</v>
      </c>
      <c r="J21" s="24">
        <f t="shared" si="11"/>
        <v>7</v>
      </c>
      <c r="K21" s="21">
        <v>17.0</v>
      </c>
      <c r="L21" s="39" t="s">
        <v>8</v>
      </c>
      <c r="M21" s="43" t="str">
        <f>IFERROR(VLOOKUP(L21,Lista!$B$3:$C$34,2,0),"")</f>
        <v>Negro</v>
      </c>
      <c r="N21" s="39"/>
      <c r="O21" s="39">
        <v>1.0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>
      <c r="A22" s="1"/>
      <c r="B22" s="34" t="s">
        <v>4</v>
      </c>
      <c r="D22" s="49"/>
      <c r="E22" s="34">
        <f t="shared" si="8"/>
        <v>5</v>
      </c>
      <c r="F22" s="49"/>
      <c r="G22" s="34">
        <f t="shared" si="9"/>
        <v>8</v>
      </c>
      <c r="H22" s="49"/>
      <c r="I22" s="20">
        <f t="shared" si="10"/>
        <v>-3</v>
      </c>
      <c r="J22" s="24">
        <f t="shared" si="11"/>
        <v>7</v>
      </c>
      <c r="K22" s="21">
        <v>18.0</v>
      </c>
      <c r="L22" s="39" t="s">
        <v>26</v>
      </c>
      <c r="M22" s="43" t="str">
        <f>IFERROR(VLOOKUP(L22,Lista!$B$3:$C$34,2,0),"")</f>
        <v>Azul</v>
      </c>
      <c r="N22" s="39"/>
      <c r="O22" s="39">
        <v>1.0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>
      <c r="A23" s="1"/>
      <c r="B23" s="44" t="s">
        <v>28</v>
      </c>
      <c r="C23" s="16"/>
      <c r="D23" s="52"/>
      <c r="E23" s="44">
        <f t="shared" si="8"/>
        <v>3</v>
      </c>
      <c r="F23" s="52"/>
      <c r="G23" s="44">
        <f t="shared" si="9"/>
        <v>1</v>
      </c>
      <c r="H23" s="52"/>
      <c r="I23" s="41">
        <f t="shared" si="10"/>
        <v>2</v>
      </c>
      <c r="J23" s="40">
        <f t="shared" si="11"/>
        <v>10</v>
      </c>
      <c r="K23" s="21">
        <v>19.0</v>
      </c>
      <c r="L23" s="43"/>
      <c r="M23" s="43" t="str">
        <f>IFERROR(VLOOKUP(L23,Lista!$B$3:$C$34,2,0),"")</f>
        <v/>
      </c>
      <c r="N23" s="43"/>
      <c r="O23" s="4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>
      <c r="A24" s="1"/>
      <c r="B24" s="1"/>
      <c r="C24" s="1"/>
      <c r="D24" s="1"/>
      <c r="E24" s="53">
        <f>+SUM(E20:F23)</f>
        <v>16</v>
      </c>
      <c r="F24" s="54"/>
      <c r="G24" s="53">
        <f>+SUM(G20:H23)</f>
        <v>16</v>
      </c>
      <c r="H24" s="54"/>
      <c r="I24" s="53">
        <f t="shared" si="10"/>
        <v>0</v>
      </c>
      <c r="J24" s="1"/>
      <c r="K24" s="21">
        <v>20.0</v>
      </c>
      <c r="L24" s="43"/>
      <c r="M24" s="43" t="str">
        <f>IFERROR(VLOOKUP(L24,Lista!$B$3:$C$34,2,0),"")</f>
        <v/>
      </c>
      <c r="N24" s="43"/>
      <c r="O24" s="4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>
      <c r="A25" s="1"/>
      <c r="B25" s="1"/>
      <c r="C25" s="1"/>
      <c r="D25" s="1"/>
      <c r="E25" s="1"/>
      <c r="G25" s="1"/>
      <c r="H25" s="1"/>
      <c r="I25" s="1"/>
      <c r="J25" s="1"/>
      <c r="K25" s="21">
        <v>21.0</v>
      </c>
      <c r="L25" s="43"/>
      <c r="M25" s="43" t="str">
        <f>IFERROR(VLOOKUP(L25,Lista!$B$3:$C$34,2,0),"")</f>
        <v/>
      </c>
      <c r="N25" s="43"/>
      <c r="O25" s="4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>
      <c r="A26" s="1"/>
      <c r="B26" s="55"/>
      <c r="C26" s="55"/>
      <c r="D26" s="55"/>
      <c r="E26" s="55" t="s">
        <v>58</v>
      </c>
      <c r="F26" s="16"/>
      <c r="G26" s="16"/>
      <c r="H26" s="16"/>
      <c r="I26" s="16"/>
      <c r="J26" s="1"/>
      <c r="K26" s="21">
        <v>22.0</v>
      </c>
      <c r="L26" s="43"/>
      <c r="M26" s="43" t="str">
        <f>IFERROR(VLOOKUP(L26,Lista!$B$3:$C$34,2,0),"")</f>
        <v/>
      </c>
      <c r="N26" s="43"/>
      <c r="O26" s="4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>
      <c r="A27" s="1"/>
      <c r="B27" s="18" t="s">
        <v>59</v>
      </c>
      <c r="C27" s="13"/>
      <c r="D27" s="14"/>
      <c r="E27" s="18" t="s">
        <v>60</v>
      </c>
      <c r="F27" s="14"/>
      <c r="G27" s="18" t="s">
        <v>61</v>
      </c>
      <c r="H27" s="14"/>
      <c r="I27" s="23" t="s">
        <v>56</v>
      </c>
      <c r="J27" s="1"/>
      <c r="K27" s="21">
        <v>23.0</v>
      </c>
      <c r="L27" s="43"/>
      <c r="M27" s="43" t="str">
        <f>IFERROR(VLOOKUP(L27,Lista!$B$3:$C$34,2,0),"")</f>
        <v/>
      </c>
      <c r="N27" s="43"/>
      <c r="O27" s="4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>
      <c r="A28" s="1"/>
      <c r="B28" s="34" t="s">
        <v>20</v>
      </c>
      <c r="D28" s="49"/>
      <c r="E28" s="26">
        <f t="shared" ref="E28:E31" si="12">+E20</f>
        <v>5</v>
      </c>
      <c r="F28" s="50"/>
      <c r="G28" s="26">
        <f t="shared" ref="G28:G31" si="13">+SUMIF($M$5:$M$32,B28,$N$5:$N$32)</f>
        <v>5</v>
      </c>
      <c r="H28" s="50"/>
      <c r="I28" s="51">
        <f t="shared" ref="I28:I31" si="14">+E28-G28</f>
        <v>0</v>
      </c>
      <c r="J28" s="1"/>
      <c r="K28" s="21">
        <v>24.0</v>
      </c>
      <c r="L28" s="43"/>
      <c r="M28" s="43" t="str">
        <f>IFERROR(VLOOKUP(L28,Lista!$B$3:$C$34,2,0),"")</f>
        <v/>
      </c>
      <c r="N28" s="43"/>
      <c r="O28" s="4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>
      <c r="A29" s="1"/>
      <c r="B29" s="34" t="s">
        <v>12</v>
      </c>
      <c r="D29" s="49"/>
      <c r="E29" s="34">
        <f t="shared" si="12"/>
        <v>3</v>
      </c>
      <c r="F29" s="49"/>
      <c r="G29" s="34">
        <f t="shared" si="13"/>
        <v>3</v>
      </c>
      <c r="H29" s="49"/>
      <c r="I29" s="20">
        <f t="shared" si="14"/>
        <v>0</v>
      </c>
      <c r="J29" s="1"/>
      <c r="K29" s="21">
        <v>25.0</v>
      </c>
      <c r="L29" s="43"/>
      <c r="M29" s="43" t="str">
        <f>IFERROR(VLOOKUP(L29,Lista!$B$3:$C$34,2,0),"")</f>
        <v/>
      </c>
      <c r="N29" s="43"/>
      <c r="O29" s="4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>
      <c r="A30" s="1"/>
      <c r="B30" s="34" t="s">
        <v>4</v>
      </c>
      <c r="D30" s="49"/>
      <c r="E30" s="34">
        <f t="shared" si="12"/>
        <v>5</v>
      </c>
      <c r="F30" s="49"/>
      <c r="G30" s="34">
        <f t="shared" si="13"/>
        <v>5</v>
      </c>
      <c r="H30" s="49"/>
      <c r="I30" s="20">
        <f t="shared" si="14"/>
        <v>0</v>
      </c>
      <c r="J30" s="1"/>
      <c r="K30" s="21">
        <v>26.0</v>
      </c>
      <c r="L30" s="43"/>
      <c r="M30" s="43" t="str">
        <f>IFERROR(VLOOKUP(L30,Lista!$B$3:$C$34,2,0),"")</f>
        <v/>
      </c>
      <c r="N30" s="43"/>
      <c r="O30" s="4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>
      <c r="A31" s="1"/>
      <c r="B31" s="44" t="s">
        <v>28</v>
      </c>
      <c r="C31" s="16"/>
      <c r="D31" s="52"/>
      <c r="E31" s="44">
        <f t="shared" si="12"/>
        <v>3</v>
      </c>
      <c r="F31" s="52"/>
      <c r="G31" s="44">
        <f t="shared" si="13"/>
        <v>3</v>
      </c>
      <c r="H31" s="52"/>
      <c r="I31" s="41">
        <f t="shared" si="14"/>
        <v>0</v>
      </c>
      <c r="J31" s="1"/>
      <c r="K31" s="21">
        <v>27.0</v>
      </c>
      <c r="L31" s="43"/>
      <c r="M31" s="43" t="str">
        <f>IFERROR(VLOOKUP(L31,Lista!$B$3:$C$34,2,0),"")</f>
        <v/>
      </c>
      <c r="N31" s="43"/>
      <c r="O31" s="4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21">
        <v>28.0</v>
      </c>
      <c r="L32" s="56"/>
      <c r="M32" s="56" t="str">
        <f>IFERROR(VLOOKUP(L32,Lista!$B$3:$C$34,2,0),"")</f>
        <v/>
      </c>
      <c r="N32" s="56"/>
      <c r="O32" s="5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>
      <c r="A33" s="1"/>
      <c r="B33" s="12" t="s">
        <v>62</v>
      </c>
      <c r="C33" s="13"/>
      <c r="D33" s="14"/>
      <c r="E33" s="12" t="s">
        <v>63</v>
      </c>
      <c r="F33" s="14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>
      <c r="A34" s="25">
        <v>1.0</v>
      </c>
      <c r="B34" s="26" t="s">
        <v>64</v>
      </c>
      <c r="C34" s="54"/>
      <c r="D34" s="50"/>
      <c r="E34" s="26" t="str">
        <f t="shared" ref="E34:E37" si="15">+VLOOKUP(A34,$Z$3:$AA$6,2,0)</f>
        <v>Amarillo</v>
      </c>
      <c r="F34" s="50"/>
      <c r="G34" s="1"/>
      <c r="H34" s="1"/>
      <c r="I34" s="1"/>
      <c r="J34" s="1"/>
      <c r="K34" s="21" t="s">
        <v>65</v>
      </c>
      <c r="L34" s="57" t="s">
        <v>66</v>
      </c>
      <c r="M34" s="54"/>
      <c r="N34" s="54"/>
      <c r="O34" s="50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>
      <c r="A35" s="25">
        <v>2.0</v>
      </c>
      <c r="B35" s="34" t="s">
        <v>67</v>
      </c>
      <c r="D35" s="49"/>
      <c r="E35" s="34" t="str">
        <f t="shared" si="15"/>
        <v>Rojo</v>
      </c>
      <c r="F35" s="49"/>
      <c r="G35" s="1"/>
      <c r="H35" s="1"/>
      <c r="I35" s="1"/>
      <c r="J35" s="1"/>
      <c r="K35" s="1"/>
      <c r="L35" s="58"/>
      <c r="O35" s="49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>
      <c r="A36" s="25">
        <v>3.0</v>
      </c>
      <c r="B36" s="34" t="s">
        <v>68</v>
      </c>
      <c r="D36" s="49"/>
      <c r="E36" s="34" t="str">
        <f t="shared" si="15"/>
        <v>Negro</v>
      </c>
      <c r="F36" s="49"/>
      <c r="G36" s="1"/>
      <c r="H36" s="1"/>
      <c r="I36" s="1"/>
      <c r="J36" s="1"/>
      <c r="K36" s="1"/>
      <c r="L36" s="58"/>
      <c r="O36" s="49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>
      <c r="A37" s="25">
        <v>4.0</v>
      </c>
      <c r="B37" s="44" t="s">
        <v>69</v>
      </c>
      <c r="C37" s="16"/>
      <c r="D37" s="52"/>
      <c r="E37" s="44" t="str">
        <f t="shared" si="15"/>
        <v>Azul</v>
      </c>
      <c r="F37" s="52"/>
      <c r="G37" s="1"/>
      <c r="H37" s="1"/>
      <c r="I37" s="1"/>
      <c r="J37" s="1"/>
      <c r="K37" s="1"/>
      <c r="L37" s="58"/>
      <c r="O37" s="49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>
      <c r="A38" s="1"/>
      <c r="B38" s="59" t="s">
        <v>70</v>
      </c>
      <c r="C38" s="1"/>
      <c r="D38" s="1"/>
      <c r="E38" s="1"/>
      <c r="F38" s="1"/>
      <c r="G38" s="1"/>
      <c r="H38" s="1"/>
      <c r="I38" s="1"/>
      <c r="J38" s="1"/>
      <c r="K38" s="1"/>
      <c r="L38" s="60"/>
      <c r="M38" s="16"/>
      <c r="N38" s="16"/>
      <c r="O38" s="5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hidden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hidden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hidden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hidden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hidden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hidden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hidden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hidden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hidden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hidden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hidden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hidden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hidden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hidden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hidden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hidden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hidden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hidden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hidden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hidden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hidden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hidden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hidden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hidden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hidden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hidden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hidden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hidden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hidden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hidden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hidden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hidden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hidden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hidden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hidden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hidden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hidden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hidden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hidden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hidden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hidden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hidden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hidden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hidden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hidden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hidden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hidden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hidden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hidden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hidden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hidden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hidden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hidden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hidden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hidden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hidden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hidden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hidden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hidden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hidden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hidden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hidden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hidden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hidden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hidden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hidden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hidden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hidden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hidden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hidden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hidden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hidden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hidden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hidden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hidden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hidden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hidden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hidden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hidden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hidden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hidden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hidden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hidden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hidden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hidden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hidden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hidden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hidden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hidden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hidden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hidden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hidden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hidden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hidden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hidden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hidden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hidden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hidden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hidden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hidden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hidden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hidden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hidden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hidden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hidden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hidden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hidden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hidden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hidden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hidden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hidden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hidden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hidden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hidden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hidden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hidden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hidden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hidden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hidden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hidden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hidden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hidden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hidden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hidden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hidden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hidden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hidden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hidden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hidden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hidden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hidden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hidden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hidden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hidden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hidden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hidden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hidden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hidden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hidden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hidden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hidden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hidden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hidden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hidden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hidden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hidden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hidden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hidden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hidden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hidden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hidden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hidden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hidden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hidden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hidden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hidden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hidden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hidden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hidden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hidden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hidden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hidden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hidden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hidden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hidden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hidden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hidden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hidden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hidden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hidden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hidden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hidden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hidden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hidden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hidden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hidden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hidden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hidden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hidden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hidden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hidden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hidden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hidden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hidden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hidden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hidden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hidden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hidden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hidden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hidden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hidden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hidden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hidden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hidden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hidden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hidden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hidden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hidden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hidden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hidden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hidden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hidden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hidden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hidden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hidden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hidden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hidden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mergeCells count="54">
    <mergeCell ref="B36:D36"/>
    <mergeCell ref="B37:D37"/>
    <mergeCell ref="B33:D33"/>
    <mergeCell ref="B34:D34"/>
    <mergeCell ref="E34:F34"/>
    <mergeCell ref="L34:O38"/>
    <mergeCell ref="B35:D35"/>
    <mergeCell ref="E35:F35"/>
    <mergeCell ref="E36:F36"/>
    <mergeCell ref="E37:F37"/>
    <mergeCell ref="Y2:AA2"/>
    <mergeCell ref="AD2:AE2"/>
    <mergeCell ref="AG2:AH2"/>
    <mergeCell ref="AJ2:AK2"/>
    <mergeCell ref="AM2:AN2"/>
    <mergeCell ref="L3:O3"/>
    <mergeCell ref="B4:D4"/>
    <mergeCell ref="E4:G4"/>
    <mergeCell ref="E18:I18"/>
    <mergeCell ref="B19:D19"/>
    <mergeCell ref="E19:F19"/>
    <mergeCell ref="G19:H19"/>
    <mergeCell ref="E20:F20"/>
    <mergeCell ref="G20:H20"/>
    <mergeCell ref="B20:D20"/>
    <mergeCell ref="B21:D21"/>
    <mergeCell ref="E21:F21"/>
    <mergeCell ref="G21:H21"/>
    <mergeCell ref="B22:D22"/>
    <mergeCell ref="E22:F22"/>
    <mergeCell ref="G22:H22"/>
    <mergeCell ref="B23:D23"/>
    <mergeCell ref="E23:F23"/>
    <mergeCell ref="G23:H23"/>
    <mergeCell ref="E24:F24"/>
    <mergeCell ref="G24:H24"/>
    <mergeCell ref="E25:F25"/>
    <mergeCell ref="E26:I26"/>
    <mergeCell ref="E29:F29"/>
    <mergeCell ref="G29:H29"/>
    <mergeCell ref="B27:D27"/>
    <mergeCell ref="E27:F27"/>
    <mergeCell ref="G27:H27"/>
    <mergeCell ref="B28:D28"/>
    <mergeCell ref="E28:F28"/>
    <mergeCell ref="G28:H28"/>
    <mergeCell ref="B29:D29"/>
    <mergeCell ref="B30:D30"/>
    <mergeCell ref="E30:F30"/>
    <mergeCell ref="G30:H30"/>
    <mergeCell ref="B31:D31"/>
    <mergeCell ref="E31:F31"/>
    <mergeCell ref="G31:H31"/>
    <mergeCell ref="E33:F33"/>
  </mergeCells>
  <dataValidations>
    <dataValidation type="list" allowBlank="1" showErrorMessage="1" sqref="I2">
      <formula1>$AP$3:$AP$6</formula1>
    </dataValidation>
    <dataValidation type="list" allowBlank="1" showErrorMessage="1" sqref="E5:E16 G5:G16 N5:O32">
      <formula1>$AR$3:$AR$12</formula1>
    </dataValidation>
    <dataValidation type="list" allowBlank="1" showErrorMessage="1" sqref="L5:L32">
      <formula1>Lista!$B$3:$B$34</formula1>
    </dataValidation>
  </dataValidations>
  <drawing r:id="rId1"/>
  <tableParts count="2">
    <tablePart r:id="rId4"/>
    <tablePart r:id="rId5"/>
  </tableParts>
</worksheet>
</file>