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/>
  <mc:AlternateContent xmlns:mc="http://schemas.openxmlformats.org/markup-compatibility/2006">
    <mc:Choice Requires="x15">
      <x15ac:absPath xmlns:x15ac="http://schemas.microsoft.com/office/spreadsheetml/2010/11/ac" url="/Users/matthew/Downloads/"/>
    </mc:Choice>
  </mc:AlternateContent>
  <xr:revisionPtr revIDLastSave="0" documentId="13_ncr:1_{C57013BB-7FEA-0345-8013-A49454A355DE}" xr6:coauthVersionLast="47" xr6:coauthVersionMax="47" xr10:uidLastSave="{00000000-0000-0000-0000-000000000000}"/>
  <bookViews>
    <workbookView xWindow="12080" yWindow="880" windowWidth="29040" windowHeight="15840" xr2:uid="{00000000-000D-0000-FFFF-FFFF00000000}"/>
  </bookViews>
  <sheets>
    <sheet name="Quotation" sheetId="2" r:id="rId1"/>
    <sheet name="Calculation basis_1" sheetId="8" r:id="rId2"/>
    <sheet name="Calculation basis_2" sheetId="7" r:id="rId3"/>
    <sheet name="Backup" sheetId="6" state="hidden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8" i="2" l="1"/>
  <c r="H22" i="2"/>
  <c r="H24" i="2"/>
  <c r="H23" i="2"/>
  <c r="I23" i="2" s="1"/>
  <c r="H26" i="2" l="1"/>
  <c r="H21" i="2"/>
  <c r="I26" i="2"/>
  <c r="I27" i="2" s="1"/>
  <c r="H9" i="8" l="1"/>
  <c r="I24" i="2"/>
  <c r="E12" i="8"/>
  <c r="F11" i="8"/>
  <c r="E11" i="8"/>
  <c r="E10" i="8"/>
  <c r="F10" i="8" s="1"/>
  <c r="E9" i="8"/>
  <c r="H11" i="7"/>
  <c r="H10" i="7"/>
  <c r="H9" i="7"/>
  <c r="G10" i="8" l="1"/>
  <c r="H10" i="8" s="1"/>
  <c r="I10" i="8" s="1"/>
  <c r="G11" i="8"/>
  <c r="H11" i="8" s="1"/>
  <c r="I11" i="8" s="1"/>
  <c r="F9" i="8"/>
  <c r="I9" i="8" s="1"/>
  <c r="G9" i="8"/>
  <c r="F12" i="8"/>
  <c r="H12" i="8" s="1"/>
  <c r="I12" i="8" s="1"/>
  <c r="G12" i="8"/>
  <c r="I22" i="2" l="1"/>
  <c r="I21" i="2"/>
  <c r="I25" i="2" l="1"/>
  <c r="T36" i="6"/>
  <c r="S36" i="6"/>
  <c r="R36" i="6"/>
  <c r="O36" i="6"/>
  <c r="I35" i="6"/>
  <c r="I36" i="6" s="1"/>
  <c r="H33" i="6"/>
  <c r="I33" i="6" s="1"/>
  <c r="H32" i="6"/>
  <c r="I32" i="6" s="1"/>
  <c r="H31" i="6"/>
  <c r="I31" i="6" s="1"/>
  <c r="H30" i="6"/>
  <c r="I30" i="6" s="1"/>
  <c r="H29" i="6"/>
  <c r="I29" i="6" s="1"/>
  <c r="H28" i="6"/>
  <c r="I28" i="6" s="1"/>
  <c r="H27" i="6"/>
  <c r="I27" i="6" s="1"/>
  <c r="H26" i="6"/>
  <c r="I26" i="6" s="1"/>
  <c r="H25" i="6"/>
  <c r="I25" i="6" s="1"/>
  <c r="H24" i="6"/>
  <c r="I24" i="6" s="1"/>
  <c r="H23" i="6"/>
  <c r="I23" i="6" s="1"/>
  <c r="H22" i="6"/>
  <c r="I22" i="6" s="1"/>
  <c r="H21" i="6"/>
  <c r="I21" i="6" s="1"/>
  <c r="I30" i="2" l="1"/>
  <c r="I34" i="6"/>
  <c r="R34" i="6" l="1"/>
  <c r="R35" i="6" s="1"/>
  <c r="R37" i="6" s="1"/>
  <c r="S34" i="6"/>
  <c r="S35" i="6" s="1"/>
  <c r="S37" i="6" s="1"/>
  <c r="T34" i="6"/>
  <c r="T35" i="6" s="1"/>
  <c r="T37" i="6" s="1"/>
  <c r="I37" i="6"/>
  <c r="I39" i="6" s="1"/>
</calcChain>
</file>

<file path=xl/sharedStrings.xml><?xml version="1.0" encoding="utf-8"?>
<sst xmlns="http://schemas.openxmlformats.org/spreadsheetml/2006/main" count="249" uniqueCount="165">
  <si>
    <t>wondermove Inc.</t>
  </si>
  <si>
    <t>Name</t>
  </si>
  <si>
    <t>Company</t>
  </si>
  <si>
    <t>Quotation Date</t>
  </si>
  <si>
    <t>Quotation No</t>
  </si>
  <si>
    <t>Project Name</t>
  </si>
  <si>
    <t>CEO   Taewon, Kim</t>
  </si>
  <si>
    <t xml:space="preserve">Quotation Amount   </t>
  </si>
  <si>
    <t>Unit : Euro</t>
  </si>
  <si>
    <t>Item</t>
  </si>
  <si>
    <t>Details</t>
  </si>
  <si>
    <t>Role</t>
  </si>
  <si>
    <t>Description</t>
  </si>
  <si>
    <t>Level</t>
  </si>
  <si>
    <t>Quantity
(M/M)</t>
  </si>
  <si>
    <t>Unit price</t>
  </si>
  <si>
    <t>Amount</t>
  </si>
  <si>
    <t>Remarks</t>
  </si>
  <si>
    <t>Total Cost (①)</t>
  </si>
  <si>
    <t>Expense</t>
  </si>
  <si>
    <t>Final Amount</t>
  </si>
  <si>
    <t>1. Quote validity period : 1 month from the date of issue</t>
  </si>
  <si>
    <t>Project Manager</t>
    <phoneticPr fontId="2" type="noConversion"/>
  </si>
  <si>
    <t>Beginner</t>
    <phoneticPr fontId="2" type="noConversion"/>
  </si>
  <si>
    <t>Express</t>
    <phoneticPr fontId="2" type="noConversion"/>
  </si>
  <si>
    <t>Intermediate</t>
  </si>
  <si>
    <t>-</t>
    <phoneticPr fontId="2" type="noConversion"/>
  </si>
  <si>
    <t>System stabilization</t>
    <phoneticPr fontId="2" type="noConversion"/>
  </si>
  <si>
    <t>OS/device test</t>
    <phoneticPr fontId="2" type="noConversion"/>
  </si>
  <si>
    <t>UI/UX design</t>
    <phoneticPr fontId="2" type="noConversion"/>
  </si>
  <si>
    <t>Project management, process design</t>
    <phoneticPr fontId="2" type="noConversion"/>
  </si>
  <si>
    <t>3. If there is a change in MOU due to changes in work, appropriate manpower must be added through consultation.</t>
    <phoneticPr fontId="2" type="noConversion"/>
  </si>
  <si>
    <t xml:space="preserve">   (This is an estimate based on the development of work details included in this estimate.)</t>
    <phoneticPr fontId="2" type="noConversion"/>
  </si>
  <si>
    <t>Original Total Amount</t>
    <phoneticPr fontId="2" type="noConversion"/>
  </si>
  <si>
    <t>Rounding the last digit</t>
    <phoneticPr fontId="2" type="noConversion"/>
  </si>
  <si>
    <t>2. Payment Term</t>
    <phoneticPr fontId="2" type="noConversion"/>
  </si>
  <si>
    <r>
      <rPr>
        <u/>
        <sz val="10"/>
        <color indexed="11"/>
        <rFont val="Hyundai Sans Text KR OTF"/>
        <family val="3"/>
        <charset val="129"/>
      </rPr>
      <t>https://wondermove.net</t>
    </r>
  </si>
  <si>
    <r>
      <t xml:space="preserve">견적 및 발주 문의 : 김태원 대표 / 010-8867-0040 / </t>
    </r>
    <r>
      <rPr>
        <u/>
        <sz val="10"/>
        <color indexed="11"/>
        <rFont val="Hyundai Sans Text KR OTF"/>
        <family val="3"/>
        <charset val="129"/>
      </rPr>
      <t>superman@wondermove.net</t>
    </r>
  </si>
  <si>
    <t>Fax : +82.02-6954-1019</t>
    <phoneticPr fontId="2" type="noConversion"/>
  </si>
  <si>
    <t>Tel : +82.0505.099.0040</t>
    <phoneticPr fontId="2" type="noConversion"/>
  </si>
  <si>
    <t>Backend API Development</t>
    <phoneticPr fontId="2" type="noConversion"/>
  </si>
  <si>
    <t>Advanced</t>
  </si>
  <si>
    <t>Backend
(Typescript Developer)</t>
    <phoneticPr fontId="2" type="noConversion"/>
  </si>
  <si>
    <r>
      <t xml:space="preserve">Mobile Reactnative App for </t>
    </r>
    <r>
      <rPr>
        <b/>
        <sz val="11"/>
        <color rgb="FF000000"/>
        <rFont val="Hyundai Sans Text KR OTF"/>
        <family val="3"/>
        <charset val="129"/>
      </rPr>
      <t>Dealer</t>
    </r>
    <r>
      <rPr>
        <sz val="11"/>
        <color indexed="8"/>
        <rFont val="Hyundai Sans Text KR OTF"/>
        <family val="3"/>
        <charset val="129"/>
      </rPr>
      <t xml:space="preserve">
(iOS/Android)</t>
    </r>
    <phoneticPr fontId="2" type="noConversion"/>
  </si>
  <si>
    <r>
      <t xml:space="preserve">Mobile Reactnative App for </t>
    </r>
    <r>
      <rPr>
        <b/>
        <sz val="11"/>
        <color rgb="FF000000"/>
        <rFont val="Hyundai Sans Text KR OTF"/>
        <family val="3"/>
        <charset val="129"/>
      </rPr>
      <t>Cousumer</t>
    </r>
    <r>
      <rPr>
        <sz val="11"/>
        <color indexed="8"/>
        <rFont val="Hyundai Sans Text KR OTF"/>
        <family val="3"/>
        <charset val="129"/>
      </rPr>
      <t xml:space="preserve">
(iOS/Android)</t>
    </r>
    <phoneticPr fontId="2" type="noConversion"/>
  </si>
  <si>
    <t>비행기</t>
    <phoneticPr fontId="2" type="noConversion"/>
  </si>
  <si>
    <t>코로나테스트</t>
    <phoneticPr fontId="2" type="noConversion"/>
  </si>
  <si>
    <t>28 Days</t>
    <phoneticPr fontId="2" type="noConversion"/>
  </si>
  <si>
    <t>Etc</t>
    <phoneticPr fontId="2" type="noConversion"/>
  </si>
  <si>
    <t>Stabilization</t>
    <phoneticPr fontId="2" type="noConversion"/>
  </si>
  <si>
    <t>기성</t>
    <phoneticPr fontId="2" type="noConversion"/>
  </si>
  <si>
    <t>밝음</t>
    <phoneticPr fontId="2" type="noConversion"/>
  </si>
  <si>
    <t>web publisher - reatjs development</t>
    <phoneticPr fontId="2" type="noConversion"/>
  </si>
  <si>
    <t>React native Development</t>
    <phoneticPr fontId="2" type="noConversion"/>
  </si>
  <si>
    <t>Native APP
Development</t>
    <phoneticPr fontId="2" type="noConversion"/>
  </si>
  <si>
    <t>myhyundai App service info.</t>
    <phoneticPr fontId="2" type="noConversion"/>
  </si>
  <si>
    <t>ㅇ</t>
    <phoneticPr fontId="2" type="noConversion"/>
  </si>
  <si>
    <t>- device(apple, samsung)
- mobile OS(iOS, Andorid)</t>
    <phoneticPr fontId="2" type="noConversion"/>
  </si>
  <si>
    <t>x</t>
    <phoneticPr fontId="2" type="noConversion"/>
  </si>
  <si>
    <t>정종화</t>
    <phoneticPr fontId="2" type="noConversion"/>
  </si>
  <si>
    <t>김규태</t>
    <phoneticPr fontId="2" type="noConversion"/>
  </si>
  <si>
    <t>강헌경</t>
    <phoneticPr fontId="2" type="noConversion"/>
  </si>
  <si>
    <t>김미래</t>
    <phoneticPr fontId="2" type="noConversion"/>
  </si>
  <si>
    <t>김주연</t>
    <phoneticPr fontId="2" type="noConversion"/>
  </si>
  <si>
    <t>김주호</t>
    <phoneticPr fontId="2" type="noConversion"/>
  </si>
  <si>
    <t>김태원</t>
    <phoneticPr fontId="2" type="noConversion"/>
  </si>
  <si>
    <t>주윤욱</t>
    <phoneticPr fontId="2" type="noConversion"/>
  </si>
  <si>
    <t>northstar</t>
    <phoneticPr fontId="2" type="noConversion"/>
  </si>
  <si>
    <t>일비+호텔비</t>
    <phoneticPr fontId="2" type="noConversion"/>
  </si>
  <si>
    <t>기준</t>
    <phoneticPr fontId="2" type="noConversion"/>
  </si>
  <si>
    <t>: myHyundai 3.0 Development Project</t>
    <phoneticPr fontId="2" type="noConversion"/>
  </si>
  <si>
    <t>: 20220315-01</t>
    <phoneticPr fontId="2" type="noConversion"/>
  </si>
  <si>
    <t>: 2022.03.15</t>
    <phoneticPr fontId="2" type="noConversion"/>
  </si>
  <si>
    <t xml:space="preserve">    - advance payment 30%</t>
  </si>
  <si>
    <t xml:space="preserve">    - Interm payment 30%</t>
  </si>
  <si>
    <t xml:space="preserve">    - balance payment 40%</t>
  </si>
  <si>
    <t>Quotation</t>
    <phoneticPr fontId="2" type="noConversion"/>
  </si>
  <si>
    <r>
      <t xml:space="preserve">: </t>
    </r>
    <r>
      <rPr>
        <b/>
        <sz val="12"/>
        <color indexed="8"/>
        <rFont val="맑은 고딕"/>
        <family val="2"/>
        <charset val="129"/>
      </rPr>
      <t>€</t>
    </r>
    <r>
      <rPr>
        <b/>
        <sz val="12"/>
        <color indexed="8"/>
        <rFont val="Hyundai Sans Text KR OTF"/>
        <family val="3"/>
        <charset val="129"/>
      </rPr>
      <t xml:space="preserve"> 699,360</t>
    </r>
    <phoneticPr fontId="2" type="noConversion"/>
  </si>
  <si>
    <t>Seocho-gu, Seoul, Republic of Korea</t>
    <phoneticPr fontId="2" type="noConversion"/>
  </si>
  <si>
    <t>3, Seoun-ro  (zipcode) 06733</t>
    <phoneticPr fontId="2" type="noConversion"/>
  </si>
  <si>
    <t>first</t>
    <phoneticPr fontId="2" type="noConversion"/>
  </si>
  <si>
    <t>second</t>
    <phoneticPr fontId="2" type="noConversion"/>
  </si>
  <si>
    <t>third</t>
    <phoneticPr fontId="2" type="noConversion"/>
  </si>
  <si>
    <t>invoice</t>
    <phoneticPr fontId="2" type="noConversion"/>
  </si>
  <si>
    <t>/ 3</t>
    <phoneticPr fontId="2" type="noConversion"/>
  </si>
  <si>
    <t xml:space="preserve">개발비 total - 할인율 </t>
    <phoneticPr fontId="2" type="noConversion"/>
  </si>
  <si>
    <t>/3</t>
    <phoneticPr fontId="2" type="noConversion"/>
  </si>
  <si>
    <t>류정서</t>
    <phoneticPr fontId="2" type="noConversion"/>
  </si>
  <si>
    <t>JOO YUNUK</t>
  </si>
  <si>
    <t>Special DC</t>
    <phoneticPr fontId="2" type="noConversion"/>
  </si>
  <si>
    <t xml:space="preserve">: </t>
    <phoneticPr fontId="2" type="noConversion"/>
  </si>
  <si>
    <t>: HAEE</t>
    <phoneticPr fontId="2" type="noConversion"/>
  </si>
  <si>
    <t>react native development</t>
    <phoneticPr fontId="2" type="noConversion"/>
  </si>
  <si>
    <t>iOS/Android development</t>
    <phoneticPr fontId="2" type="noConversion"/>
  </si>
  <si>
    <t>myHyundai PC Admin</t>
    <phoneticPr fontId="2" type="noConversion"/>
  </si>
  <si>
    <t>MyHyundai WEB Admin</t>
    <phoneticPr fontId="2" type="noConversion"/>
  </si>
  <si>
    <t>Restapi &amp; gateway typescript development</t>
    <phoneticPr fontId="2" type="noConversion"/>
  </si>
  <si>
    <t>Travel Cost (2 people) - 2weeks</t>
    <phoneticPr fontId="2" type="noConversion"/>
  </si>
  <si>
    <t>Native App - UI/UX Design</t>
    <phoneticPr fontId="2" type="noConversion"/>
  </si>
  <si>
    <t>Open management</t>
    <phoneticPr fontId="2" type="noConversion"/>
  </si>
  <si>
    <t>https://wondermove.net</t>
    <phoneticPr fontId="2" type="noConversion"/>
  </si>
  <si>
    <t>2F, 104, Nonehyeon-ro 27-gil (zipcode) 06748</t>
    <phoneticPr fontId="2" type="noConversion"/>
  </si>
  <si>
    <t>견적산출 근거 - 개발</t>
    <phoneticPr fontId="2" type="noConversion"/>
  </si>
  <si>
    <t>1. 예산 산출 근거</t>
  </si>
  <si>
    <r>
      <rPr>
        <b/>
        <sz val="10"/>
        <color indexed="8"/>
        <rFont val="나눔고딕"/>
        <family val="2"/>
        <charset val="129"/>
      </rPr>
      <t>€</t>
    </r>
  </si>
  <si>
    <t>₩</t>
  </si>
  <si>
    <t xml:space="preserve">  (1) 본 견적의 1MM당 개발 용역비 산출 방법은 아래와 같습니다.</t>
  </si>
  <si>
    <t>(단위 : 원, 부가세 별도, 월 20.8일 근무기준)</t>
  </si>
  <si>
    <t>1. 표준임금단가지표 - 컨설팅</t>
    <phoneticPr fontId="39" type="noConversion"/>
  </si>
  <si>
    <t>1. Consulting Fee
3 + 4 + 5</t>
    <phoneticPr fontId="39" type="noConversion"/>
  </si>
  <si>
    <t>2. Weekly Fee
1week</t>
    <phoneticPr fontId="39" type="noConversion"/>
  </si>
  <si>
    <t>3. Monthly Fee
4Week</t>
    <phoneticPr fontId="39" type="noConversion"/>
  </si>
  <si>
    <t>4. Expense
(3 *110%)</t>
    <phoneticPr fontId="39" type="noConversion"/>
  </si>
  <si>
    <t>5. Intellectual Property
((3 + 4) * 20%)</t>
    <phoneticPr fontId="39" type="noConversion"/>
  </si>
  <si>
    <t>Applied exchange rate</t>
    <phoneticPr fontId="2" type="noConversion"/>
  </si>
  <si>
    <r>
      <rPr>
        <sz val="10"/>
        <rFont val="돋움"/>
        <family val="3"/>
        <charset val="129"/>
      </rPr>
      <t>컨설턴트</t>
    </r>
    <r>
      <rPr>
        <sz val="10"/>
        <rFont val="Calibri"/>
        <family val="2"/>
      </rPr>
      <t xml:space="preserve"> A</t>
    </r>
  </si>
  <si>
    <r>
      <rPr>
        <sz val="10"/>
        <rFont val="돋움"/>
        <family val="3"/>
        <charset val="129"/>
      </rPr>
      <t>컨설턴트</t>
    </r>
    <r>
      <rPr>
        <sz val="10"/>
        <rFont val="Calibri"/>
        <family val="2"/>
      </rPr>
      <t xml:space="preserve"> B</t>
    </r>
  </si>
  <si>
    <r>
      <rPr>
        <sz val="10"/>
        <rFont val="돋움"/>
        <family val="3"/>
        <charset val="129"/>
      </rPr>
      <t>컨설턴트</t>
    </r>
    <r>
      <rPr>
        <sz val="10"/>
        <rFont val="Calibri"/>
        <family val="2"/>
      </rPr>
      <t xml:space="preserve"> C</t>
    </r>
  </si>
  <si>
    <t>&lt;참고사항&gt; 
 - 상기 내용중 비고의 근거는 인건비의 참고 기준이며 회사 내규 및 크리에이터의 능력에 따라 적용하므로 참고의 기준으로 활용 함. 
 - 프로젝트의 난이도에 따라 해외 컨설턴트 및 저명 크리에이터 등이 프로젝트에 투입 될 경우 위 단가가 적용되지 않으며 별도 협의에 의해 산정 함.</t>
    <phoneticPr fontId="39" type="noConversion"/>
  </si>
  <si>
    <t>기술등급</t>
  </si>
  <si>
    <t>노임단가
(일급여)</t>
  </si>
  <si>
    <t>직접 인건비</t>
  </si>
  <si>
    <t>제경비</t>
  </si>
  <si>
    <t>기술료</t>
  </si>
  <si>
    <t>총 개발 용역비</t>
  </si>
  <si>
    <r>
      <t>총 개발 용역비 
(</t>
    </r>
    <r>
      <rPr>
        <b/>
        <sz val="10"/>
        <color indexed="8"/>
        <rFont val="나눔고딕"/>
        <family val="2"/>
        <charset val="129"/>
      </rPr>
      <t>€</t>
    </r>
    <r>
      <rPr>
        <b/>
        <sz val="10"/>
        <color indexed="8"/>
        <rFont val="Hyundai Sans Text KR OTF"/>
        <family val="3"/>
        <charset val="129"/>
      </rPr>
      <t>)</t>
    </r>
  </si>
  <si>
    <t>특급</t>
    <phoneticPr fontId="2" type="noConversion"/>
  </si>
  <si>
    <t>고급</t>
  </si>
  <si>
    <t>중급</t>
  </si>
  <si>
    <t>초급</t>
  </si>
  <si>
    <t>2. SW등급분류 기준표</t>
  </si>
  <si>
    <t>구분</t>
  </si>
  <si>
    <t>기술자격자</t>
  </si>
  <si>
    <t>학력 및 경력자</t>
  </si>
  <si>
    <t>기술사</t>
  </si>
  <si>
    <t>* 기술사</t>
  </si>
  <si>
    <t>특급기술자</t>
  </si>
  <si>
    <t>* 고급기술자 자격 취득 후 3년 이상 소프트웨어 기술 분야에서 일정기간 경력을 갖추거나 근무한 사람</t>
  </si>
  <si>
    <t>고급기술자</t>
  </si>
  <si>
    <t>* 중급기술자 자격 취득 후 3년 이상 소프트웨어 기술 분야에서 일정기간 경력을 갖추거나 근무한 사람
* 박사학위를 가진 자로서 기사자격을 취득한 자</t>
  </si>
  <si>
    <t>중급기술자</t>
  </si>
  <si>
    <t>* 기사의 자격을 취득한 자로서 3년 이상 소프트웨어 기술 분야에서 일정기간 경력을 갖추거나 근무한 사람
* 산업기사의 자격을 취득한 자로서 7년 이상 소프트웨어 기술 분야에서 일정기간 경력을 갖추거나 근무한 사람
* 기사자격을 취득한 자로서 석사학위 취득 후 2년 이상 소프트웨어 기술 분야에서 일정기간 경력을 갖추거나 근무한 사람</t>
  </si>
  <si>
    <t>초급기술자</t>
  </si>
  <si>
    <t>* 기사 자격을 취득한 자 
* 산업기사 이상의 자격을 취득한 자</t>
  </si>
  <si>
    <t>* 전문학사 이상의 학위를 가진 자
* 고등학교를 졸업한 후 3년 이상 소프트웨어 기술 분야에서 일정기간 경력을 갖추거나 근무한 사람</t>
  </si>
  <si>
    <t>3. 기타</t>
  </si>
  <si>
    <t>(1) 본 산출근거의 기준은 정통부 고시단가 기준 약식으로 작성되었습니다</t>
  </si>
  <si>
    <t>(2) 본 견적은 1M/M 기준 한국소프트웨어 산업협회의 개발자 작업일 기준인 월 21일 근무시간을 기준으로 산정되었습니다</t>
  </si>
  <si>
    <t>(3) 본 자료는 한국소프트웨어 산업협회 2018년 8월 29일 공표된 자료를 근거로 합니다.</t>
  </si>
  <si>
    <t>: 2024.04.24</t>
    <phoneticPr fontId="2" type="noConversion"/>
  </si>
  <si>
    <t>Configuring and migrating solutions to EU Cloud</t>
    <phoneticPr fontId="2" type="noConversion"/>
  </si>
  <si>
    <t>Load runner engineer</t>
    <phoneticPr fontId="2" type="noConversion"/>
  </si>
  <si>
    <t>Tech PM</t>
    <phoneticPr fontId="2" type="noConversion"/>
  </si>
  <si>
    <t>DevOps Engineer</t>
    <phoneticPr fontId="2" type="noConversion"/>
  </si>
  <si>
    <t>Traffic Load Tester</t>
    <phoneticPr fontId="2" type="noConversion"/>
  </si>
  <si>
    <t>: Pilot Project for EU Cloud Skuber Adoption</t>
    <phoneticPr fontId="2" type="noConversion"/>
  </si>
  <si>
    <t>Project PM</t>
    <phoneticPr fontId="2" type="noConversion"/>
  </si>
  <si>
    <t>Tech management, Pilot result report</t>
    <phoneticPr fontId="2" type="noConversion"/>
  </si>
  <si>
    <t>Project management 
(Weekly/Issue meeting, Department Request for Pilot)</t>
    <phoneticPr fontId="2" type="noConversion"/>
  </si>
  <si>
    <t>Unit : EURO</t>
    <phoneticPr fontId="2" type="noConversion"/>
  </si>
  <si>
    <t>Final Amount</t>
    <phoneticPr fontId="2" type="noConversion"/>
  </si>
  <si>
    <t xml:space="preserve">    - balance payment 100%</t>
    <phoneticPr fontId="2" type="noConversion"/>
  </si>
  <si>
    <t>: 20240424-02</t>
    <phoneticPr fontId="2" type="noConversion"/>
  </si>
  <si>
    <t>: €93,700</t>
  </si>
  <si>
    <t>Skuber Adoption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</si>
</sst>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1" formatCode="_(* #,##0_);_(* \(#,##0\);_(* &quot;-&quot;_);_(@_)"/>
    <numFmt numFmtId="43" formatCode="_(* #,##0.00_);_(* \(#,##0.00\);_(* &quot;-&quot;??_);_(@_)"/>
    <numFmt numFmtId="164" formatCode="&quot; &quot;* #,##0&quot; &quot;;&quot;-&quot;* #,##0&quot; &quot;;&quot; &quot;* &quot;- &quot;"/>
    <numFmt numFmtId="165" formatCode="#,##0&quot; &quot;"/>
    <numFmt numFmtId="166" formatCode="#,###.00&quot; KRW/USD (2011.2.10 기준)&quot;"/>
    <numFmt numFmtId="167" formatCode="#,##0.00&quot; &quot;"/>
    <numFmt numFmtId="168" formatCode="&quot; &quot;* #,##0.00&quot; &quot;;&quot;-&quot;* #,##0.00&quot; &quot;;&quot; &quot;* &quot;- &quot;"/>
    <numFmt numFmtId="169" formatCode="0.0%"/>
    <numFmt numFmtId="170" formatCode="&quot; &quot;* #,##0.000&quot; &quot;;&quot;-&quot;* #,##0.000&quot; &quot;;&quot; &quot;* &quot;- &quot;"/>
    <numFmt numFmtId="171" formatCode="_-&quot;₩&quot;* #,##0_-;\-&quot;₩&quot;* #,##0_-;_-&quot;₩&quot;* &quot;-&quot;_-;_-@_-"/>
    <numFmt numFmtId="172" formatCode="&quot;€&quot;##,#00"/>
    <numFmt numFmtId="173" formatCode="&quot;₩&quot;#,##0;&quot;₩&quot;#,##0"/>
    <numFmt numFmtId="174" formatCode="&quot;₩&quot;#,##0"/>
  </numFmts>
  <fonts count="43">
    <font>
      <sz val="11"/>
      <color indexed="8"/>
      <name val="맑은 고딕"/>
    </font>
    <font>
      <b/>
      <sz val="12"/>
      <color indexed="8"/>
      <name val="맑은 고딕"/>
      <family val="2"/>
      <charset val="129"/>
    </font>
    <font>
      <sz val="8"/>
      <name val="나눔명조"/>
      <family val="3"/>
      <charset val="129"/>
    </font>
    <font>
      <sz val="11"/>
      <color indexed="8"/>
      <name val="맑은 고딕"/>
      <family val="2"/>
      <charset val="129"/>
    </font>
    <font>
      <sz val="10"/>
      <color indexed="11"/>
      <name val="Hyundai Sans Text KR OTF"/>
      <family val="3"/>
      <charset val="129"/>
    </font>
    <font>
      <sz val="11"/>
      <color indexed="8"/>
      <name val="Hyundai Sans Text KR OTF"/>
      <family val="3"/>
      <charset val="129"/>
    </font>
    <font>
      <sz val="21"/>
      <color indexed="8"/>
      <name val="Hyundai Sans Text KR OTF"/>
      <family val="3"/>
      <charset val="129"/>
    </font>
    <font>
      <sz val="14"/>
      <color indexed="8"/>
      <name val="Hyundai Sans Text KR OTF"/>
      <family val="3"/>
      <charset val="129"/>
    </font>
    <font>
      <sz val="10"/>
      <color indexed="8"/>
      <name val="Hyundai Sans Text KR OTF"/>
      <family val="3"/>
      <charset val="129"/>
    </font>
    <font>
      <u/>
      <sz val="10"/>
      <color indexed="11"/>
      <name val="Hyundai Sans Text KR OTF"/>
      <family val="3"/>
      <charset val="129"/>
    </font>
    <font>
      <b/>
      <sz val="36"/>
      <color indexed="8"/>
      <name val="Hyundai Sans Text KR OTF"/>
      <family val="3"/>
      <charset val="129"/>
    </font>
    <font>
      <sz val="12"/>
      <color indexed="8"/>
      <name val="Hyundai Sans Text KR OTF"/>
      <family val="3"/>
      <charset val="129"/>
    </font>
    <font>
      <b/>
      <sz val="12"/>
      <color indexed="8"/>
      <name val="Hyundai Sans Text KR OTF"/>
      <family val="3"/>
      <charset val="129"/>
    </font>
    <font>
      <b/>
      <sz val="12"/>
      <color indexed="14"/>
      <name val="Hyundai Sans Text KR OTF"/>
      <family val="3"/>
      <charset val="129"/>
    </font>
    <font>
      <b/>
      <sz val="10"/>
      <color indexed="8"/>
      <name val="Hyundai Sans Text KR OTF"/>
      <family val="3"/>
      <charset val="129"/>
    </font>
    <font>
      <b/>
      <sz val="11"/>
      <color indexed="8"/>
      <name val="Hyundai Sans Text KR OTF"/>
      <family val="3"/>
      <charset val="129"/>
    </font>
    <font>
      <b/>
      <sz val="14"/>
      <color indexed="8"/>
      <name val="Hyundai Sans Text KR OTF"/>
      <family val="3"/>
      <charset val="129"/>
    </font>
    <font>
      <b/>
      <sz val="11"/>
      <color indexed="12"/>
      <name val="Hyundai Sans Text KR OTF"/>
      <family val="3"/>
      <charset val="129"/>
    </font>
    <font>
      <b/>
      <sz val="12"/>
      <color indexed="12"/>
      <name val="Hyundai Sans Text KR OTF"/>
      <family val="3"/>
      <charset val="129"/>
    </font>
    <font>
      <sz val="9"/>
      <color indexed="8"/>
      <name val="Hyundai Sans Text KR OTF"/>
      <family val="3"/>
      <charset val="129"/>
    </font>
    <font>
      <sz val="10"/>
      <color indexed="19"/>
      <name val="Hyundai Sans Text KR OTF"/>
      <family val="3"/>
      <charset val="129"/>
    </font>
    <font>
      <b/>
      <sz val="11"/>
      <color rgb="FF000000"/>
      <name val="Hyundai Sans Text KR OTF"/>
      <family val="3"/>
      <charset val="129"/>
    </font>
    <font>
      <u/>
      <sz val="11"/>
      <color indexed="8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11"/>
      <color theme="1"/>
      <name val="Hyundai Sans Text KR OTF"/>
      <family val="3"/>
      <charset val="129"/>
    </font>
    <font>
      <sz val="10"/>
      <color indexed="8"/>
      <name val="맑은 고딕"/>
      <family val="2"/>
      <charset val="129"/>
    </font>
    <font>
      <b/>
      <sz val="10"/>
      <color indexed="14"/>
      <name val="맑은 고딕"/>
      <family val="2"/>
      <charset val="129"/>
    </font>
    <font>
      <sz val="10"/>
      <name val="굴림"/>
      <family val="3"/>
      <charset val="129"/>
    </font>
    <font>
      <b/>
      <sz val="11"/>
      <color theme="0"/>
      <name val="Hyundai Sans Text KR OTF"/>
      <family val="3"/>
      <charset val="129"/>
    </font>
    <font>
      <b/>
      <sz val="12"/>
      <color theme="0"/>
      <name val="Hyundai Sans Text KR OTF"/>
      <family val="3"/>
      <charset val="129"/>
    </font>
    <font>
      <sz val="18"/>
      <color indexed="8"/>
      <name val="맑은 고딕"/>
      <family val="2"/>
      <charset val="129"/>
    </font>
    <font>
      <b/>
      <sz val="11"/>
      <color indexed="8"/>
      <name val="맑은 고딕"/>
      <family val="2"/>
      <charset val="129"/>
    </font>
    <font>
      <sz val="8"/>
      <name val="돋움"/>
      <family val="3"/>
      <charset val="129"/>
    </font>
    <font>
      <sz val="11"/>
      <name val="Hyundai Sans Text KR OTF"/>
      <family val="3"/>
      <charset val="129"/>
    </font>
    <font>
      <sz val="10"/>
      <color indexed="8"/>
      <name val="나눔고딕"/>
      <family val="2"/>
      <charset val="129"/>
    </font>
    <font>
      <b/>
      <sz val="18"/>
      <color indexed="8"/>
      <name val="Hyundai Sans Text KR OTF"/>
      <family val="3"/>
      <charset val="129"/>
    </font>
    <font>
      <sz val="9"/>
      <color indexed="8"/>
      <name val="나눔고딕"/>
      <family val="2"/>
      <charset val="129"/>
    </font>
    <font>
      <b/>
      <sz val="10"/>
      <color indexed="8"/>
      <name val="나눔고딕"/>
      <family val="2"/>
      <charset val="129"/>
    </font>
    <font>
      <b/>
      <sz val="9"/>
      <name val="Helvetica Neue"/>
      <family val="3"/>
      <charset val="129"/>
      <scheme val="major"/>
    </font>
    <font>
      <sz val="8"/>
      <name val="굴림"/>
      <family val="3"/>
      <charset val="129"/>
    </font>
    <font>
      <sz val="9"/>
      <name val="Helvetica Neue"/>
      <family val="3"/>
      <charset val="129"/>
      <scheme val="major"/>
    </font>
    <font>
      <sz val="10"/>
      <name val="Calibri"/>
      <family val="2"/>
    </font>
    <font>
      <sz val="10"/>
      <name val="돋움"/>
      <family val="3"/>
      <charset val="129"/>
    </font>
  </fonts>
  <fills count="15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6"/>
        <bgColor auto="1"/>
      </patternFill>
    </fill>
    <fill>
      <patternFill patternType="solid">
        <fgColor indexed="25"/>
        <bgColor auto="1"/>
      </patternFill>
    </fill>
  </fills>
  <borders count="99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 style="medium">
        <color indexed="8"/>
      </bottom>
      <diagonal/>
    </border>
    <border>
      <left/>
      <right/>
      <top style="thin">
        <color indexed="13"/>
      </top>
      <bottom/>
      <diagonal/>
    </border>
    <border>
      <left style="thin">
        <color indexed="13"/>
      </left>
      <right style="medium">
        <color indexed="8"/>
      </right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/>
      <right/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thin">
        <color indexed="13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13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/>
      <bottom style="thin">
        <color indexed="13"/>
      </bottom>
      <diagonal/>
    </border>
    <border>
      <left style="thin">
        <color indexed="13"/>
      </left>
      <right style="medium">
        <color indexed="8"/>
      </right>
      <top/>
      <bottom style="thin">
        <color indexed="13"/>
      </bottom>
      <diagonal/>
    </border>
    <border>
      <left style="medium">
        <color indexed="8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medium">
        <color indexed="8"/>
      </right>
      <top style="thin">
        <color indexed="13"/>
      </top>
      <bottom/>
      <diagonal/>
    </border>
    <border>
      <left style="medium">
        <color indexed="8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medium">
        <color indexed="8"/>
      </bottom>
      <diagonal/>
    </border>
    <border>
      <left style="thin">
        <color indexed="13"/>
      </left>
      <right/>
      <top style="thin">
        <color indexed="13"/>
      </top>
      <bottom style="medium">
        <color indexed="8"/>
      </bottom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8"/>
      </left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 style="medium">
        <color indexed="8"/>
      </right>
      <top style="thin">
        <color indexed="13"/>
      </top>
      <bottom style="thin">
        <color indexed="13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2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24"/>
      </right>
      <top/>
      <bottom/>
      <diagonal/>
    </border>
    <border>
      <left style="thin">
        <color indexed="24"/>
      </left>
      <right style="thin">
        <color indexed="8"/>
      </right>
      <top style="thin">
        <color indexed="2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24"/>
      </top>
      <bottom style="thin">
        <color indexed="8"/>
      </bottom>
      <diagonal/>
    </border>
    <border>
      <left style="thin">
        <color indexed="2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7"/>
      </right>
      <top style="thin">
        <color indexed="8"/>
      </top>
      <bottom style="thin">
        <color indexed="8"/>
      </bottom>
      <diagonal/>
    </border>
    <border>
      <left style="thin">
        <color indexed="27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27"/>
      </right>
      <top style="thin">
        <color indexed="8"/>
      </top>
      <bottom style="thin">
        <color indexed="24"/>
      </bottom>
      <diagonal/>
    </border>
    <border>
      <left style="thin">
        <color indexed="27"/>
      </left>
      <right style="thin">
        <color indexed="8"/>
      </right>
      <top style="thin">
        <color indexed="8"/>
      </top>
      <bottom style="thin">
        <color indexed="2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24"/>
      </bottom>
      <diagonal/>
    </border>
    <border>
      <left/>
      <right/>
      <top style="thin">
        <color indexed="24"/>
      </top>
      <bottom/>
      <diagonal/>
    </border>
    <border>
      <left style="thin">
        <color indexed="8"/>
      </left>
      <right/>
      <top style="thin">
        <color indexed="24"/>
      </top>
      <bottom style="thin">
        <color indexed="8"/>
      </bottom>
      <diagonal/>
    </border>
    <border>
      <left/>
      <right/>
      <top style="thin">
        <color indexed="24"/>
      </top>
      <bottom style="thin">
        <color indexed="8"/>
      </bottom>
      <diagonal/>
    </border>
    <border>
      <left/>
      <right style="thin">
        <color indexed="8"/>
      </right>
      <top style="thin">
        <color indexed="2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4"/>
      </left>
      <right style="thin">
        <color indexed="8"/>
      </right>
      <top style="thin">
        <color indexed="8"/>
      </top>
      <bottom style="thin">
        <color indexed="24"/>
      </bottom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24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24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2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 applyNumberFormat="0" applyFill="0" applyBorder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7" fillId="0" borderId="34"/>
    <xf numFmtId="0" fontId="3" fillId="0" borderId="34" applyNumberFormat="0" applyFill="0" applyBorder="0" applyProtection="0">
      <alignment vertical="center"/>
    </xf>
  </cellStyleXfs>
  <cellXfs count="301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4" xfId="0" applyFill="1" applyBorder="1">
      <alignment vertical="center"/>
    </xf>
    <xf numFmtId="0" fontId="0" fillId="2" borderId="8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6" xfId="0" applyFill="1" applyBorder="1">
      <alignment vertical="center"/>
    </xf>
    <xf numFmtId="49" fontId="0" fillId="2" borderId="19" xfId="0" applyNumberFormat="1" applyFill="1" applyBorder="1">
      <alignment vertical="center"/>
    </xf>
    <xf numFmtId="167" fontId="0" fillId="2" borderId="21" xfId="0" applyNumberFormat="1" applyFill="1" applyBorder="1">
      <alignment vertical="center"/>
    </xf>
    <xf numFmtId="0" fontId="0" fillId="2" borderId="19" xfId="0" applyFill="1" applyBorder="1">
      <alignment vertical="center"/>
    </xf>
    <xf numFmtId="0" fontId="0" fillId="2" borderId="21" xfId="0" applyFill="1" applyBorder="1">
      <alignment vertical="center"/>
    </xf>
    <xf numFmtId="49" fontId="0" fillId="2" borderId="4" xfId="0" applyNumberFormat="1" applyFill="1" applyBorder="1">
      <alignment vertical="center"/>
    </xf>
    <xf numFmtId="167" fontId="0" fillId="2" borderId="8" xfId="0" applyNumberFormat="1" applyFill="1" applyBorder="1">
      <alignment vertical="center"/>
    </xf>
    <xf numFmtId="49" fontId="4" fillId="2" borderId="2" xfId="0" applyNumberFormat="1" applyFont="1" applyFill="1" applyBorder="1">
      <alignment vertical="center"/>
    </xf>
    <xf numFmtId="0" fontId="5" fillId="2" borderId="2" xfId="0" applyFont="1" applyFill="1" applyBorder="1">
      <alignment vertical="center"/>
    </xf>
    <xf numFmtId="49" fontId="5" fillId="2" borderId="5" xfId="0" applyNumberFormat="1" applyFont="1" applyFill="1" applyBorder="1">
      <alignment vertical="center"/>
    </xf>
    <xf numFmtId="49" fontId="5" fillId="2" borderId="6" xfId="0" applyNumberFormat="1" applyFont="1" applyFill="1" applyBorder="1">
      <alignment vertical="center"/>
    </xf>
    <xf numFmtId="49" fontId="5" fillId="2" borderId="7" xfId="0" applyNumberFormat="1" applyFont="1" applyFill="1" applyBorder="1">
      <alignment vertical="center"/>
    </xf>
    <xf numFmtId="49" fontId="8" fillId="2" borderId="9" xfId="0" applyNumberFormat="1" applyFont="1" applyFill="1" applyBorder="1" applyAlignment="1">
      <alignment horizontal="left" vertical="center"/>
    </xf>
    <xf numFmtId="49" fontId="5" fillId="2" borderId="10" xfId="0" applyNumberFormat="1" applyFont="1" applyFill="1" applyBorder="1">
      <alignment vertical="center"/>
    </xf>
    <xf numFmtId="49" fontId="5" fillId="2" borderId="8" xfId="0" applyNumberFormat="1" applyFont="1" applyFill="1" applyBorder="1">
      <alignment vertical="center"/>
    </xf>
    <xf numFmtId="0" fontId="5" fillId="2" borderId="9" xfId="0" applyFont="1" applyFill="1" applyBorder="1">
      <alignment vertical="center"/>
    </xf>
    <xf numFmtId="49" fontId="8" fillId="2" borderId="11" xfId="0" applyNumberFormat="1" applyFont="1" applyFill="1" applyBorder="1" applyAlignment="1">
      <alignment horizontal="left" vertical="center"/>
    </xf>
    <xf numFmtId="49" fontId="5" fillId="2" borderId="12" xfId="0" applyNumberFormat="1" applyFont="1" applyFill="1" applyBorder="1">
      <alignment vertical="center"/>
    </xf>
    <xf numFmtId="49" fontId="8" fillId="2" borderId="11" xfId="0" applyNumberFormat="1" applyFont="1" applyFill="1" applyBorder="1" applyAlignment="1">
      <alignment horizontal="left" indent="1"/>
    </xf>
    <xf numFmtId="49" fontId="8" fillId="2" borderId="14" xfId="0" applyNumberFormat="1" applyFont="1" applyFill="1" applyBorder="1" applyAlignment="1">
      <alignment horizontal="left" vertical="center"/>
    </xf>
    <xf numFmtId="49" fontId="5" fillId="2" borderId="14" xfId="0" applyNumberFormat="1" applyFont="1" applyFill="1" applyBorder="1">
      <alignment vertical="center"/>
    </xf>
    <xf numFmtId="49" fontId="5" fillId="2" borderId="15" xfId="0" applyNumberFormat="1" applyFont="1" applyFill="1" applyBorder="1">
      <alignment vertical="center"/>
    </xf>
    <xf numFmtId="0" fontId="5" fillId="2" borderId="6" xfId="0" applyFont="1" applyFill="1" applyBorder="1">
      <alignment vertical="center"/>
    </xf>
    <xf numFmtId="0" fontId="5" fillId="2" borderId="18" xfId="0" applyFont="1" applyFill="1" applyBorder="1">
      <alignment vertical="center"/>
    </xf>
    <xf numFmtId="49" fontId="11" fillId="2" borderId="9" xfId="0" applyNumberFormat="1" applyFont="1" applyFill="1" applyBorder="1" applyAlignment="1">
      <alignment horizontal="left" vertical="center"/>
    </xf>
    <xf numFmtId="49" fontId="12" fillId="2" borderId="9" xfId="0" applyNumberFormat="1" applyFont="1" applyFill="1" applyBorder="1" applyAlignment="1">
      <alignment horizontal="left" vertical="center"/>
    </xf>
    <xf numFmtId="164" fontId="11" fillId="2" borderId="9" xfId="0" applyNumberFormat="1" applyFont="1" applyFill="1" applyBorder="1" applyAlignment="1">
      <alignment horizontal="left" vertical="center" wrapText="1"/>
    </xf>
    <xf numFmtId="49" fontId="11" fillId="2" borderId="9" xfId="0" applyNumberFormat="1" applyFont="1" applyFill="1" applyBorder="1" applyAlignment="1">
      <alignment vertical="center" wrapText="1"/>
    </xf>
    <xf numFmtId="49" fontId="11" fillId="2" borderId="9" xfId="0" applyNumberFormat="1" applyFont="1" applyFill="1" applyBorder="1">
      <alignment vertical="center"/>
    </xf>
    <xf numFmtId="49" fontId="11" fillId="2" borderId="9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>
      <alignment vertical="center"/>
    </xf>
    <xf numFmtId="3" fontId="14" fillId="2" borderId="9" xfId="0" applyNumberFormat="1" applyFont="1" applyFill="1" applyBorder="1" applyAlignment="1">
      <alignment horizontal="right" vertical="center"/>
    </xf>
    <xf numFmtId="49" fontId="8" fillId="2" borderId="17" xfId="0" applyNumberFormat="1" applyFont="1" applyFill="1" applyBorder="1" applyAlignment="1">
      <alignment horizontal="right" vertical="center"/>
    </xf>
    <xf numFmtId="164" fontId="14" fillId="2" borderId="17" xfId="0" applyNumberFormat="1" applyFont="1" applyFill="1" applyBorder="1">
      <alignment vertical="center"/>
    </xf>
    <xf numFmtId="49" fontId="15" fillId="3" borderId="20" xfId="0" applyNumberFormat="1" applyFont="1" applyFill="1" applyBorder="1" applyAlignment="1">
      <alignment horizontal="center" vertical="center"/>
    </xf>
    <xf numFmtId="49" fontId="15" fillId="3" borderId="20" xfId="0" applyNumberFormat="1" applyFont="1" applyFill="1" applyBorder="1" applyAlignment="1">
      <alignment horizontal="center" vertical="center" wrapText="1"/>
    </xf>
    <xf numFmtId="49" fontId="5" fillId="2" borderId="20" xfId="0" applyNumberFormat="1" applyFont="1" applyFill="1" applyBorder="1" applyAlignment="1">
      <alignment vertical="center" wrapText="1" readingOrder="1"/>
    </xf>
    <xf numFmtId="49" fontId="5" fillId="2" borderId="20" xfId="0" applyNumberFormat="1" applyFont="1" applyFill="1" applyBorder="1" applyAlignment="1">
      <alignment horizontal="left" vertical="center" wrapText="1"/>
    </xf>
    <xf numFmtId="164" fontId="5" fillId="2" borderId="20" xfId="0" applyNumberFormat="1" applyFont="1" applyFill="1" applyBorder="1" applyAlignment="1">
      <alignment vertical="center" wrapText="1"/>
    </xf>
    <xf numFmtId="164" fontId="5" fillId="4" borderId="20" xfId="0" applyNumberFormat="1" applyFont="1" applyFill="1" applyBorder="1" applyAlignment="1">
      <alignment horizontal="center" vertical="center"/>
    </xf>
    <xf numFmtId="164" fontId="15" fillId="4" borderId="20" xfId="0" applyNumberFormat="1" applyFont="1" applyFill="1" applyBorder="1" applyAlignment="1">
      <alignment horizontal="center" vertical="center"/>
    </xf>
    <xf numFmtId="49" fontId="5" fillId="2" borderId="20" xfId="0" applyNumberFormat="1" applyFont="1" applyFill="1" applyBorder="1" applyAlignment="1">
      <alignment horizontal="left" vertical="center" readingOrder="1"/>
    </xf>
    <xf numFmtId="164" fontId="17" fillId="5" borderId="20" xfId="0" applyNumberFormat="1" applyFont="1" applyFill="1" applyBorder="1" applyAlignment="1">
      <alignment horizontal="right" vertical="center"/>
    </xf>
    <xf numFmtId="168" fontId="17" fillId="5" borderId="20" xfId="0" applyNumberFormat="1" applyFont="1" applyFill="1" applyBorder="1" applyAlignment="1">
      <alignment horizontal="right" vertical="center"/>
    </xf>
    <xf numFmtId="49" fontId="14" fillId="2" borderId="18" xfId="0" applyNumberFormat="1" applyFont="1" applyFill="1" applyBorder="1">
      <alignment vertical="center"/>
    </xf>
    <xf numFmtId="164" fontId="14" fillId="2" borderId="18" xfId="0" applyNumberFormat="1" applyFont="1" applyFill="1" applyBorder="1">
      <alignment vertical="center"/>
    </xf>
    <xf numFmtId="169" fontId="5" fillId="2" borderId="18" xfId="0" applyNumberFormat="1" applyFont="1" applyFill="1" applyBorder="1">
      <alignment vertical="center"/>
    </xf>
    <xf numFmtId="49" fontId="14" fillId="2" borderId="14" xfId="0" applyNumberFormat="1" applyFont="1" applyFill="1" applyBorder="1">
      <alignment vertical="center"/>
    </xf>
    <xf numFmtId="164" fontId="14" fillId="2" borderId="14" xfId="0" applyNumberFormat="1" applyFont="1" applyFill="1" applyBorder="1">
      <alignment vertical="center"/>
    </xf>
    <xf numFmtId="169" fontId="5" fillId="2" borderId="14" xfId="0" applyNumberFormat="1" applyFont="1" applyFill="1" applyBorder="1">
      <alignment vertical="center"/>
    </xf>
    <xf numFmtId="49" fontId="15" fillId="2" borderId="22" xfId="0" applyNumberFormat="1" applyFont="1" applyFill="1" applyBorder="1" applyAlignment="1">
      <alignment horizontal="center" vertical="center"/>
    </xf>
    <xf numFmtId="49" fontId="15" fillId="2" borderId="23" xfId="0" applyNumberFormat="1" applyFont="1" applyFill="1" applyBorder="1" applyAlignment="1">
      <alignment horizontal="center" vertical="center"/>
    </xf>
    <xf numFmtId="49" fontId="15" fillId="2" borderId="6" xfId="0" applyNumberFormat="1" applyFont="1" applyFill="1" applyBorder="1">
      <alignment vertical="center"/>
    </xf>
    <xf numFmtId="0" fontId="8" fillId="2" borderId="7" xfId="0" applyFont="1" applyFill="1" applyBorder="1">
      <alignment vertical="center"/>
    </xf>
    <xf numFmtId="0" fontId="8" fillId="2" borderId="31" xfId="0" applyFont="1" applyFill="1" applyBorder="1" applyAlignment="1">
      <alignment horizontal="left" vertical="center"/>
    </xf>
    <xf numFmtId="0" fontId="8" fillId="2" borderId="32" xfId="0" applyFont="1" applyFill="1" applyBorder="1" applyAlignment="1">
      <alignment horizontal="left" vertical="center"/>
    </xf>
    <xf numFmtId="0" fontId="19" fillId="2" borderId="32" xfId="0" applyFont="1" applyFill="1" applyBorder="1" applyAlignment="1">
      <alignment horizontal="left" vertical="center"/>
    </xf>
    <xf numFmtId="0" fontId="19" fillId="2" borderId="33" xfId="0" applyFont="1" applyFill="1" applyBorder="1" applyAlignment="1">
      <alignment horizontal="left" vertical="center"/>
    </xf>
    <xf numFmtId="49" fontId="8" fillId="2" borderId="15" xfId="0" applyNumberFormat="1" applyFont="1" applyFill="1" applyBorder="1" applyAlignment="1">
      <alignment horizontal="left" vertical="center"/>
    </xf>
    <xf numFmtId="41" fontId="0" fillId="0" borderId="0" xfId="1" applyFont="1" applyAlignment="1">
      <alignment vertical="center"/>
    </xf>
    <xf numFmtId="0" fontId="3" fillId="0" borderId="0" xfId="0" applyNumberFormat="1" applyFont="1">
      <alignment vertical="center"/>
    </xf>
    <xf numFmtId="0" fontId="22" fillId="0" borderId="0" xfId="0" applyNumberFormat="1" applyFont="1">
      <alignment vertical="center"/>
    </xf>
    <xf numFmtId="49" fontId="5" fillId="2" borderId="47" xfId="0" applyNumberFormat="1" applyFont="1" applyFill="1" applyBorder="1" applyAlignment="1">
      <alignment vertical="center" wrapText="1" readingOrder="1"/>
    </xf>
    <xf numFmtId="41" fontId="3" fillId="7" borderId="0" xfId="1" applyFont="1" applyFill="1" applyAlignment="1">
      <alignment vertical="center"/>
    </xf>
    <xf numFmtId="0" fontId="23" fillId="6" borderId="0" xfId="0" applyNumberFormat="1" applyFont="1" applyFill="1">
      <alignment vertical="center"/>
    </xf>
    <xf numFmtId="0" fontId="22" fillId="6" borderId="0" xfId="0" applyNumberFormat="1" applyFont="1" applyFill="1">
      <alignment vertical="center"/>
    </xf>
    <xf numFmtId="164" fontId="17" fillId="8" borderId="20" xfId="0" applyNumberFormat="1" applyFont="1" applyFill="1" applyBorder="1" applyAlignment="1">
      <alignment horizontal="right" vertical="center"/>
    </xf>
    <xf numFmtId="168" fontId="17" fillId="8" borderId="20" xfId="0" applyNumberFormat="1" applyFont="1" applyFill="1" applyBorder="1" applyAlignment="1">
      <alignment horizontal="left" vertical="center"/>
    </xf>
    <xf numFmtId="49" fontId="5" fillId="2" borderId="47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Alignment="1">
      <alignment horizontal="left" vertical="center"/>
    </xf>
    <xf numFmtId="0" fontId="22" fillId="9" borderId="0" xfId="0" applyNumberFormat="1" applyFont="1" applyFill="1">
      <alignment vertical="center"/>
    </xf>
    <xf numFmtId="49" fontId="24" fillId="0" borderId="20" xfId="0" applyNumberFormat="1" applyFont="1" applyFill="1" applyBorder="1" applyAlignment="1">
      <alignment horizontal="left" vertical="center" wrapText="1"/>
    </xf>
    <xf numFmtId="49" fontId="24" fillId="0" borderId="20" xfId="0" applyNumberFormat="1" applyFont="1" applyFill="1" applyBorder="1" applyAlignment="1">
      <alignment horizontal="center" vertical="center" wrapText="1"/>
    </xf>
    <xf numFmtId="167" fontId="24" fillId="0" borderId="20" xfId="0" applyNumberFormat="1" applyFont="1" applyFill="1" applyBorder="1" applyAlignment="1">
      <alignment horizontal="center" vertical="center" wrapText="1"/>
    </xf>
    <xf numFmtId="164" fontId="24" fillId="0" borderId="20" xfId="0" applyNumberFormat="1" applyFont="1" applyFill="1" applyBorder="1" applyAlignment="1">
      <alignment horizontal="right" vertical="center" wrapText="1"/>
    </xf>
    <xf numFmtId="164" fontId="24" fillId="0" borderId="20" xfId="0" applyNumberFormat="1" applyFont="1" applyFill="1" applyBorder="1" applyAlignment="1">
      <alignment horizontal="center" vertical="center" wrapText="1"/>
    </xf>
    <xf numFmtId="164" fontId="24" fillId="0" borderId="20" xfId="0" applyNumberFormat="1" applyFont="1" applyFill="1" applyBorder="1" applyAlignment="1">
      <alignment vertical="center" wrapText="1"/>
    </xf>
    <xf numFmtId="0" fontId="30" fillId="7" borderId="0" xfId="0" applyNumberFormat="1" applyFont="1" applyFill="1">
      <alignment vertical="center"/>
    </xf>
    <xf numFmtId="164" fontId="31" fillId="0" borderId="0" xfId="0" applyNumberFormat="1" applyFont="1">
      <alignment vertical="center"/>
    </xf>
    <xf numFmtId="43" fontId="0" fillId="0" borderId="0" xfId="0" applyNumberFormat="1">
      <alignment vertical="center"/>
    </xf>
    <xf numFmtId="170" fontId="5" fillId="7" borderId="20" xfId="0" applyNumberFormat="1" applyFont="1" applyFill="1" applyBorder="1" applyAlignment="1">
      <alignment vertical="center" wrapText="1"/>
    </xf>
    <xf numFmtId="164" fontId="5" fillId="7" borderId="20" xfId="0" applyNumberFormat="1" applyFont="1" applyFill="1" applyBorder="1" applyAlignment="1">
      <alignment vertical="center" wrapText="1"/>
    </xf>
    <xf numFmtId="49" fontId="5" fillId="2" borderId="49" xfId="0" applyNumberFormat="1" applyFont="1" applyFill="1" applyBorder="1" applyAlignment="1">
      <alignment horizontal="left" vertical="center" wrapText="1" readingOrder="1"/>
    </xf>
    <xf numFmtId="49" fontId="5" fillId="2" borderId="37" xfId="0" applyNumberFormat="1" applyFont="1" applyFill="1" applyBorder="1" applyAlignment="1">
      <alignment horizontal="left" vertical="center" wrapText="1" readingOrder="1"/>
    </xf>
    <xf numFmtId="49" fontId="5" fillId="2" borderId="53" xfId="0" applyNumberFormat="1" applyFont="1" applyFill="1" applyBorder="1" applyAlignment="1">
      <alignment horizontal="left" vertical="center" wrapText="1"/>
    </xf>
    <xf numFmtId="49" fontId="5" fillId="2" borderId="35" xfId="0" applyNumberFormat="1" applyFont="1" applyFill="1" applyBorder="1" applyAlignment="1">
      <alignment horizontal="left" vertical="center" wrapText="1" readingOrder="1"/>
    </xf>
    <xf numFmtId="49" fontId="24" fillId="0" borderId="54" xfId="0" applyNumberFormat="1" applyFont="1" applyFill="1" applyBorder="1" applyAlignment="1">
      <alignment horizontal="left" vertical="center" wrapText="1"/>
    </xf>
    <xf numFmtId="164" fontId="5" fillId="2" borderId="54" xfId="0" applyNumberFormat="1" applyFont="1" applyFill="1" applyBorder="1" applyAlignment="1">
      <alignment vertical="center" wrapText="1"/>
    </xf>
    <xf numFmtId="49" fontId="5" fillId="0" borderId="20" xfId="0" applyNumberFormat="1" applyFont="1" applyFill="1" applyBorder="1" applyAlignment="1">
      <alignment horizontal="center" vertical="center" wrapText="1"/>
    </xf>
    <xf numFmtId="167" fontId="5" fillId="0" borderId="20" xfId="0" applyNumberFormat="1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>
      <alignment horizontal="right" vertical="center" wrapText="1"/>
    </xf>
    <xf numFmtId="164" fontId="5" fillId="0" borderId="20" xfId="0" applyNumberFormat="1" applyFont="1" applyFill="1" applyBorder="1" applyAlignment="1">
      <alignment horizontal="center" vertical="center"/>
    </xf>
    <xf numFmtId="164" fontId="5" fillId="0" borderId="20" xfId="0" applyNumberFormat="1" applyFont="1" applyFill="1" applyBorder="1" applyAlignment="1">
      <alignment horizontal="center" vertical="center" wrapText="1"/>
    </xf>
    <xf numFmtId="164" fontId="5" fillId="0" borderId="20" xfId="0" applyNumberFormat="1" applyFont="1" applyFill="1" applyBorder="1" applyAlignment="1">
      <alignment vertical="center" wrapText="1"/>
    </xf>
    <xf numFmtId="0" fontId="3" fillId="0" borderId="40" xfId="0" applyFont="1" applyBorder="1" applyAlignment="1">
      <alignment horizontal="left" vertical="center" wrapText="1" readingOrder="1"/>
    </xf>
    <xf numFmtId="49" fontId="5" fillId="2" borderId="54" xfId="0" applyNumberFormat="1" applyFont="1" applyFill="1" applyBorder="1" applyAlignment="1">
      <alignment horizontal="left" vertical="center" readingOrder="1"/>
    </xf>
    <xf numFmtId="0" fontId="5" fillId="2" borderId="54" xfId="0" quotePrefix="1" applyFont="1" applyFill="1" applyBorder="1" applyAlignment="1">
      <alignment horizontal="center" vertical="center"/>
    </xf>
    <xf numFmtId="167" fontId="5" fillId="2" borderId="54" xfId="0" applyNumberFormat="1" applyFont="1" applyFill="1" applyBorder="1" applyAlignment="1">
      <alignment horizontal="center" vertical="center" wrapText="1"/>
    </xf>
    <xf numFmtId="3" fontId="5" fillId="2" borderId="54" xfId="0" applyNumberFormat="1" applyFont="1" applyFill="1" applyBorder="1">
      <alignment vertical="center"/>
    </xf>
    <xf numFmtId="0" fontId="0" fillId="2" borderId="34" xfId="0" applyFill="1" applyBorder="1">
      <alignment vertical="center"/>
    </xf>
    <xf numFmtId="164" fontId="5" fillId="7" borderId="58" xfId="0" applyNumberFormat="1" applyFont="1" applyFill="1" applyBorder="1" applyAlignment="1">
      <alignment vertical="center" wrapText="1"/>
    </xf>
    <xf numFmtId="0" fontId="0" fillId="0" borderId="57" xfId="0" applyNumberFormat="1" applyBorder="1">
      <alignment vertical="center"/>
    </xf>
    <xf numFmtId="41" fontId="28" fillId="10" borderId="54" xfId="1" applyFont="1" applyFill="1" applyBorder="1" applyAlignment="1">
      <alignment horizontal="right" vertical="center"/>
    </xf>
    <xf numFmtId="168" fontId="28" fillId="10" borderId="54" xfId="0" applyNumberFormat="1" applyFont="1" applyFill="1" applyBorder="1" applyAlignment="1">
      <alignment horizontal="left" vertical="center"/>
    </xf>
    <xf numFmtId="0" fontId="0" fillId="0" borderId="0" xfId="0" applyNumberFormat="1" applyFill="1">
      <alignment vertical="center"/>
    </xf>
    <xf numFmtId="164" fontId="5" fillId="0" borderId="58" xfId="0" applyNumberFormat="1" applyFont="1" applyFill="1" applyBorder="1" applyAlignment="1">
      <alignment vertical="center" wrapText="1"/>
    </xf>
    <xf numFmtId="0" fontId="30" fillId="0" borderId="0" xfId="0" applyNumberFormat="1" applyFont="1" applyFill="1">
      <alignment vertical="center"/>
    </xf>
    <xf numFmtId="0" fontId="3" fillId="0" borderId="0" xfId="0" applyNumberFormat="1" applyFont="1" applyFill="1">
      <alignment vertical="center"/>
    </xf>
    <xf numFmtId="164" fontId="31" fillId="0" borderId="0" xfId="0" applyNumberFormat="1" applyFont="1" applyFill="1">
      <alignment vertical="center"/>
    </xf>
    <xf numFmtId="49" fontId="0" fillId="2" borderId="11" xfId="0" applyNumberFormat="1" applyFill="1" applyBorder="1">
      <alignment vertical="center"/>
    </xf>
    <xf numFmtId="49" fontId="8" fillId="2" borderId="51" xfId="0" applyNumberFormat="1" applyFont="1" applyFill="1" applyBorder="1" applyAlignment="1">
      <alignment horizontal="left" vertical="center" wrapText="1"/>
    </xf>
    <xf numFmtId="49" fontId="8" fillId="2" borderId="52" xfId="0" applyNumberFormat="1" applyFont="1" applyFill="1" applyBorder="1" applyAlignment="1">
      <alignment horizontal="left" vertical="center" wrapText="1"/>
    </xf>
    <xf numFmtId="49" fontId="5" fillId="0" borderId="59" xfId="0" applyNumberFormat="1" applyFont="1" applyFill="1" applyBorder="1" applyAlignment="1">
      <alignment vertical="center" wrapText="1" readingOrder="1"/>
    </xf>
    <xf numFmtId="49" fontId="5" fillId="0" borderId="20" xfId="0" applyNumberFormat="1" applyFont="1" applyFill="1" applyBorder="1" applyAlignment="1">
      <alignment horizontal="left" vertical="center" wrapText="1"/>
    </xf>
    <xf numFmtId="167" fontId="33" fillId="0" borderId="20" xfId="0" applyNumberFormat="1" applyFont="1" applyFill="1" applyBorder="1" applyAlignment="1">
      <alignment horizontal="center" vertical="center" wrapText="1"/>
    </xf>
    <xf numFmtId="49" fontId="5" fillId="0" borderId="47" xfId="0" applyNumberFormat="1" applyFont="1" applyFill="1" applyBorder="1" applyAlignment="1">
      <alignment horizontal="left" vertical="center" wrapText="1"/>
    </xf>
    <xf numFmtId="164" fontId="3" fillId="0" borderId="0" xfId="0" applyNumberFormat="1" applyFont="1">
      <alignment vertical="center"/>
    </xf>
    <xf numFmtId="164" fontId="0" fillId="0" borderId="0" xfId="0" applyNumberFormat="1">
      <alignment vertical="center"/>
    </xf>
    <xf numFmtId="0" fontId="34" fillId="2" borderId="34" xfId="3" applyFont="1" applyFill="1" applyBorder="1">
      <alignment vertical="center"/>
    </xf>
    <xf numFmtId="0" fontId="3" fillId="0" borderId="34" xfId="3" applyNumberFormat="1">
      <alignment vertical="center"/>
    </xf>
    <xf numFmtId="0" fontId="5" fillId="0" borderId="34" xfId="3" applyNumberFormat="1" applyFont="1">
      <alignment vertical="center"/>
    </xf>
    <xf numFmtId="0" fontId="36" fillId="2" borderId="34" xfId="3" applyFont="1" applyFill="1" applyBorder="1">
      <alignment vertical="center"/>
    </xf>
    <xf numFmtId="0" fontId="19" fillId="2" borderId="34" xfId="3" applyFont="1" applyFill="1" applyBorder="1" applyAlignment="1">
      <alignment horizontal="center" vertical="center"/>
    </xf>
    <xf numFmtId="0" fontId="19" fillId="2" borderId="34" xfId="3" applyFont="1" applyFill="1" applyBorder="1">
      <alignment vertical="center"/>
    </xf>
    <xf numFmtId="49" fontId="34" fillId="2" borderId="16" xfId="3" applyNumberFormat="1" applyFont="1" applyFill="1" applyBorder="1">
      <alignment vertical="center"/>
    </xf>
    <xf numFmtId="49" fontId="14" fillId="2" borderId="34" xfId="3" applyNumberFormat="1" applyFont="1" applyFill="1" applyBorder="1">
      <alignment vertical="center"/>
    </xf>
    <xf numFmtId="49" fontId="8" fillId="2" borderId="34" xfId="3" applyNumberFormat="1" applyFont="1" applyFill="1" applyBorder="1">
      <alignment vertical="center"/>
    </xf>
    <xf numFmtId="49" fontId="14" fillId="2" borderId="35" xfId="3" applyNumberFormat="1" applyFont="1" applyFill="1" applyBorder="1" applyAlignment="1">
      <alignment horizontal="center" vertical="center"/>
    </xf>
    <xf numFmtId="49" fontId="8" fillId="2" borderId="35" xfId="3" applyNumberFormat="1" applyFont="1" applyFill="1" applyBorder="1" applyAlignment="1">
      <alignment horizontal="center" vertical="center"/>
    </xf>
    <xf numFmtId="49" fontId="36" fillId="2" borderId="16" xfId="3" applyNumberFormat="1" applyFont="1" applyFill="1" applyBorder="1">
      <alignment vertical="center"/>
    </xf>
    <xf numFmtId="0" fontId="8" fillId="2" borderId="35" xfId="3" applyNumberFormat="1" applyFont="1" applyFill="1" applyBorder="1" applyAlignment="1">
      <alignment horizontal="center" vertical="center"/>
    </xf>
    <xf numFmtId="4" fontId="8" fillId="2" borderId="35" xfId="3" applyNumberFormat="1" applyFont="1" applyFill="1" applyBorder="1" applyAlignment="1">
      <alignment horizontal="center" vertical="center"/>
    </xf>
    <xf numFmtId="49" fontId="19" fillId="2" borderId="61" xfId="3" applyNumberFormat="1" applyFont="1" applyFill="1" applyBorder="1">
      <alignment vertical="center"/>
    </xf>
    <xf numFmtId="0" fontId="3" fillId="0" borderId="34" xfId="3">
      <alignment vertical="center"/>
    </xf>
    <xf numFmtId="0" fontId="38" fillId="11" borderId="34" xfId="2" applyFont="1" applyFill="1"/>
    <xf numFmtId="171" fontId="40" fillId="11" borderId="34" xfId="2" applyNumberFormat="1" applyFont="1" applyFill="1" applyAlignment="1">
      <alignment horizontal="center"/>
    </xf>
    <xf numFmtId="0" fontId="41" fillId="12" borderId="62" xfId="2" applyFont="1" applyFill="1" applyBorder="1" applyAlignment="1">
      <alignment horizontal="center" vertical="center"/>
    </xf>
    <xf numFmtId="171" fontId="41" fillId="12" borderId="63" xfId="2" applyNumberFormat="1" applyFont="1" applyFill="1" applyBorder="1" applyAlignment="1">
      <alignment horizontal="center" vertical="center" wrapText="1"/>
    </xf>
    <xf numFmtId="171" fontId="41" fillId="12" borderId="64" xfId="2" applyNumberFormat="1" applyFont="1" applyFill="1" applyBorder="1" applyAlignment="1">
      <alignment horizontal="center" vertical="center" wrapText="1"/>
    </xf>
    <xf numFmtId="171" fontId="41" fillId="12" borderId="65" xfId="2" applyNumberFormat="1" applyFont="1" applyFill="1" applyBorder="1" applyAlignment="1">
      <alignment horizontal="center" vertical="center" wrapText="1"/>
    </xf>
    <xf numFmtId="0" fontId="41" fillId="11" borderId="66" xfId="2" applyFont="1" applyFill="1" applyBorder="1" applyAlignment="1">
      <alignment vertical="center"/>
    </xf>
    <xf numFmtId="171" fontId="41" fillId="11" borderId="35" xfId="2" applyNumberFormat="1" applyFont="1" applyFill="1" applyBorder="1" applyAlignment="1">
      <alignment horizontal="center" vertical="center"/>
    </xf>
    <xf numFmtId="171" fontId="41" fillId="11" borderId="67" xfId="2" applyNumberFormat="1" applyFont="1" applyFill="1" applyBorder="1" applyAlignment="1">
      <alignment horizontal="center" vertical="center"/>
    </xf>
    <xf numFmtId="172" fontId="8" fillId="13" borderId="68" xfId="3" applyNumberFormat="1" applyFont="1" applyFill="1" applyBorder="1">
      <alignment vertical="center"/>
    </xf>
    <xf numFmtId="0" fontId="41" fillId="11" borderId="69" xfId="2" applyFont="1" applyFill="1" applyBorder="1" applyAlignment="1">
      <alignment vertical="center"/>
    </xf>
    <xf numFmtId="171" fontId="41" fillId="11" borderId="70" xfId="2" applyNumberFormat="1" applyFont="1" applyFill="1" applyBorder="1" applyAlignment="1">
      <alignment horizontal="center" vertical="center"/>
    </xf>
    <xf numFmtId="171" fontId="41" fillId="11" borderId="71" xfId="2" applyNumberFormat="1" applyFont="1" applyFill="1" applyBorder="1" applyAlignment="1">
      <alignment horizontal="center" vertical="center"/>
    </xf>
    <xf numFmtId="172" fontId="8" fillId="13" borderId="72" xfId="3" applyNumberFormat="1" applyFont="1" applyFill="1" applyBorder="1">
      <alignment vertical="center"/>
    </xf>
    <xf numFmtId="49" fontId="8" fillId="2" borderId="73" xfId="3" applyNumberFormat="1" applyFont="1" applyFill="1" applyBorder="1">
      <alignment vertical="center"/>
    </xf>
    <xf numFmtId="49" fontId="14" fillId="14" borderId="75" xfId="3" applyNumberFormat="1" applyFont="1" applyFill="1" applyBorder="1" applyAlignment="1">
      <alignment horizontal="center" vertical="center" wrapText="1"/>
    </xf>
    <xf numFmtId="9" fontId="14" fillId="14" borderId="54" xfId="3" applyNumberFormat="1" applyFont="1" applyFill="1" applyBorder="1" applyAlignment="1">
      <alignment horizontal="center" vertical="center" wrapText="1"/>
    </xf>
    <xf numFmtId="0" fontId="36" fillId="2" borderId="16" xfId="3" applyFont="1" applyFill="1" applyBorder="1">
      <alignment vertical="center"/>
    </xf>
    <xf numFmtId="0" fontId="8" fillId="2" borderId="73" xfId="3" applyFont="1" applyFill="1" applyBorder="1">
      <alignment vertical="center"/>
    </xf>
    <xf numFmtId="49" fontId="8" fillId="3" borderId="77" xfId="3" applyNumberFormat="1" applyFont="1" applyFill="1" applyBorder="1" applyAlignment="1">
      <alignment horizontal="center" vertical="center"/>
    </xf>
    <xf numFmtId="173" fontId="8" fillId="2" borderId="78" xfId="3" applyNumberFormat="1" applyFont="1" applyFill="1" applyBorder="1">
      <alignment vertical="center"/>
    </xf>
    <xf numFmtId="174" fontId="8" fillId="2" borderId="54" xfId="3" applyNumberFormat="1" applyFont="1" applyFill="1" applyBorder="1">
      <alignment vertical="center"/>
    </xf>
    <xf numFmtId="174" fontId="8" fillId="13" borderId="54" xfId="3" applyNumberFormat="1" applyFont="1" applyFill="1" applyBorder="1">
      <alignment vertical="center"/>
    </xf>
    <xf numFmtId="172" fontId="8" fillId="13" borderId="54" xfId="3" applyNumberFormat="1" applyFont="1" applyFill="1" applyBorder="1">
      <alignment vertical="center"/>
    </xf>
    <xf numFmtId="0" fontId="5" fillId="2" borderId="73" xfId="3" applyFont="1" applyFill="1" applyBorder="1">
      <alignment vertical="center"/>
    </xf>
    <xf numFmtId="173" fontId="5" fillId="2" borderId="78" xfId="3" applyNumberFormat="1" applyFont="1" applyFill="1" applyBorder="1">
      <alignment vertical="center"/>
    </xf>
    <xf numFmtId="174" fontId="5" fillId="2" borderId="54" xfId="3" applyNumberFormat="1" applyFont="1" applyFill="1" applyBorder="1">
      <alignment vertical="center"/>
    </xf>
    <xf numFmtId="174" fontId="5" fillId="13" borderId="54" xfId="3" applyNumberFormat="1" applyFont="1" applyFill="1" applyBorder="1">
      <alignment vertical="center"/>
    </xf>
    <xf numFmtId="49" fontId="8" fillId="3" borderId="79" xfId="3" applyNumberFormat="1" applyFont="1" applyFill="1" applyBorder="1" applyAlignment="1">
      <alignment horizontal="center" vertical="center"/>
    </xf>
    <xf numFmtId="173" fontId="5" fillId="2" borderId="80" xfId="3" applyNumberFormat="1" applyFont="1" applyFill="1" applyBorder="1">
      <alignment vertical="center"/>
    </xf>
    <xf numFmtId="174" fontId="5" fillId="2" borderId="81" xfId="3" applyNumberFormat="1" applyFont="1" applyFill="1" applyBorder="1">
      <alignment vertical="center"/>
    </xf>
    <xf numFmtId="174" fontId="5" fillId="13" borderId="81" xfId="3" applyNumberFormat="1" applyFont="1" applyFill="1" applyBorder="1">
      <alignment vertical="center"/>
    </xf>
    <xf numFmtId="49" fontId="19" fillId="2" borderId="18" xfId="3" applyNumberFormat="1" applyFont="1" applyFill="1" applyBorder="1">
      <alignment vertical="center"/>
    </xf>
    <xf numFmtId="49" fontId="19" fillId="2" borderId="34" xfId="3" applyNumberFormat="1" applyFont="1" applyFill="1" applyBorder="1">
      <alignment vertical="center"/>
    </xf>
    <xf numFmtId="49" fontId="8" fillId="2" borderId="61" xfId="3" applyNumberFormat="1" applyFont="1" applyFill="1" applyBorder="1">
      <alignment vertical="center"/>
    </xf>
    <xf numFmtId="49" fontId="14" fillId="14" borderId="74" xfId="3" applyNumberFormat="1" applyFont="1" applyFill="1" applyBorder="1" applyAlignment="1">
      <alignment horizontal="center" vertical="center" wrapText="1"/>
    </xf>
    <xf numFmtId="49" fontId="8" fillId="3" borderId="76" xfId="3" applyNumberFormat="1" applyFont="1" applyFill="1" applyBorder="1" applyAlignment="1">
      <alignment horizontal="center" vertical="center" wrapText="1"/>
    </xf>
    <xf numFmtId="49" fontId="8" fillId="3" borderId="91" xfId="3" applyNumberFormat="1" applyFont="1" applyFill="1" applyBorder="1" applyAlignment="1">
      <alignment horizontal="center" vertical="center" wrapText="1"/>
    </xf>
    <xf numFmtId="0" fontId="8" fillId="2" borderId="34" xfId="3" applyFont="1" applyFill="1" applyBorder="1">
      <alignment vertical="center"/>
    </xf>
    <xf numFmtId="0" fontId="8" fillId="2" borderId="82" xfId="3" applyFont="1" applyFill="1" applyBorder="1">
      <alignment vertical="center"/>
    </xf>
    <xf numFmtId="49" fontId="8" fillId="2" borderId="50" xfId="0" applyNumberFormat="1" applyFont="1" applyFill="1" applyBorder="1" applyAlignment="1">
      <alignment horizontal="left" vertical="center"/>
    </xf>
    <xf numFmtId="164" fontId="17" fillId="8" borderId="54" xfId="0" applyNumberFormat="1" applyFont="1" applyFill="1" applyBorder="1" applyAlignment="1">
      <alignment horizontal="right" vertical="center"/>
    </xf>
    <xf numFmtId="168" fontId="17" fillId="8" borderId="54" xfId="0" applyNumberFormat="1" applyFont="1" applyFill="1" applyBorder="1" applyAlignment="1">
      <alignment horizontal="left" vertical="center"/>
    </xf>
    <xf numFmtId="49" fontId="5" fillId="2" borderId="95" xfId="0" applyNumberFormat="1" applyFont="1" applyFill="1" applyBorder="1" applyAlignment="1">
      <alignment horizontal="left" vertical="center" readingOrder="1"/>
    </xf>
    <xf numFmtId="49" fontId="24" fillId="0" borderId="95" xfId="0" applyNumberFormat="1" applyFont="1" applyFill="1" applyBorder="1" applyAlignment="1">
      <alignment horizontal="center" vertical="center" wrapText="1"/>
    </xf>
    <xf numFmtId="167" fontId="33" fillId="0" borderId="95" xfId="0" applyNumberFormat="1" applyFont="1" applyFill="1" applyBorder="1" applyAlignment="1">
      <alignment horizontal="center" vertical="center" wrapText="1"/>
    </xf>
    <xf numFmtId="164" fontId="5" fillId="0" borderId="95" xfId="0" applyNumberFormat="1" applyFont="1" applyFill="1" applyBorder="1" applyAlignment="1">
      <alignment vertical="center" wrapText="1"/>
    </xf>
    <xf numFmtId="164" fontId="5" fillId="0" borderId="95" xfId="0" applyNumberFormat="1" applyFont="1" applyFill="1" applyBorder="1" applyAlignment="1">
      <alignment horizontal="center" vertical="center"/>
    </xf>
    <xf numFmtId="164" fontId="5" fillId="4" borderId="95" xfId="0" applyNumberFormat="1" applyFont="1" applyFill="1" applyBorder="1" applyAlignment="1">
      <alignment horizontal="center" vertical="center"/>
    </xf>
    <xf numFmtId="164" fontId="15" fillId="4" borderId="95" xfId="0" applyNumberFormat="1" applyFont="1" applyFill="1" applyBorder="1" applyAlignment="1">
      <alignment horizontal="center" vertical="center"/>
    </xf>
    <xf numFmtId="167" fontId="5" fillId="2" borderId="95" xfId="0" applyNumberFormat="1" applyFont="1" applyFill="1" applyBorder="1" applyAlignment="1">
      <alignment horizontal="center" vertical="center" wrapText="1"/>
    </xf>
    <xf numFmtId="164" fontId="5" fillId="2" borderId="95" xfId="0" applyNumberFormat="1" applyFont="1" applyFill="1" applyBorder="1" applyAlignment="1">
      <alignment vertical="center" wrapText="1"/>
    </xf>
    <xf numFmtId="49" fontId="5" fillId="2" borderId="95" xfId="0" applyNumberFormat="1" applyFont="1" applyFill="1" applyBorder="1" applyAlignment="1">
      <alignment horizontal="left" vertical="center" wrapText="1" readingOrder="1"/>
    </xf>
    <xf numFmtId="3" fontId="0" fillId="0" borderId="0" xfId="0" applyNumberFormat="1">
      <alignment vertical="center"/>
    </xf>
    <xf numFmtId="164" fontId="24" fillId="0" borderId="95" xfId="0" applyNumberFormat="1" applyFont="1" applyFill="1" applyBorder="1" applyAlignment="1">
      <alignment horizontal="right" vertical="center" wrapText="1"/>
    </xf>
    <xf numFmtId="164" fontId="24" fillId="0" borderId="95" xfId="0" applyNumberFormat="1" applyFont="1" applyFill="1" applyBorder="1" applyAlignment="1">
      <alignment vertical="center" wrapText="1"/>
    </xf>
    <xf numFmtId="164" fontId="24" fillId="0" borderId="95" xfId="0" applyNumberFormat="1" applyFont="1" applyFill="1" applyBorder="1" applyAlignment="1">
      <alignment horizontal="center" vertical="center" wrapText="1"/>
    </xf>
    <xf numFmtId="49" fontId="5" fillId="4" borderId="20" xfId="0" applyNumberFormat="1" applyFont="1" applyFill="1" applyBorder="1" applyAlignment="1">
      <alignment horizontal="center" vertical="center" wrapText="1"/>
    </xf>
    <xf numFmtId="0" fontId="12" fillId="4" borderId="20" xfId="0" applyFont="1" applyFill="1" applyBorder="1" applyAlignment="1">
      <alignment horizontal="center" vertical="center" wrapText="1"/>
    </xf>
    <xf numFmtId="0" fontId="11" fillId="2" borderId="97" xfId="0" applyFont="1" applyFill="1" applyBorder="1" applyAlignment="1">
      <alignment horizontal="center" vertical="center"/>
    </xf>
    <xf numFmtId="0" fontId="11" fillId="2" borderId="98" xfId="0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49" fontId="17" fillId="5" borderId="20" xfId="0" applyNumberFormat="1" applyFont="1" applyFill="1" applyBorder="1" applyAlignment="1">
      <alignment horizontal="center" vertical="center"/>
    </xf>
    <xf numFmtId="0" fontId="18" fillId="5" borderId="20" xfId="0" applyFont="1" applyFill="1" applyBorder="1" applyAlignment="1">
      <alignment horizontal="center" vertical="center"/>
    </xf>
    <xf numFmtId="49" fontId="28" fillId="10" borderId="54" xfId="0" applyNumberFormat="1" applyFont="1" applyFill="1" applyBorder="1" applyAlignment="1">
      <alignment horizontal="center" vertical="center"/>
    </xf>
    <xf numFmtId="0" fontId="29" fillId="10" borderId="54" xfId="0" applyFont="1" applyFill="1" applyBorder="1" applyAlignment="1">
      <alignment horizontal="center" vertical="center"/>
    </xf>
    <xf numFmtId="49" fontId="5" fillId="0" borderId="96" xfId="0" applyNumberFormat="1" applyFont="1" applyFill="1" applyBorder="1" applyAlignment="1">
      <alignment horizontal="left" vertical="center" wrapText="1"/>
    </xf>
    <xf numFmtId="49" fontId="5" fillId="0" borderId="58" xfId="0" applyNumberFormat="1" applyFont="1" applyFill="1" applyBorder="1" applyAlignment="1">
      <alignment horizontal="left" vertical="center" wrapText="1"/>
    </xf>
    <xf numFmtId="0" fontId="15" fillId="2" borderId="97" xfId="0" applyFont="1" applyFill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49" fontId="15" fillId="4" borderId="95" xfId="0" applyNumberFormat="1" applyFont="1" applyFill="1" applyBorder="1" applyAlignment="1">
      <alignment horizontal="center" vertical="center" wrapText="1"/>
    </xf>
    <xf numFmtId="0" fontId="12" fillId="4" borderId="95" xfId="0" applyFont="1" applyFill="1" applyBorder="1" applyAlignment="1">
      <alignment horizontal="center" vertical="center" wrapText="1"/>
    </xf>
    <xf numFmtId="49" fontId="20" fillId="2" borderId="6" xfId="0" applyNumberFormat="1" applyFont="1" applyFill="1" applyBorder="1" applyAlignment="1">
      <alignment horizontal="left" vertical="center"/>
    </xf>
    <xf numFmtId="49" fontId="8" fillId="2" borderId="24" xfId="0" applyNumberFormat="1" applyFont="1" applyFill="1" applyBorder="1" applyAlignment="1">
      <alignment horizontal="left" vertical="center"/>
    </xf>
    <xf numFmtId="0" fontId="8" fillId="2" borderId="25" xfId="0" applyFont="1" applyFill="1" applyBorder="1" applyAlignment="1">
      <alignment horizontal="left" vertical="center"/>
    </xf>
    <xf numFmtId="0" fontId="8" fillId="2" borderId="26" xfId="0" applyFont="1" applyFill="1" applyBorder="1" applyAlignment="1">
      <alignment horizontal="left" vertical="center"/>
    </xf>
    <xf numFmtId="49" fontId="17" fillId="8" borderId="54" xfId="0" applyNumberFormat="1" applyFont="1" applyFill="1" applyBorder="1" applyAlignment="1">
      <alignment horizontal="center" vertical="center"/>
    </xf>
    <xf numFmtId="0" fontId="18" fillId="8" borderId="54" xfId="0" applyFont="1" applyFill="1" applyBorder="1" applyAlignment="1">
      <alignment horizontal="center" vertical="center"/>
    </xf>
    <xf numFmtId="49" fontId="8" fillId="2" borderId="27" xfId="0" applyNumberFormat="1" applyFont="1" applyFill="1" applyBorder="1" applyAlignment="1">
      <alignment horizontal="left" vertical="center"/>
    </xf>
    <xf numFmtId="0" fontId="8" fillId="2" borderId="28" xfId="0" applyFont="1" applyFill="1" applyBorder="1" applyAlignment="1">
      <alignment horizontal="left" vertical="center"/>
    </xf>
    <xf numFmtId="0" fontId="8" fillId="2" borderId="29" xfId="0" applyFont="1" applyFill="1" applyBorder="1" applyAlignment="1">
      <alignment horizontal="left" vertical="center"/>
    </xf>
    <xf numFmtId="49" fontId="8" fillId="2" borderId="27" xfId="0" applyNumberFormat="1" applyFont="1" applyFill="1" applyBorder="1" applyAlignment="1">
      <alignment horizontal="left" vertical="center" wrapText="1"/>
    </xf>
    <xf numFmtId="0" fontId="5" fillId="2" borderId="28" xfId="0" applyFont="1" applyFill="1" applyBorder="1">
      <alignment vertical="center"/>
    </xf>
    <xf numFmtId="0" fontId="5" fillId="2" borderId="30" xfId="0" applyFont="1" applyFill="1" applyBorder="1">
      <alignment vertical="center"/>
    </xf>
    <xf numFmtId="49" fontId="25" fillId="2" borderId="27" xfId="0" applyNumberFormat="1" applyFont="1" applyFill="1" applyBorder="1" applyAlignment="1">
      <alignment horizontal="left" vertical="center" wrapText="1"/>
    </xf>
    <xf numFmtId="0" fontId="26" fillId="2" borderId="28" xfId="0" applyFont="1" applyFill="1" applyBorder="1" applyAlignment="1">
      <alignment horizontal="left" vertical="center" wrapText="1"/>
    </xf>
    <xf numFmtId="0" fontId="26" fillId="2" borderId="29" xfId="0" applyFont="1" applyFill="1" applyBorder="1" applyAlignment="1">
      <alignment horizontal="left" vertical="center" wrapText="1"/>
    </xf>
    <xf numFmtId="49" fontId="11" fillId="2" borderId="9" xfId="0" applyNumberFormat="1" applyFont="1" applyFill="1" applyBorder="1" applyAlignment="1">
      <alignment horizontal="left" vertical="center" wrapText="1"/>
    </xf>
    <xf numFmtId="164" fontId="11" fillId="2" borderId="9" xfId="0" applyNumberFormat="1" applyFont="1" applyFill="1" applyBorder="1" applyAlignment="1">
      <alignment horizontal="left" vertical="center" wrapText="1"/>
    </xf>
    <xf numFmtId="166" fontId="8" fillId="2" borderId="17" xfId="0" applyNumberFormat="1" applyFont="1" applyFill="1" applyBorder="1" applyAlignment="1">
      <alignment horizontal="left" vertical="center"/>
    </xf>
    <xf numFmtId="49" fontId="15" fillId="3" borderId="20" xfId="0" applyNumberFormat="1" applyFont="1" applyFill="1" applyBorder="1" applyAlignment="1">
      <alignment horizontal="center" vertical="center"/>
    </xf>
    <xf numFmtId="0" fontId="16" fillId="3" borderId="20" xfId="0" applyFont="1" applyFill="1" applyBorder="1" applyAlignment="1">
      <alignment horizontal="center" vertical="center"/>
    </xf>
    <xf numFmtId="0" fontId="16" fillId="3" borderId="48" xfId="0" applyFont="1" applyFill="1" applyBorder="1" applyAlignment="1">
      <alignment horizontal="center" vertical="center"/>
    </xf>
    <xf numFmtId="49" fontId="12" fillId="2" borderId="9" xfId="0" applyNumberFormat="1" applyFont="1" applyFill="1" applyBorder="1" applyAlignment="1">
      <alignment horizontal="left" vertical="center" wrapText="1"/>
    </xf>
    <xf numFmtId="164" fontId="13" fillId="2" borderId="9" xfId="0" applyNumberFormat="1" applyFont="1" applyFill="1" applyBorder="1" applyAlignment="1">
      <alignment horizontal="left" vertical="center" wrapText="1"/>
    </xf>
    <xf numFmtId="49" fontId="6" fillId="2" borderId="9" xfId="0" applyNumberFormat="1" applyFont="1" applyFill="1" applyBorder="1" applyAlignment="1">
      <alignment horizontal="right"/>
    </xf>
    <xf numFmtId="0" fontId="7" fillId="2" borderId="9" xfId="0" applyFont="1" applyFill="1" applyBorder="1" applyAlignment="1">
      <alignment horizontal="right"/>
    </xf>
    <xf numFmtId="49" fontId="7" fillId="2" borderId="9" xfId="0" applyNumberFormat="1" applyFont="1" applyFill="1" applyBorder="1" applyAlignment="1">
      <alignment horizontal="right"/>
    </xf>
    <xf numFmtId="49" fontId="8" fillId="2" borderId="13" xfId="0" applyNumberFormat="1" applyFont="1" applyFill="1" applyBorder="1" applyAlignment="1">
      <alignment horizontal="left" vertical="center"/>
    </xf>
    <xf numFmtId="49" fontId="8" fillId="2" borderId="14" xfId="0" applyNumberFormat="1" applyFont="1" applyFill="1" applyBorder="1" applyAlignment="1">
      <alignment horizontal="left" vertical="center"/>
    </xf>
    <xf numFmtId="49" fontId="10" fillId="2" borderId="17" xfId="0" applyNumberFormat="1" applyFont="1" applyFill="1" applyBorder="1" applyAlignment="1">
      <alignment horizontal="center" vertical="center"/>
    </xf>
    <xf numFmtId="0" fontId="5" fillId="0" borderId="8" xfId="0" applyFont="1" applyBorder="1">
      <alignment vertical="center"/>
    </xf>
    <xf numFmtId="0" fontId="5" fillId="2" borderId="9" xfId="0" applyFont="1" applyFill="1" applyBorder="1">
      <alignment vertical="center"/>
    </xf>
    <xf numFmtId="49" fontId="8" fillId="2" borderId="88" xfId="3" applyNumberFormat="1" applyFont="1" applyFill="1" applyBorder="1" applyAlignment="1">
      <alignment horizontal="left" vertical="center" wrapText="1"/>
    </xf>
    <xf numFmtId="174" fontId="8" fillId="2" borderId="89" xfId="3" applyNumberFormat="1" applyFont="1" applyFill="1" applyBorder="1" applyAlignment="1">
      <alignment horizontal="left" vertical="center" wrapText="1"/>
    </xf>
    <xf numFmtId="174" fontId="8" fillId="2" borderId="90" xfId="3" applyNumberFormat="1" applyFont="1" applyFill="1" applyBorder="1" applyAlignment="1">
      <alignment horizontal="left" vertical="center" wrapText="1"/>
    </xf>
    <xf numFmtId="174" fontId="8" fillId="2" borderId="86" xfId="3" applyNumberFormat="1" applyFont="1" applyFill="1" applyBorder="1" applyAlignment="1">
      <alignment horizontal="left" vertical="center" wrapText="1"/>
    </xf>
    <xf numFmtId="174" fontId="8" fillId="2" borderId="87" xfId="3" applyNumberFormat="1" applyFont="1" applyFill="1" applyBorder="1" applyAlignment="1">
      <alignment horizontal="left" vertical="center" wrapText="1"/>
    </xf>
    <xf numFmtId="0" fontId="5" fillId="0" borderId="53" xfId="3" applyFont="1" applyBorder="1">
      <alignment vertical="center"/>
    </xf>
    <xf numFmtId="49" fontId="8" fillId="2" borderId="92" xfId="3" applyNumberFormat="1" applyFont="1" applyFill="1" applyBorder="1" applyAlignment="1">
      <alignment horizontal="left" vertical="center" wrapText="1"/>
    </xf>
    <xf numFmtId="174" fontId="8" fillId="2" borderId="93" xfId="3" applyNumberFormat="1" applyFont="1" applyFill="1" applyBorder="1" applyAlignment="1">
      <alignment horizontal="left" vertical="center" wrapText="1"/>
    </xf>
    <xf numFmtId="174" fontId="8" fillId="2" borderId="94" xfId="3" applyNumberFormat="1" applyFont="1" applyFill="1" applyBorder="1" applyAlignment="1">
      <alignment horizontal="left" vertical="center" wrapText="1"/>
    </xf>
    <xf numFmtId="49" fontId="8" fillId="2" borderId="86" xfId="3" applyNumberFormat="1" applyFont="1" applyFill="1" applyBorder="1" applyAlignment="1">
      <alignment horizontal="left" vertical="center" wrapText="1"/>
    </xf>
    <xf numFmtId="49" fontId="35" fillId="2" borderId="60" xfId="3" applyNumberFormat="1" applyFont="1" applyFill="1" applyBorder="1" applyAlignment="1">
      <alignment horizontal="center" vertical="center"/>
    </xf>
    <xf numFmtId="0" fontId="35" fillId="2" borderId="60" xfId="3" applyFont="1" applyFill="1" applyBorder="1" applyAlignment="1">
      <alignment horizontal="center" vertical="center"/>
    </xf>
    <xf numFmtId="0" fontId="5" fillId="0" borderId="60" xfId="3" applyFont="1" applyBorder="1">
      <alignment vertical="center"/>
    </xf>
    <xf numFmtId="49" fontId="19" fillId="2" borderId="61" xfId="3" applyNumberFormat="1" applyFont="1" applyFill="1" applyBorder="1" applyAlignment="1">
      <alignment horizontal="right" vertical="center"/>
    </xf>
    <xf numFmtId="49" fontId="14" fillId="14" borderId="74" xfId="3" applyNumberFormat="1" applyFont="1" applyFill="1" applyBorder="1" applyAlignment="1">
      <alignment horizontal="center" vertical="center"/>
    </xf>
    <xf numFmtId="9" fontId="14" fillId="14" borderId="76" xfId="3" applyNumberFormat="1" applyFont="1" applyFill="1" applyBorder="1" applyAlignment="1">
      <alignment horizontal="center" vertical="center"/>
    </xf>
    <xf numFmtId="49" fontId="14" fillId="14" borderId="75" xfId="3" applyNumberFormat="1" applyFont="1" applyFill="1" applyBorder="1" applyAlignment="1">
      <alignment horizontal="center" vertical="center" wrapText="1"/>
    </xf>
    <xf numFmtId="9" fontId="14" fillId="14" borderId="54" xfId="3" applyNumberFormat="1" applyFont="1" applyFill="1" applyBorder="1" applyAlignment="1">
      <alignment horizontal="center" vertical="center"/>
    </xf>
    <xf numFmtId="49" fontId="14" fillId="13" borderId="75" xfId="3" applyNumberFormat="1" applyFont="1" applyFill="1" applyBorder="1" applyAlignment="1">
      <alignment horizontal="center" vertical="center"/>
    </xf>
    <xf numFmtId="9" fontId="14" fillId="13" borderId="54" xfId="3" applyNumberFormat="1" applyFont="1" applyFill="1" applyBorder="1" applyAlignment="1">
      <alignment horizontal="center" vertical="center"/>
    </xf>
    <xf numFmtId="49" fontId="14" fillId="13" borderId="75" xfId="3" applyNumberFormat="1" applyFont="1" applyFill="1" applyBorder="1" applyAlignment="1">
      <alignment horizontal="center" vertical="center" wrapText="1"/>
    </xf>
    <xf numFmtId="49" fontId="8" fillId="2" borderId="82" xfId="3" applyNumberFormat="1" applyFont="1" applyFill="1" applyBorder="1">
      <alignment vertical="center"/>
    </xf>
    <xf numFmtId="49" fontId="8" fillId="2" borderId="18" xfId="3" applyNumberFormat="1" applyFont="1" applyFill="1" applyBorder="1">
      <alignment vertical="center"/>
    </xf>
    <xf numFmtId="49" fontId="14" fillId="14" borderId="83" xfId="3" applyNumberFormat="1" applyFont="1" applyFill="1" applyBorder="1" applyAlignment="1">
      <alignment horizontal="center" vertical="center" wrapText="1"/>
    </xf>
    <xf numFmtId="9" fontId="14" fillId="14" borderId="84" xfId="3" applyNumberFormat="1" applyFont="1" applyFill="1" applyBorder="1" applyAlignment="1">
      <alignment horizontal="center" vertical="center" wrapText="1"/>
    </xf>
    <xf numFmtId="9" fontId="14" fillId="14" borderId="85" xfId="3" applyNumberFormat="1" applyFont="1" applyFill="1" applyBorder="1" applyAlignment="1">
      <alignment horizontal="center" vertical="center" wrapText="1"/>
    </xf>
    <xf numFmtId="49" fontId="14" fillId="14" borderId="86" xfId="3" applyNumberFormat="1" applyFont="1" applyFill="1" applyBorder="1" applyAlignment="1">
      <alignment horizontal="center" vertical="center" wrapText="1"/>
    </xf>
    <xf numFmtId="9" fontId="14" fillId="14" borderId="87" xfId="3" applyNumberFormat="1" applyFont="1" applyFill="1" applyBorder="1" applyAlignment="1">
      <alignment horizontal="center" vertical="center" wrapText="1"/>
    </xf>
    <xf numFmtId="0" fontId="40" fillId="11" borderId="34" xfId="2" applyFont="1" applyFill="1" applyAlignment="1">
      <alignment horizontal="left" vertical="top" wrapText="1"/>
    </xf>
    <xf numFmtId="49" fontId="8" fillId="2" borderId="50" xfId="0" applyNumberFormat="1" applyFont="1" applyFill="1" applyBorder="1" applyAlignment="1">
      <alignment horizontal="left" vertical="center" wrapText="1"/>
    </xf>
    <xf numFmtId="49" fontId="8" fillId="2" borderId="51" xfId="0" applyNumberFormat="1" applyFont="1" applyFill="1" applyBorder="1" applyAlignment="1">
      <alignment horizontal="left" vertical="center" wrapText="1"/>
    </xf>
    <xf numFmtId="49" fontId="8" fillId="2" borderId="52" xfId="0" applyNumberFormat="1" applyFont="1" applyFill="1" applyBorder="1" applyAlignment="1">
      <alignment horizontal="left" vertical="center" wrapText="1"/>
    </xf>
    <xf numFmtId="49" fontId="17" fillId="8" borderId="20" xfId="0" applyNumberFormat="1" applyFont="1" applyFill="1" applyBorder="1" applyAlignment="1">
      <alignment horizontal="center" vertical="center"/>
    </xf>
    <xf numFmtId="0" fontId="18" fillId="8" borderId="20" xfId="0" applyFont="1" applyFill="1" applyBorder="1" applyAlignment="1">
      <alignment horizontal="center" vertical="center"/>
    </xf>
    <xf numFmtId="49" fontId="15" fillId="2" borderId="44" xfId="0" applyNumberFormat="1" applyFont="1" applyFill="1" applyBorder="1" applyAlignment="1">
      <alignment horizontal="center" vertical="center" wrapText="1"/>
    </xf>
    <xf numFmtId="49" fontId="15" fillId="2" borderId="42" xfId="0" applyNumberFormat="1" applyFont="1" applyFill="1" applyBorder="1" applyAlignment="1">
      <alignment horizontal="center" vertical="center" wrapText="1"/>
    </xf>
    <xf numFmtId="49" fontId="15" fillId="2" borderId="45" xfId="0" applyNumberFormat="1" applyFont="1" applyFill="1" applyBorder="1" applyAlignment="1">
      <alignment horizontal="center" vertical="center" wrapText="1"/>
    </xf>
    <xf numFmtId="49" fontId="15" fillId="2" borderId="46" xfId="0" applyNumberFormat="1" applyFont="1" applyFill="1" applyBorder="1" applyAlignment="1">
      <alignment horizontal="center" vertical="center" wrapText="1"/>
    </xf>
    <xf numFmtId="0" fontId="0" fillId="0" borderId="55" xfId="0" applyBorder="1" applyAlignment="1">
      <alignment horizontal="left" vertical="center" wrapText="1" readingOrder="1"/>
    </xf>
    <xf numFmtId="0" fontId="0" fillId="0" borderId="56" xfId="0" applyBorder="1" applyAlignment="1">
      <alignment horizontal="left" vertical="center" wrapText="1" readingOrder="1"/>
    </xf>
    <xf numFmtId="49" fontId="5" fillId="2" borderId="43" xfId="0" applyNumberFormat="1" applyFont="1" applyFill="1" applyBorder="1" applyAlignment="1">
      <alignment horizontal="left" vertical="center" wrapText="1" readingOrder="1"/>
    </xf>
    <xf numFmtId="49" fontId="5" fillId="2" borderId="38" xfId="0" applyNumberFormat="1" applyFont="1" applyFill="1" applyBorder="1" applyAlignment="1">
      <alignment horizontal="left" vertical="center" wrapText="1" readingOrder="1"/>
    </xf>
    <xf numFmtId="49" fontId="15" fillId="2" borderId="41" xfId="0" applyNumberFormat="1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/>
    </xf>
    <xf numFmtId="0" fontId="15" fillId="2" borderId="43" xfId="0" applyFont="1" applyFill="1" applyBorder="1" applyAlignment="1">
      <alignment horizontal="center" vertical="center"/>
    </xf>
    <xf numFmtId="0" fontId="15" fillId="2" borderId="21" xfId="0" applyFont="1" applyFill="1" applyBorder="1" applyAlignment="1">
      <alignment horizontal="center" vertical="center"/>
    </xf>
    <xf numFmtId="0" fontId="15" fillId="2" borderId="38" xfId="0" applyFont="1" applyFill="1" applyBorder="1" applyAlignment="1">
      <alignment horizontal="center" vertical="center"/>
    </xf>
    <xf numFmtId="0" fontId="15" fillId="2" borderId="39" xfId="0" applyFont="1" applyFill="1" applyBorder="1" applyAlignment="1">
      <alignment horizontal="center" vertical="center"/>
    </xf>
    <xf numFmtId="0" fontId="15" fillId="2" borderId="40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49" fontId="15" fillId="4" borderId="20" xfId="0" applyNumberFormat="1" applyFont="1" applyFill="1" applyBorder="1" applyAlignment="1">
      <alignment horizontal="center" vertical="center" wrapText="1"/>
    </xf>
  </cellXfs>
  <cellStyles count="4">
    <cellStyle name="Comma [0]" xfId="1" builtinId="6"/>
    <cellStyle name="Normal" xfId="0" builtinId="0"/>
    <cellStyle name="표준 2" xfId="2" xr:uid="{691B0D27-F10B-6049-959C-904770DC6C4F}"/>
    <cellStyle name="표준 3" xfId="3" xr:uid="{692CB5B8-05BE-0348-A8E2-46C8B6597991}"/>
  </cellStyles>
  <dxfs count="1">
    <dxf>
      <font>
        <color rgb="FFFF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5E88B1"/>
      <rgbColor rgb="FFEEF3F4"/>
      <rgbColor rgb="FF0000FF"/>
      <rgbColor rgb="FFFFFFFF"/>
      <rgbColor rgb="FFAAAAAA"/>
      <rgbColor rgb="FFFF0000"/>
      <rgbColor rgb="FFF2F2F2"/>
      <rgbColor rgb="FFD8D8D8"/>
      <rgbColor rgb="FFD6D4CA"/>
      <rgbColor rgb="FF993300"/>
      <rgbColor rgb="FFBFBFBF"/>
      <rgbColor rgb="FFA7A7A7"/>
      <rgbColor rgb="FF525252"/>
      <rgbColor rgb="FFDDDDDD"/>
      <rgbColor rgb="FF3F3F3F"/>
      <rgbColor rgb="FF595959"/>
      <rgbColor rgb="FFC0C0C0"/>
      <rgbColor rgb="FFFFFF99"/>
      <rgbColor rgb="FF7F7F7F"/>
      <rgbColor rgb="FFA5A5A5"/>
      <rgbColor rgb="FF99403D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tw.kim/Documents/&#4363;&#4460;&#4359;&#4462;&#4352;&#4457;&#4540;&#4358;&#4457;/2023/202304/myHyundai_enhacement/myhyundai%20Quotation_20230417_v1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lculation basis_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perman@wondermove.ne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superman@wondermove.net" TargetMode="External"/><Relationship Id="rId1" Type="http://schemas.openxmlformats.org/officeDocument/2006/relationships/hyperlink" Target="https://wondermove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1"/>
  <sheetViews>
    <sheetView showGridLines="0" tabSelected="1" topLeftCell="A15" zoomScale="85" zoomScaleNormal="85" zoomScaleSheetLayoutView="100" workbookViewId="0">
      <selection activeCell="D21" sqref="D21:H26"/>
    </sheetView>
  </sheetViews>
  <sheetFormatPr baseColWidth="10" defaultColWidth="9" defaultRowHeight="17" customHeight="1"/>
  <cols>
    <col min="1" max="1" width="1.5" style="1" customWidth="1"/>
    <col min="2" max="2" width="19.83203125" style="1" customWidth="1"/>
    <col min="3" max="3" width="9.6640625" style="1" customWidth="1"/>
    <col min="4" max="4" width="23.5" style="1" customWidth="1"/>
    <col min="5" max="5" width="45.33203125" style="1" customWidth="1"/>
    <col min="6" max="6" width="19" style="1" bestFit="1" customWidth="1"/>
    <col min="7" max="7" width="11.33203125" style="1" customWidth="1"/>
    <col min="8" max="8" width="14.1640625" style="1" customWidth="1"/>
    <col min="9" max="9" width="17.5" style="1" customWidth="1"/>
    <col min="10" max="10" width="25.6640625" style="1" customWidth="1"/>
    <col min="11" max="11" width="1.5" style="1" customWidth="1"/>
    <col min="12" max="12" width="10.6640625" style="1" hidden="1" customWidth="1"/>
    <col min="13" max="14" width="0" style="1" hidden="1" customWidth="1"/>
    <col min="15" max="15" width="6.33203125" style="1" customWidth="1"/>
    <col min="16" max="16" width="12" style="1" bestFit="1" customWidth="1"/>
    <col min="17" max="17" width="21" style="1" bestFit="1" customWidth="1"/>
    <col min="18" max="18" width="11.83203125" style="1" bestFit="1" customWidth="1"/>
    <col min="19" max="20" width="11.6640625" style="1" bestFit="1" customWidth="1"/>
    <col min="21" max="16384" width="9" style="1"/>
  </cols>
  <sheetData>
    <row r="1" spans="1:11" ht="18" customHeight="1">
      <c r="A1" s="2"/>
      <c r="B1" s="14"/>
      <c r="C1" s="14"/>
      <c r="D1" s="14"/>
      <c r="E1" s="14"/>
      <c r="F1" s="15"/>
      <c r="G1" s="15"/>
      <c r="H1" s="15"/>
      <c r="I1" s="15"/>
      <c r="J1" s="15"/>
      <c r="K1" s="3"/>
    </row>
    <row r="2" spans="1:11" ht="16" customHeight="1">
      <c r="A2" s="4"/>
      <c r="B2" s="16"/>
      <c r="C2" s="17"/>
      <c r="D2" s="17"/>
      <c r="E2" s="17"/>
      <c r="F2" s="17"/>
      <c r="G2" s="17"/>
      <c r="H2" s="17"/>
      <c r="I2" s="17"/>
      <c r="J2" s="18"/>
      <c r="K2" s="5"/>
    </row>
    <row r="3" spans="1:11" ht="25.5" customHeight="1">
      <c r="A3" s="4"/>
      <c r="B3" s="247"/>
      <c r="C3" s="248"/>
      <c r="D3" s="248"/>
      <c r="E3" s="241" t="s">
        <v>0</v>
      </c>
      <c r="F3" s="242"/>
      <c r="G3" s="242"/>
      <c r="H3" s="242"/>
      <c r="I3" s="19" t="s">
        <v>39</v>
      </c>
      <c r="J3" s="20"/>
      <c r="K3" s="5"/>
    </row>
    <row r="4" spans="1:11" ht="25.5" customHeight="1">
      <c r="A4" s="4"/>
      <c r="B4" s="21"/>
      <c r="C4" s="22"/>
      <c r="D4" s="22"/>
      <c r="E4" s="243"/>
      <c r="F4" s="243"/>
      <c r="G4" s="243"/>
      <c r="H4" s="243"/>
      <c r="I4" s="23" t="s">
        <v>38</v>
      </c>
      <c r="J4" s="24"/>
      <c r="K4" s="5"/>
    </row>
    <row r="5" spans="1:11" ht="16" customHeight="1">
      <c r="A5" s="4"/>
      <c r="B5" s="21"/>
      <c r="C5" s="22"/>
      <c r="D5" s="22"/>
      <c r="E5" s="22"/>
      <c r="F5" s="22"/>
      <c r="G5" s="22"/>
      <c r="H5" s="22"/>
      <c r="I5" s="116" t="s">
        <v>100</v>
      </c>
      <c r="J5" s="24"/>
      <c r="K5" s="5"/>
    </row>
    <row r="6" spans="1:11" ht="16" customHeight="1">
      <c r="A6" s="4"/>
      <c r="B6" s="244"/>
      <c r="C6" s="245"/>
      <c r="D6" s="245"/>
      <c r="E6" s="245"/>
      <c r="F6" s="245"/>
      <c r="G6" s="245"/>
      <c r="H6" s="26"/>
      <c r="I6" s="27"/>
      <c r="J6" s="28"/>
      <c r="K6" s="5"/>
    </row>
    <row r="7" spans="1:11" ht="16" customHeight="1">
      <c r="A7" s="7"/>
      <c r="B7" s="29"/>
      <c r="C7" s="29"/>
      <c r="D7" s="29"/>
      <c r="E7" s="29"/>
      <c r="F7" s="29"/>
      <c r="G7" s="29"/>
      <c r="H7" s="29"/>
      <c r="I7" s="29"/>
      <c r="J7" s="29"/>
      <c r="K7" s="6"/>
    </row>
    <row r="8" spans="1:11" ht="54.75" customHeight="1">
      <c r="A8" s="7"/>
      <c r="B8" s="246" t="s">
        <v>76</v>
      </c>
      <c r="C8" s="246"/>
      <c r="D8" s="246"/>
      <c r="E8" s="246"/>
      <c r="F8" s="246"/>
      <c r="G8" s="246"/>
      <c r="H8" s="246"/>
      <c r="I8" s="246"/>
      <c r="J8" s="246"/>
      <c r="K8" s="6"/>
    </row>
    <row r="9" spans="1:11" ht="16" customHeight="1">
      <c r="A9" s="7"/>
      <c r="B9" s="30"/>
      <c r="C9" s="30"/>
      <c r="D9" s="30"/>
      <c r="E9" s="30"/>
      <c r="F9" s="30"/>
      <c r="G9" s="30"/>
      <c r="H9" s="30"/>
      <c r="I9" s="30"/>
      <c r="J9" s="30"/>
      <c r="K9" s="6"/>
    </row>
    <row r="10" spans="1:11" ht="24.75" customHeight="1">
      <c r="A10" s="7"/>
      <c r="B10" s="31" t="s">
        <v>1</v>
      </c>
      <c r="C10" s="233" t="s">
        <v>90</v>
      </c>
      <c r="D10" s="234"/>
      <c r="E10" s="234"/>
      <c r="F10" s="22"/>
      <c r="G10" s="22"/>
      <c r="H10" s="233" t="s">
        <v>0</v>
      </c>
      <c r="I10" s="233"/>
      <c r="J10" s="233"/>
      <c r="K10" s="6"/>
    </row>
    <row r="11" spans="1:11" ht="24.75" customHeight="1">
      <c r="A11" s="7"/>
      <c r="B11" s="31" t="s">
        <v>2</v>
      </c>
      <c r="C11" s="233" t="s">
        <v>91</v>
      </c>
      <c r="D11" s="234"/>
      <c r="E11" s="234"/>
      <c r="F11" s="22"/>
      <c r="G11" s="22"/>
      <c r="H11" s="233" t="s">
        <v>78</v>
      </c>
      <c r="I11" s="233"/>
      <c r="J11" s="233"/>
      <c r="K11" s="6"/>
    </row>
    <row r="12" spans="1:11" ht="24.75" customHeight="1">
      <c r="A12" s="7"/>
      <c r="B12" s="31" t="s">
        <v>3</v>
      </c>
      <c r="C12" s="233" t="s">
        <v>149</v>
      </c>
      <c r="D12" s="234"/>
      <c r="E12" s="234"/>
      <c r="F12" s="22"/>
      <c r="G12" s="22"/>
      <c r="H12" s="233" t="s">
        <v>101</v>
      </c>
      <c r="I12" s="233"/>
      <c r="J12" s="233"/>
      <c r="K12" s="6"/>
    </row>
    <row r="13" spans="1:11" ht="24.75" customHeight="1">
      <c r="A13" s="7"/>
      <c r="B13" s="31" t="s">
        <v>4</v>
      </c>
      <c r="C13" s="233" t="s">
        <v>162</v>
      </c>
      <c r="D13" s="234"/>
      <c r="E13" s="234"/>
      <c r="F13" s="22"/>
      <c r="G13" s="22"/>
      <c r="H13" s="233"/>
      <c r="I13" s="233"/>
      <c r="J13" s="233"/>
      <c r="K13" s="6"/>
    </row>
    <row r="14" spans="1:11" ht="24.75" customHeight="1">
      <c r="A14" s="7"/>
      <c r="B14" s="31" t="s">
        <v>5</v>
      </c>
      <c r="C14" s="233" t="s">
        <v>155</v>
      </c>
      <c r="D14" s="234"/>
      <c r="E14" s="234"/>
      <c r="F14" s="22"/>
      <c r="G14" s="22"/>
      <c r="H14" s="233" t="s">
        <v>6</v>
      </c>
      <c r="I14" s="233"/>
      <c r="J14" s="233"/>
      <c r="K14" s="6"/>
    </row>
    <row r="15" spans="1:11" ht="24.75" customHeight="1">
      <c r="A15" s="7"/>
      <c r="B15" s="32" t="s">
        <v>7</v>
      </c>
      <c r="C15" s="239" t="s">
        <v>163</v>
      </c>
      <c r="D15" s="240"/>
      <c r="E15" s="240"/>
      <c r="F15" s="33"/>
      <c r="G15" s="33"/>
      <c r="K15" s="6"/>
    </row>
    <row r="16" spans="1:11" ht="16" customHeight="1">
      <c r="A16" s="7"/>
      <c r="B16" s="34"/>
      <c r="C16" s="233"/>
      <c r="D16" s="233"/>
      <c r="E16" s="233"/>
      <c r="F16" s="35"/>
      <c r="G16" s="35"/>
      <c r="H16" s="35"/>
      <c r="I16" s="35"/>
      <c r="J16" s="36"/>
      <c r="K16" s="6"/>
    </row>
    <row r="17" spans="1:20" ht="16" customHeight="1">
      <c r="A17" s="7"/>
      <c r="B17" s="22"/>
      <c r="C17" s="22"/>
      <c r="D17" s="22"/>
      <c r="E17" s="22"/>
      <c r="F17" s="37"/>
      <c r="G17" s="37"/>
      <c r="H17" s="37"/>
      <c r="I17" s="37"/>
      <c r="J17" s="38"/>
      <c r="K17" s="6"/>
    </row>
    <row r="18" spans="1:20" ht="18" customHeight="1">
      <c r="A18" s="7"/>
      <c r="B18" s="39"/>
      <c r="C18" s="39"/>
      <c r="D18" s="235"/>
      <c r="E18" s="235"/>
      <c r="F18" s="40"/>
      <c r="G18" s="40"/>
      <c r="H18" s="40"/>
      <c r="I18" s="40"/>
      <c r="J18" s="39" t="s">
        <v>159</v>
      </c>
      <c r="K18" s="6"/>
    </row>
    <row r="19" spans="1:20" ht="35.25" customHeight="1">
      <c r="A19" s="8"/>
      <c r="B19" s="236" t="s">
        <v>9</v>
      </c>
      <c r="C19" s="237"/>
      <c r="D19" s="236" t="s">
        <v>10</v>
      </c>
      <c r="E19" s="237"/>
      <c r="F19" s="237"/>
      <c r="G19" s="237"/>
      <c r="H19" s="237"/>
      <c r="I19" s="237"/>
      <c r="J19" s="237"/>
      <c r="K19" s="9"/>
    </row>
    <row r="20" spans="1:20" ht="41.25" customHeight="1">
      <c r="A20" s="10"/>
      <c r="B20" s="238"/>
      <c r="C20" s="238"/>
      <c r="D20" s="41" t="s">
        <v>11</v>
      </c>
      <c r="E20" s="41" t="s">
        <v>12</v>
      </c>
      <c r="F20" s="42" t="s">
        <v>13</v>
      </c>
      <c r="G20" s="42" t="s">
        <v>14</v>
      </c>
      <c r="H20" s="41" t="s">
        <v>15</v>
      </c>
      <c r="I20" s="41" t="s">
        <v>16</v>
      </c>
      <c r="J20" s="41" t="s">
        <v>17</v>
      </c>
      <c r="K20" s="11"/>
    </row>
    <row r="21" spans="1:20" ht="27" customHeight="1">
      <c r="A21" s="10"/>
      <c r="B21" s="200" t="s">
        <v>164</v>
      </c>
      <c r="C21" s="201"/>
      <c r="D21" s="119" t="s">
        <v>152</v>
      </c>
      <c r="E21" s="120" t="s">
        <v>157</v>
      </c>
      <c r="F21" s="95" t="s">
        <v>24</v>
      </c>
      <c r="G21" s="121">
        <v>1.5</v>
      </c>
      <c r="H21" s="100">
        <f>'Calculation basis_1'!$I$9</f>
        <v>15682.231176232377</v>
      </c>
      <c r="I21" s="98">
        <f t="shared" ref="I21:I24" si="0">ROUND(H21*G21,0)</f>
        <v>23523</v>
      </c>
      <c r="J21" s="112"/>
      <c r="K21" s="11"/>
      <c r="P21" s="124"/>
      <c r="Q21" s="111"/>
      <c r="R21" s="111"/>
      <c r="S21" s="111"/>
    </row>
    <row r="22" spans="1:20" ht="27">
      <c r="A22" s="10"/>
      <c r="B22" s="202"/>
      <c r="C22" s="203"/>
      <c r="D22" s="48" t="s">
        <v>153</v>
      </c>
      <c r="E22" s="210" t="s">
        <v>150</v>
      </c>
      <c r="F22" s="197" t="s">
        <v>41</v>
      </c>
      <c r="G22" s="121">
        <v>1.5</v>
      </c>
      <c r="H22" s="187">
        <f>ROUND('[1]Calculation basis_1'!$I$10,0)</f>
        <v>11788</v>
      </c>
      <c r="I22" s="98">
        <f t="shared" si="0"/>
        <v>17682</v>
      </c>
      <c r="J22" s="100"/>
      <c r="K22" s="11"/>
      <c r="Q22" s="111"/>
      <c r="R22" s="113"/>
      <c r="S22" s="111"/>
    </row>
    <row r="23" spans="1:20" ht="27">
      <c r="A23" s="10"/>
      <c r="B23" s="202"/>
      <c r="C23" s="203"/>
      <c r="D23" s="48" t="s">
        <v>153</v>
      </c>
      <c r="E23" s="211"/>
      <c r="F23" s="185" t="s">
        <v>25</v>
      </c>
      <c r="G23" s="186">
        <v>2</v>
      </c>
      <c r="H23" s="196">
        <f>ROUND('[1]Calculation basis_1'!$I$11,0)</f>
        <v>9253</v>
      </c>
      <c r="I23" s="98">
        <f t="shared" si="0"/>
        <v>18506</v>
      </c>
      <c r="J23" s="187"/>
      <c r="K23" s="11"/>
      <c r="Q23" s="111"/>
      <c r="R23" s="113"/>
      <c r="S23" s="111"/>
    </row>
    <row r="24" spans="1:20" ht="27">
      <c r="A24" s="10"/>
      <c r="B24" s="202"/>
      <c r="C24" s="203"/>
      <c r="D24" s="48" t="s">
        <v>154</v>
      </c>
      <c r="E24" s="122" t="s">
        <v>151</v>
      </c>
      <c r="F24" s="185" t="s">
        <v>23</v>
      </c>
      <c r="G24" s="121">
        <v>0.5</v>
      </c>
      <c r="H24" s="195">
        <f>ROUND('[1]Calculation basis_1'!$I$12,0)</f>
        <v>6008</v>
      </c>
      <c r="I24" s="98">
        <f t="shared" si="0"/>
        <v>3004</v>
      </c>
      <c r="J24" s="100"/>
      <c r="K24" s="11"/>
      <c r="Q24" s="194"/>
      <c r="R24" s="113"/>
      <c r="S24" s="111"/>
    </row>
    <row r="25" spans="1:20" ht="30" customHeight="1">
      <c r="A25" s="10"/>
      <c r="B25" s="204"/>
      <c r="C25" s="205"/>
      <c r="D25" s="198" t="s">
        <v>18</v>
      </c>
      <c r="E25" s="199"/>
      <c r="F25" s="199"/>
      <c r="G25" s="199"/>
      <c r="H25" s="199"/>
      <c r="I25" s="46">
        <f>SUM(I21:I24)</f>
        <v>62715</v>
      </c>
      <c r="J25" s="47"/>
      <c r="K25" s="11"/>
      <c r="M25" s="67" t="s">
        <v>45</v>
      </c>
      <c r="N25" s="67" t="s">
        <v>46</v>
      </c>
      <c r="O25" s="67"/>
      <c r="P25" s="123"/>
      <c r="Q25" s="114"/>
      <c r="R25" s="115"/>
      <c r="S25" s="115"/>
      <c r="T25" s="85"/>
    </row>
    <row r="26" spans="1:20" ht="30" customHeight="1">
      <c r="A26" s="10"/>
      <c r="B26" s="212" t="s">
        <v>48</v>
      </c>
      <c r="C26" s="213"/>
      <c r="D26" s="184" t="s">
        <v>156</v>
      </c>
      <c r="E26" s="193" t="s">
        <v>158</v>
      </c>
      <c r="F26" s="95" t="s">
        <v>24</v>
      </c>
      <c r="G26" s="191">
        <v>2</v>
      </c>
      <c r="H26" s="100">
        <f>'Calculation basis_1'!$I$9</f>
        <v>15682.231176232377</v>
      </c>
      <c r="I26" s="188">
        <f>ROUNDDOWN(H26*G26,0)</f>
        <v>31364</v>
      </c>
      <c r="J26" s="192"/>
      <c r="K26" s="11"/>
      <c r="L26" s="67" t="s">
        <v>69</v>
      </c>
      <c r="M26" s="1">
        <v>2000</v>
      </c>
      <c r="N26" s="1">
        <v>150</v>
      </c>
      <c r="Q26" s="67"/>
      <c r="R26" s="86"/>
      <c r="S26" s="86"/>
      <c r="T26" s="86"/>
    </row>
    <row r="27" spans="1:20" ht="30" customHeight="1">
      <c r="A27" s="10"/>
      <c r="B27" s="214"/>
      <c r="C27" s="215"/>
      <c r="D27" s="216" t="s">
        <v>18</v>
      </c>
      <c r="E27" s="217"/>
      <c r="F27" s="217"/>
      <c r="G27" s="217"/>
      <c r="H27" s="217"/>
      <c r="I27" s="189">
        <f>SUM(I26:I26)</f>
        <v>31364</v>
      </c>
      <c r="J27" s="190"/>
      <c r="K27" s="11"/>
      <c r="L27" s="76">
        <v>28</v>
      </c>
      <c r="M27" s="1">
        <v>2000</v>
      </c>
      <c r="N27" s="1">
        <v>150</v>
      </c>
      <c r="Q27" s="67"/>
      <c r="R27" s="86"/>
      <c r="S27" s="86"/>
      <c r="T27" s="86"/>
    </row>
    <row r="28" spans="1:20" ht="30" customHeight="1">
      <c r="A28" s="10"/>
      <c r="B28" s="206" t="s">
        <v>33</v>
      </c>
      <c r="C28" s="207"/>
      <c r="D28" s="207"/>
      <c r="E28" s="207"/>
      <c r="F28" s="207"/>
      <c r="G28" s="207"/>
      <c r="H28" s="207"/>
      <c r="I28" s="49">
        <f>I25+I27</f>
        <v>94079</v>
      </c>
      <c r="J28" s="50"/>
      <c r="K28" s="11"/>
      <c r="P28" s="124"/>
      <c r="Q28" s="86"/>
      <c r="R28" s="86"/>
      <c r="S28" s="86"/>
      <c r="T28" s="86"/>
    </row>
    <row r="29" spans="1:20" ht="30" customHeight="1">
      <c r="A29" s="10"/>
      <c r="B29" s="208" t="s">
        <v>89</v>
      </c>
      <c r="C29" s="209"/>
      <c r="D29" s="209"/>
      <c r="E29" s="209"/>
      <c r="F29" s="209"/>
      <c r="G29" s="209"/>
      <c r="H29" s="209"/>
      <c r="I29" s="109">
        <v>379</v>
      </c>
      <c r="J29" s="110"/>
      <c r="K29" s="11"/>
      <c r="R29" s="86"/>
      <c r="S29" s="86"/>
      <c r="T29" s="86"/>
    </row>
    <row r="30" spans="1:20" ht="30" customHeight="1">
      <c r="A30" s="10"/>
      <c r="B30" s="222" t="s">
        <v>160</v>
      </c>
      <c r="C30" s="223"/>
      <c r="D30" s="223"/>
      <c r="E30" s="223"/>
      <c r="F30" s="223"/>
      <c r="G30" s="223"/>
      <c r="H30" s="223"/>
      <c r="I30" s="182">
        <f>I28-I29</f>
        <v>93700</v>
      </c>
      <c r="J30" s="183"/>
      <c r="K30" s="11"/>
      <c r="P30" s="86"/>
    </row>
    <row r="31" spans="1:20" ht="16" customHeight="1">
      <c r="A31" s="7"/>
      <c r="B31" s="51"/>
      <c r="C31" s="51"/>
      <c r="D31" s="51"/>
      <c r="E31" s="51"/>
      <c r="F31" s="52"/>
      <c r="G31" s="52"/>
      <c r="H31" s="52"/>
      <c r="I31" s="52"/>
      <c r="J31" s="53"/>
      <c r="K31" s="6"/>
    </row>
    <row r="32" spans="1:20" ht="16" customHeight="1">
      <c r="A32" s="7"/>
      <c r="B32" s="54"/>
      <c r="C32" s="54"/>
      <c r="D32" s="54"/>
      <c r="E32" s="54"/>
      <c r="F32" s="55"/>
      <c r="G32" s="55"/>
      <c r="H32" s="55"/>
      <c r="I32" s="55"/>
      <c r="J32" s="56"/>
      <c r="K32" s="6"/>
    </row>
    <row r="33" spans="1:11" ht="16" customHeight="1">
      <c r="A33" s="4"/>
      <c r="B33" s="57" t="s">
        <v>17</v>
      </c>
      <c r="C33" s="58"/>
      <c r="D33" s="59"/>
      <c r="E33" s="59"/>
      <c r="F33" s="17"/>
      <c r="G33" s="17"/>
      <c r="H33" s="17"/>
      <c r="I33" s="17"/>
      <c r="J33" s="60"/>
      <c r="K33" s="5"/>
    </row>
    <row r="34" spans="1:11" ht="21" customHeight="1">
      <c r="A34" s="12"/>
      <c r="B34" s="219" t="s">
        <v>21</v>
      </c>
      <c r="C34" s="220"/>
      <c r="D34" s="220"/>
      <c r="E34" s="220"/>
      <c r="F34" s="220"/>
      <c r="G34" s="220"/>
      <c r="H34" s="220"/>
      <c r="I34" s="220"/>
      <c r="J34" s="221"/>
      <c r="K34" s="13"/>
    </row>
    <row r="35" spans="1:11" ht="21" customHeight="1">
      <c r="A35" s="12"/>
      <c r="B35" s="224" t="s">
        <v>35</v>
      </c>
      <c r="C35" s="225"/>
      <c r="D35" s="225"/>
      <c r="E35" s="225"/>
      <c r="F35" s="225"/>
      <c r="G35" s="225"/>
      <c r="H35" s="225"/>
      <c r="I35" s="225"/>
      <c r="J35" s="226"/>
      <c r="K35" s="13"/>
    </row>
    <row r="36" spans="1:11" ht="20" customHeight="1">
      <c r="A36" s="12"/>
      <c r="B36" s="230" t="s">
        <v>161</v>
      </c>
      <c r="C36" s="231"/>
      <c r="D36" s="231"/>
      <c r="E36" s="231"/>
      <c r="F36" s="231"/>
      <c r="G36" s="231"/>
      <c r="H36" s="231"/>
      <c r="I36" s="231"/>
      <c r="J36" s="232"/>
      <c r="K36" s="13"/>
    </row>
    <row r="37" spans="1:11" ht="20" customHeight="1">
      <c r="A37" s="12"/>
      <c r="B37" s="181" t="s">
        <v>31</v>
      </c>
      <c r="C37" s="117"/>
      <c r="D37" s="117"/>
      <c r="E37" s="117"/>
      <c r="F37" s="117"/>
      <c r="G37" s="117"/>
      <c r="H37" s="117"/>
      <c r="I37" s="117"/>
      <c r="J37" s="118"/>
      <c r="K37" s="13"/>
    </row>
    <row r="38" spans="1:11" ht="20" customHeight="1">
      <c r="A38" s="12"/>
      <c r="B38" s="227" t="s">
        <v>32</v>
      </c>
      <c r="C38" s="228"/>
      <c r="D38" s="228"/>
      <c r="E38" s="228"/>
      <c r="F38" s="228"/>
      <c r="G38" s="228"/>
      <c r="H38" s="228"/>
      <c r="I38" s="228"/>
      <c r="J38" s="229"/>
      <c r="K38" s="13"/>
    </row>
    <row r="39" spans="1:11" ht="21" customHeight="1">
      <c r="A39" s="12"/>
      <c r="B39" s="227"/>
      <c r="C39" s="228"/>
      <c r="D39" s="228"/>
      <c r="E39" s="228"/>
      <c r="F39" s="228"/>
      <c r="G39" s="228"/>
      <c r="H39" s="228"/>
      <c r="I39" s="228"/>
      <c r="J39" s="229"/>
      <c r="K39" s="13"/>
    </row>
    <row r="40" spans="1:11" ht="21" customHeight="1">
      <c r="A40" s="12"/>
      <c r="B40" s="61"/>
      <c r="C40" s="62"/>
      <c r="D40" s="62"/>
      <c r="E40" s="62"/>
      <c r="F40" s="63"/>
      <c r="G40" s="63"/>
      <c r="H40" s="63"/>
      <c r="I40" s="64"/>
      <c r="J40" s="65"/>
      <c r="K40" s="13"/>
    </row>
    <row r="41" spans="1:11" ht="16" customHeight="1">
      <c r="A41" s="7"/>
      <c r="B41" s="218" t="s">
        <v>37</v>
      </c>
      <c r="C41" s="218"/>
      <c r="D41" s="218"/>
      <c r="E41" s="218"/>
      <c r="F41" s="218"/>
      <c r="G41" s="218"/>
      <c r="H41" s="218"/>
      <c r="I41" s="218"/>
      <c r="J41" s="218"/>
      <c r="K41" s="6"/>
    </row>
  </sheetData>
  <mergeCells count="34">
    <mergeCell ref="C11:E11"/>
    <mergeCell ref="H11:J11"/>
    <mergeCell ref="C12:E12"/>
    <mergeCell ref="H12:J12"/>
    <mergeCell ref="E3:H3"/>
    <mergeCell ref="E4:H4"/>
    <mergeCell ref="B6:G6"/>
    <mergeCell ref="B8:J8"/>
    <mergeCell ref="C10:E10"/>
    <mergeCell ref="H10:J10"/>
    <mergeCell ref="B3:D3"/>
    <mergeCell ref="C13:E13"/>
    <mergeCell ref="H13:J13"/>
    <mergeCell ref="C16:E16"/>
    <mergeCell ref="D18:E18"/>
    <mergeCell ref="B19:C20"/>
    <mergeCell ref="D19:J19"/>
    <mergeCell ref="C14:E14"/>
    <mergeCell ref="H14:J14"/>
    <mergeCell ref="C15:E15"/>
    <mergeCell ref="B41:J41"/>
    <mergeCell ref="B34:J34"/>
    <mergeCell ref="B30:H30"/>
    <mergeCell ref="B35:J35"/>
    <mergeCell ref="B38:J38"/>
    <mergeCell ref="B39:J39"/>
    <mergeCell ref="B36:J36"/>
    <mergeCell ref="D25:H25"/>
    <mergeCell ref="B21:C25"/>
    <mergeCell ref="B28:H28"/>
    <mergeCell ref="B29:H29"/>
    <mergeCell ref="E22:E23"/>
    <mergeCell ref="B26:C27"/>
    <mergeCell ref="D27:H27"/>
  </mergeCells>
  <phoneticPr fontId="2" type="noConversion"/>
  <hyperlinks>
    <hyperlink ref="B41" r:id="rId1" display="superman@wondermove.net" xr:uid="{00000000-0004-0000-0100-000001000000}"/>
  </hyperlinks>
  <pageMargins left="0" right="0" top="0.39370100000000002" bottom="0.39370100000000002" header="0" footer="0"/>
  <pageSetup scale="47"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76B5D-2705-B644-A3AE-5D21DC6116BF}">
  <dimension ref="A1:J28"/>
  <sheetViews>
    <sheetView showGridLines="0" zoomScale="182" workbookViewId="0">
      <selection activeCell="H10" sqref="H10"/>
    </sheetView>
  </sheetViews>
  <sheetFormatPr baseColWidth="10" defaultColWidth="8.83203125" defaultRowHeight="15" customHeight="1"/>
  <cols>
    <col min="1" max="2" width="2.33203125" style="126" customWidth="1"/>
    <col min="3" max="3" width="17" style="126" customWidth="1"/>
    <col min="4" max="5" width="13.83203125" style="126" customWidth="1"/>
    <col min="6" max="6" width="17.1640625" style="126" customWidth="1"/>
    <col min="7" max="8" width="13.83203125" style="126" customWidth="1"/>
    <col min="9" max="9" width="16" style="126" customWidth="1"/>
    <col min="10" max="10" width="8.83203125" style="126" customWidth="1"/>
    <col min="11" max="16384" width="8.83203125" style="126"/>
  </cols>
  <sheetData>
    <row r="1" spans="1:10" ht="14" customHeight="1">
      <c r="A1" s="125"/>
      <c r="B1" s="125"/>
      <c r="C1" s="125"/>
      <c r="D1" s="125"/>
      <c r="E1" s="125"/>
      <c r="F1" s="125"/>
      <c r="G1" s="125"/>
      <c r="H1" s="125"/>
      <c r="I1" s="125"/>
    </row>
    <row r="2" spans="1:10" ht="44.25" customHeight="1" thickBot="1">
      <c r="A2" s="125"/>
      <c r="B2" s="259" t="s">
        <v>102</v>
      </c>
      <c r="C2" s="260"/>
      <c r="D2" s="260"/>
      <c r="E2" s="260"/>
      <c r="F2" s="260"/>
      <c r="G2" s="260"/>
      <c r="H2" s="260"/>
      <c r="I2" s="261"/>
      <c r="J2" s="127"/>
    </row>
    <row r="3" spans="1:10" ht="13.5" customHeight="1">
      <c r="A3" s="128"/>
      <c r="B3" s="129"/>
      <c r="C3" s="129"/>
      <c r="D3" s="129"/>
      <c r="E3" s="129"/>
      <c r="F3" s="130"/>
      <c r="G3" s="130"/>
      <c r="H3" s="130"/>
      <c r="I3" s="130"/>
      <c r="J3" s="127"/>
    </row>
    <row r="4" spans="1:10" ht="15" customHeight="1">
      <c r="A4" s="131"/>
      <c r="B4" s="132" t="s">
        <v>103</v>
      </c>
      <c r="C4" s="133"/>
      <c r="D4" s="133"/>
      <c r="E4" s="133"/>
      <c r="F4" s="133"/>
      <c r="G4" s="133"/>
      <c r="H4" s="134" t="s">
        <v>104</v>
      </c>
      <c r="I4" s="135" t="s">
        <v>105</v>
      </c>
      <c r="J4" s="127"/>
    </row>
    <row r="5" spans="1:10" ht="15" customHeight="1">
      <c r="A5" s="136"/>
      <c r="B5" s="133" t="s">
        <v>106</v>
      </c>
      <c r="C5" s="133"/>
      <c r="D5" s="133"/>
      <c r="E5" s="133"/>
      <c r="F5" s="133"/>
      <c r="G5" s="133"/>
      <c r="H5" s="137">
        <v>1</v>
      </c>
      <c r="I5" s="138">
        <v>1358.15</v>
      </c>
      <c r="J5" s="127"/>
    </row>
    <row r="6" spans="1:10" ht="20.25" customHeight="1">
      <c r="A6" s="136"/>
      <c r="B6" s="133"/>
      <c r="C6" s="262" t="s">
        <v>107</v>
      </c>
      <c r="D6" s="262"/>
      <c r="E6" s="262"/>
      <c r="F6" s="262"/>
      <c r="G6" s="262"/>
      <c r="H6" s="262"/>
      <c r="I6" s="139"/>
      <c r="J6" s="127"/>
    </row>
    <row r="7" spans="1:10" ht="15.75" customHeight="1">
      <c r="A7" s="136"/>
      <c r="B7" s="155"/>
      <c r="C7" s="263" t="s">
        <v>119</v>
      </c>
      <c r="D7" s="265" t="s">
        <v>120</v>
      </c>
      <c r="E7" s="265" t="s">
        <v>121</v>
      </c>
      <c r="F7" s="156" t="s">
        <v>122</v>
      </c>
      <c r="G7" s="156" t="s">
        <v>123</v>
      </c>
      <c r="H7" s="267" t="s">
        <v>124</v>
      </c>
      <c r="I7" s="269" t="s">
        <v>125</v>
      </c>
      <c r="J7" s="127"/>
    </row>
    <row r="8" spans="1:10" ht="20.25" customHeight="1">
      <c r="A8" s="136"/>
      <c r="B8" s="155"/>
      <c r="C8" s="264"/>
      <c r="D8" s="266"/>
      <c r="E8" s="266"/>
      <c r="F8" s="157">
        <v>1.1000000000000001</v>
      </c>
      <c r="G8" s="157">
        <v>0.2</v>
      </c>
      <c r="H8" s="268"/>
      <c r="I8" s="268"/>
      <c r="J8" s="127"/>
    </row>
    <row r="9" spans="1:10" ht="18" customHeight="1">
      <c r="A9" s="158"/>
      <c r="B9" s="159"/>
      <c r="C9" s="160" t="s">
        <v>126</v>
      </c>
      <c r="D9" s="161">
        <v>406342</v>
      </c>
      <c r="E9" s="162">
        <f>D9*20.8</f>
        <v>8451913.5999999996</v>
      </c>
      <c r="F9" s="162">
        <f>E9*1.1</f>
        <v>9297104.9600000009</v>
      </c>
      <c r="G9" s="162">
        <f>(E9+F9)*0.2</f>
        <v>3549803.7120000008</v>
      </c>
      <c r="H9" s="163">
        <f>E9+F9+G9</f>
        <v>21298822.272000004</v>
      </c>
      <c r="I9" s="164">
        <f>H9/$I$5</f>
        <v>15682.231176232377</v>
      </c>
      <c r="J9" s="127"/>
    </row>
    <row r="10" spans="1:10" ht="18" customHeight="1">
      <c r="A10" s="158"/>
      <c r="B10" s="165"/>
      <c r="C10" s="160" t="s">
        <v>127</v>
      </c>
      <c r="D10" s="166">
        <v>305433</v>
      </c>
      <c r="E10" s="167">
        <f>D10*20.8</f>
        <v>6353006.4000000004</v>
      </c>
      <c r="F10" s="167">
        <f>E10*1.1</f>
        <v>6988307.040000001</v>
      </c>
      <c r="G10" s="167">
        <f>(E10+F10)*0.2</f>
        <v>2668262.6880000005</v>
      </c>
      <c r="H10" s="168">
        <f>E10+F10+G10</f>
        <v>16009576.128000002</v>
      </c>
      <c r="I10" s="164">
        <f>H10/$I$5</f>
        <v>11787.78200346059</v>
      </c>
      <c r="J10" s="127"/>
    </row>
    <row r="11" spans="1:10" ht="18" customHeight="1">
      <c r="A11" s="158"/>
      <c r="B11" s="165"/>
      <c r="C11" s="160" t="s">
        <v>128</v>
      </c>
      <c r="D11" s="166">
        <v>239748</v>
      </c>
      <c r="E11" s="167">
        <f>D11*20.8</f>
        <v>4986758.4000000004</v>
      </c>
      <c r="F11" s="167">
        <f>E11*1.1</f>
        <v>5485434.2400000012</v>
      </c>
      <c r="G11" s="167">
        <f>(E11+F11)*0.2</f>
        <v>2094438.5280000002</v>
      </c>
      <c r="H11" s="168">
        <f>E11+F11+G11</f>
        <v>12566631.168000001</v>
      </c>
      <c r="I11" s="164">
        <f>H11/$I$5</f>
        <v>9252.7564466369695</v>
      </c>
      <c r="J11" s="127"/>
    </row>
    <row r="12" spans="1:10" ht="18" customHeight="1">
      <c r="A12" s="158"/>
      <c r="B12" s="165"/>
      <c r="C12" s="169" t="s">
        <v>129</v>
      </c>
      <c r="D12" s="170">
        <v>155681</v>
      </c>
      <c r="E12" s="167">
        <f>D12*20.8</f>
        <v>3238164.8000000003</v>
      </c>
      <c r="F12" s="171">
        <f>E12*1.1</f>
        <v>3561981.2800000007</v>
      </c>
      <c r="G12" s="167">
        <f>(E12+F12)*0.2</f>
        <v>1360029.2160000002</v>
      </c>
      <c r="H12" s="172">
        <f>E12+F12+G12</f>
        <v>8160175.296000001</v>
      </c>
      <c r="I12" s="164">
        <f>H12/$I$5</f>
        <v>6008.3019519198915</v>
      </c>
      <c r="J12" s="127"/>
    </row>
    <row r="13" spans="1:10" ht="18.75" customHeight="1">
      <c r="A13" s="136"/>
      <c r="B13" s="133"/>
      <c r="C13" s="270"/>
      <c r="D13" s="270"/>
      <c r="E13" s="271"/>
      <c r="F13" s="270"/>
      <c r="G13" s="271"/>
      <c r="H13" s="270"/>
      <c r="I13" s="173"/>
      <c r="J13" s="127"/>
    </row>
    <row r="14" spans="1:10" ht="14" customHeight="1">
      <c r="A14" s="136"/>
      <c r="B14" s="132"/>
      <c r="C14" s="133"/>
      <c r="D14" s="133"/>
      <c r="E14" s="133"/>
      <c r="F14" s="133"/>
      <c r="G14" s="133"/>
      <c r="H14" s="133"/>
      <c r="I14" s="174"/>
      <c r="J14" s="127"/>
    </row>
    <row r="15" spans="1:10" ht="14" customHeight="1">
      <c r="A15" s="131"/>
      <c r="B15" s="132" t="s">
        <v>130</v>
      </c>
      <c r="C15" s="133"/>
      <c r="D15" s="133"/>
      <c r="E15" s="133"/>
      <c r="F15" s="133"/>
      <c r="G15" s="133"/>
      <c r="H15" s="133"/>
      <c r="I15" s="133"/>
      <c r="J15" s="127"/>
    </row>
    <row r="16" spans="1:10" ht="8" customHeight="1">
      <c r="A16" s="136"/>
      <c r="B16" s="133"/>
      <c r="C16" s="175"/>
      <c r="D16" s="175"/>
      <c r="E16" s="175"/>
      <c r="F16" s="175"/>
      <c r="G16" s="133"/>
      <c r="H16" s="133"/>
      <c r="I16" s="174"/>
      <c r="J16" s="127"/>
    </row>
    <row r="17" spans="1:10" ht="20.25" customHeight="1">
      <c r="A17" s="158"/>
      <c r="B17" s="159"/>
      <c r="C17" s="176" t="s">
        <v>131</v>
      </c>
      <c r="D17" s="272" t="s">
        <v>132</v>
      </c>
      <c r="E17" s="273"/>
      <c r="F17" s="274"/>
      <c r="G17" s="275" t="s">
        <v>133</v>
      </c>
      <c r="H17" s="276"/>
      <c r="I17" s="254"/>
      <c r="J17" s="127"/>
    </row>
    <row r="18" spans="1:10" ht="20.25" customHeight="1">
      <c r="A18" s="158"/>
      <c r="B18" s="159"/>
      <c r="C18" s="177" t="s">
        <v>134</v>
      </c>
      <c r="D18" s="249" t="s">
        <v>135</v>
      </c>
      <c r="E18" s="250"/>
      <c r="F18" s="251"/>
      <c r="G18" s="252"/>
      <c r="H18" s="253"/>
      <c r="I18" s="254"/>
      <c r="J18" s="127"/>
    </row>
    <row r="19" spans="1:10" ht="38.25" customHeight="1">
      <c r="A19" s="158"/>
      <c r="B19" s="159"/>
      <c r="C19" s="177" t="s">
        <v>136</v>
      </c>
      <c r="D19" s="249" t="s">
        <v>137</v>
      </c>
      <c r="E19" s="250"/>
      <c r="F19" s="251"/>
      <c r="G19" s="252"/>
      <c r="H19" s="253"/>
      <c r="I19" s="254"/>
      <c r="J19" s="127"/>
    </row>
    <row r="20" spans="1:10" ht="64" customHeight="1">
      <c r="A20" s="158"/>
      <c r="B20" s="159"/>
      <c r="C20" s="177" t="s">
        <v>138</v>
      </c>
      <c r="D20" s="249" t="s">
        <v>139</v>
      </c>
      <c r="E20" s="250"/>
      <c r="F20" s="251"/>
      <c r="G20" s="252"/>
      <c r="H20" s="253"/>
      <c r="I20" s="254"/>
      <c r="J20" s="127"/>
    </row>
    <row r="21" spans="1:10" ht="108.5" customHeight="1">
      <c r="A21" s="158"/>
      <c r="B21" s="159"/>
      <c r="C21" s="177" t="s">
        <v>140</v>
      </c>
      <c r="D21" s="249" t="s">
        <v>141</v>
      </c>
      <c r="E21" s="250"/>
      <c r="F21" s="251"/>
      <c r="G21" s="252"/>
      <c r="H21" s="253"/>
      <c r="I21" s="254"/>
      <c r="J21" s="127"/>
    </row>
    <row r="22" spans="1:10" ht="60.5" customHeight="1">
      <c r="A22" s="158"/>
      <c r="B22" s="159"/>
      <c r="C22" s="178" t="s">
        <v>142</v>
      </c>
      <c r="D22" s="255" t="s">
        <v>143</v>
      </c>
      <c r="E22" s="256"/>
      <c r="F22" s="257"/>
      <c r="G22" s="258" t="s">
        <v>144</v>
      </c>
      <c r="H22" s="253"/>
      <c r="I22" s="254"/>
      <c r="J22" s="127"/>
    </row>
    <row r="23" spans="1:10" ht="14" customHeight="1">
      <c r="A23" s="158"/>
      <c r="B23" s="179"/>
      <c r="C23" s="180"/>
      <c r="D23" s="180"/>
      <c r="E23" s="180"/>
      <c r="F23" s="180"/>
      <c r="G23" s="179"/>
      <c r="H23" s="179"/>
      <c r="I23" s="174"/>
      <c r="J23" s="127"/>
    </row>
    <row r="24" spans="1:10" ht="14" customHeight="1">
      <c r="A24" s="158"/>
      <c r="B24" s="132" t="s">
        <v>145</v>
      </c>
      <c r="C24" s="133"/>
      <c r="D24" s="133"/>
      <c r="E24" s="133"/>
      <c r="F24" s="133"/>
      <c r="G24" s="133"/>
      <c r="H24" s="179"/>
      <c r="I24" s="174"/>
      <c r="J24" s="127"/>
    </row>
    <row r="25" spans="1:10" ht="14" customHeight="1">
      <c r="A25" s="158"/>
      <c r="B25" s="133" t="s">
        <v>146</v>
      </c>
      <c r="C25" s="133"/>
      <c r="D25" s="133"/>
      <c r="E25" s="133"/>
      <c r="F25" s="133"/>
      <c r="G25" s="133"/>
      <c r="H25" s="179"/>
      <c r="I25" s="174"/>
      <c r="J25" s="127"/>
    </row>
    <row r="26" spans="1:10" ht="14" customHeight="1">
      <c r="A26" s="158"/>
      <c r="B26" s="133" t="s">
        <v>147</v>
      </c>
      <c r="C26" s="133"/>
      <c r="D26" s="133"/>
      <c r="E26" s="133"/>
      <c r="F26" s="133"/>
      <c r="G26" s="133"/>
      <c r="H26" s="179"/>
      <c r="I26" s="174"/>
      <c r="J26" s="127"/>
    </row>
    <row r="27" spans="1:10" ht="14" customHeight="1">
      <c r="A27" s="158"/>
      <c r="B27" s="133" t="s">
        <v>148</v>
      </c>
      <c r="C27" s="179"/>
      <c r="D27" s="179"/>
      <c r="E27" s="179"/>
      <c r="F27" s="179"/>
      <c r="G27" s="179"/>
      <c r="H27" s="179"/>
      <c r="I27" s="174"/>
      <c r="J27" s="127"/>
    </row>
    <row r="28" spans="1:10" ht="14" customHeight="1">
      <c r="A28" s="158"/>
      <c r="B28" s="179"/>
      <c r="C28" s="179"/>
      <c r="D28" s="179"/>
      <c r="E28" s="179"/>
      <c r="F28" s="179"/>
      <c r="G28" s="179"/>
      <c r="H28" s="179"/>
      <c r="I28" s="174"/>
      <c r="J28" s="127"/>
    </row>
  </sheetData>
  <mergeCells count="20">
    <mergeCell ref="D19:F19"/>
    <mergeCell ref="G19:I19"/>
    <mergeCell ref="B2:I2"/>
    <mergeCell ref="C6:H6"/>
    <mergeCell ref="C7:C8"/>
    <mergeCell ref="D7:D8"/>
    <mergeCell ref="E7:E8"/>
    <mergeCell ref="H7:H8"/>
    <mergeCell ref="I7:I8"/>
    <mergeCell ref="C13:H13"/>
    <mergeCell ref="D17:F17"/>
    <mergeCell ref="G17:I17"/>
    <mergeCell ref="D18:F18"/>
    <mergeCell ref="G18:I18"/>
    <mergeCell ref="D20:F20"/>
    <mergeCell ref="G20:I20"/>
    <mergeCell ref="D21:F21"/>
    <mergeCell ref="G21:I21"/>
    <mergeCell ref="D22:F22"/>
    <mergeCell ref="G22:I22"/>
  </mergeCells>
  <phoneticPr fontId="2" type="noConversion"/>
  <conditionalFormatting sqref="D9:D12 C18:C22">
    <cfRule type="cellIs" dxfId="0" priority="1" stopIfTrue="1" operator="lessThan">
      <formula>0</formula>
    </cfRule>
  </conditionalFormatting>
  <pageMargins left="0.28999999999999998" right="0.25" top="0.3" bottom="0.75" header="0.3" footer="0.3"/>
  <pageSetup scale="75"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F546-B4B5-904F-B62A-ED21B15032DC}">
  <dimension ref="A1:J13"/>
  <sheetViews>
    <sheetView zoomScale="200" workbookViewId="0">
      <selection activeCell="D21" sqref="D21"/>
    </sheetView>
  </sheetViews>
  <sheetFormatPr baseColWidth="10" defaultColWidth="11" defaultRowHeight="17"/>
  <cols>
    <col min="1" max="2" width="11" style="140"/>
    <col min="3" max="7" width="16.1640625" style="140" customWidth="1"/>
    <col min="8" max="8" width="16.6640625" style="140" customWidth="1"/>
    <col min="9" max="16384" width="11" style="140"/>
  </cols>
  <sheetData>
    <row r="1" spans="1:10" s="126" customFormat="1" ht="14" customHeight="1">
      <c r="A1" s="125"/>
      <c r="B1" s="125"/>
      <c r="C1" s="125"/>
      <c r="D1" s="125"/>
      <c r="E1" s="125"/>
      <c r="F1" s="125"/>
      <c r="G1" s="125"/>
      <c r="H1" s="125"/>
      <c r="I1" s="125"/>
    </row>
    <row r="2" spans="1:10" s="126" customFormat="1" ht="44.25" customHeight="1" thickBot="1">
      <c r="A2" s="125"/>
      <c r="B2" s="259" t="s">
        <v>102</v>
      </c>
      <c r="C2" s="260"/>
      <c r="D2" s="260"/>
      <c r="E2" s="260"/>
      <c r="F2" s="260"/>
      <c r="G2" s="260"/>
      <c r="H2" s="260"/>
      <c r="I2" s="261"/>
      <c r="J2" s="127"/>
    </row>
    <row r="3" spans="1:10" s="126" customFormat="1" ht="13.5" customHeight="1">
      <c r="A3" s="128"/>
      <c r="B3" s="129"/>
      <c r="C3" s="129"/>
      <c r="D3" s="129"/>
      <c r="E3" s="129"/>
      <c r="F3" s="130"/>
      <c r="G3" s="130"/>
      <c r="H3" s="130"/>
      <c r="I3" s="130"/>
      <c r="J3" s="127"/>
    </row>
    <row r="4" spans="1:10" s="126" customFormat="1" ht="15" customHeight="1">
      <c r="A4" s="131"/>
      <c r="B4" s="132" t="s">
        <v>103</v>
      </c>
      <c r="C4" s="133"/>
      <c r="D4" s="133"/>
      <c r="E4" s="133"/>
      <c r="F4" s="133"/>
      <c r="G4" s="133"/>
      <c r="H4" s="134" t="s">
        <v>104</v>
      </c>
      <c r="I4" s="135" t="s">
        <v>105</v>
      </c>
      <c r="J4" s="127"/>
    </row>
    <row r="5" spans="1:10" s="126" customFormat="1" ht="15" customHeight="1">
      <c r="A5" s="136"/>
      <c r="B5" s="133" t="s">
        <v>106</v>
      </c>
      <c r="C5" s="133"/>
      <c r="D5" s="133"/>
      <c r="E5" s="133"/>
      <c r="F5" s="133"/>
      <c r="G5" s="133"/>
      <c r="H5" s="137">
        <v>1</v>
      </c>
      <c r="I5" s="138">
        <v>1358.15</v>
      </c>
      <c r="J5" s="127"/>
    </row>
    <row r="6" spans="1:10" s="126" customFormat="1" ht="20.25" customHeight="1">
      <c r="A6" s="136"/>
      <c r="B6" s="133"/>
      <c r="C6" s="262" t="s">
        <v>107</v>
      </c>
      <c r="D6" s="262"/>
      <c r="E6" s="262"/>
      <c r="F6" s="262"/>
      <c r="G6" s="262"/>
      <c r="H6" s="262"/>
      <c r="I6" s="139"/>
      <c r="J6" s="127"/>
    </row>
    <row r="7" spans="1:10" ht="18" thickBot="1">
      <c r="B7" s="141" t="s">
        <v>108</v>
      </c>
      <c r="C7" s="142"/>
      <c r="D7" s="142"/>
      <c r="E7" s="142"/>
      <c r="F7" s="142"/>
      <c r="G7" s="142"/>
    </row>
    <row r="8" spans="1:10" ht="46" thickTop="1">
      <c r="B8" s="143"/>
      <c r="C8" s="144" t="s">
        <v>109</v>
      </c>
      <c r="D8" s="144" t="s">
        <v>110</v>
      </c>
      <c r="E8" s="144" t="s">
        <v>111</v>
      </c>
      <c r="F8" s="144" t="s">
        <v>112</v>
      </c>
      <c r="G8" s="145" t="s">
        <v>113</v>
      </c>
      <c r="H8" s="146" t="s">
        <v>114</v>
      </c>
    </row>
    <row r="9" spans="1:10">
      <c r="B9" s="147" t="s">
        <v>115</v>
      </c>
      <c r="C9" s="148">
        <v>35280000</v>
      </c>
      <c r="D9" s="148">
        <v>3500000</v>
      </c>
      <c r="E9" s="148">
        <v>14000000</v>
      </c>
      <c r="F9" s="148">
        <v>15400000</v>
      </c>
      <c r="G9" s="149">
        <v>5880000</v>
      </c>
      <c r="H9" s="150">
        <f>C9/$I$5</f>
        <v>25976.512167286379</v>
      </c>
    </row>
    <row r="10" spans="1:10">
      <c r="B10" s="147" t="s">
        <v>116</v>
      </c>
      <c r="C10" s="148">
        <v>29988000</v>
      </c>
      <c r="D10" s="148">
        <v>2975000</v>
      </c>
      <c r="E10" s="148">
        <v>11900000</v>
      </c>
      <c r="F10" s="148">
        <v>13090000</v>
      </c>
      <c r="G10" s="149">
        <v>4998000</v>
      </c>
      <c r="H10" s="150">
        <f t="shared" ref="H10:H11" si="0">C10/$I$5</f>
        <v>22080.035342193423</v>
      </c>
    </row>
    <row r="11" spans="1:10" ht="18" thickBot="1">
      <c r="B11" s="151" t="s">
        <v>117</v>
      </c>
      <c r="C11" s="152">
        <v>25401600</v>
      </c>
      <c r="D11" s="152">
        <v>2520000</v>
      </c>
      <c r="E11" s="152">
        <v>10080000</v>
      </c>
      <c r="F11" s="152">
        <v>11088000</v>
      </c>
      <c r="G11" s="153">
        <v>4233600</v>
      </c>
      <c r="H11" s="154">
        <f t="shared" si="0"/>
        <v>18703.088760446193</v>
      </c>
    </row>
    <row r="12" spans="1:10" ht="95" customHeight="1" thickTop="1">
      <c r="B12" s="277" t="s">
        <v>118</v>
      </c>
      <c r="C12" s="277"/>
      <c r="D12" s="277"/>
      <c r="E12" s="277"/>
      <c r="F12" s="277"/>
      <c r="G12" s="277"/>
    </row>
    <row r="13" spans="1:10">
      <c r="B13" s="277"/>
      <c r="C13" s="277"/>
      <c r="D13" s="277"/>
      <c r="E13" s="277"/>
      <c r="F13" s="277"/>
      <c r="G13" s="277"/>
    </row>
  </sheetData>
  <mergeCells count="4">
    <mergeCell ref="B2:I2"/>
    <mergeCell ref="C6:H6"/>
    <mergeCell ref="B12:G12"/>
    <mergeCell ref="B13:G13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C3D7-761B-4C73-9B95-11FB4BFF6956}">
  <sheetPr>
    <pageSetUpPr fitToPage="1"/>
  </sheetPr>
  <dimension ref="A1:T51"/>
  <sheetViews>
    <sheetView showGridLines="0" topLeftCell="B1" zoomScale="125" zoomScaleNormal="100" zoomScaleSheetLayoutView="100" workbookViewId="0">
      <selection activeCell="C14" sqref="C14:E14"/>
    </sheetView>
  </sheetViews>
  <sheetFormatPr baseColWidth="10" defaultColWidth="9" defaultRowHeight="17" customHeight="1"/>
  <cols>
    <col min="1" max="1" width="1.5" style="1" customWidth="1"/>
    <col min="2" max="2" width="19.83203125" style="1" customWidth="1"/>
    <col min="3" max="3" width="9.6640625" style="1" customWidth="1"/>
    <col min="4" max="4" width="23.5" style="1" customWidth="1"/>
    <col min="5" max="5" width="45.33203125" style="1" customWidth="1"/>
    <col min="6" max="6" width="19" style="1" bestFit="1" customWidth="1"/>
    <col min="7" max="7" width="11.33203125" style="1" customWidth="1"/>
    <col min="8" max="8" width="14.1640625" style="1" customWidth="1"/>
    <col min="9" max="9" width="17.5" style="1" customWidth="1"/>
    <col min="10" max="10" width="25.6640625" style="1" customWidth="1"/>
    <col min="11" max="11" width="1.5" style="1" customWidth="1"/>
    <col min="12" max="12" width="10.6640625" style="1" hidden="1" customWidth="1"/>
    <col min="13" max="14" width="0" style="1" hidden="1" customWidth="1"/>
    <col min="15" max="15" width="6.33203125" style="1" customWidth="1"/>
    <col min="16" max="16" width="9" style="1"/>
    <col min="17" max="17" width="21" style="1" bestFit="1" customWidth="1"/>
    <col min="18" max="18" width="11.83203125" style="1" bestFit="1" customWidth="1"/>
    <col min="19" max="20" width="11.6640625" style="1" bestFit="1" customWidth="1"/>
    <col min="21" max="16384" width="9" style="1"/>
  </cols>
  <sheetData>
    <row r="1" spans="1:11" ht="18" customHeight="1" thickBot="1">
      <c r="A1" s="2"/>
      <c r="B1" s="14"/>
      <c r="C1" s="14"/>
      <c r="D1" s="14"/>
      <c r="E1" s="14"/>
      <c r="F1" s="15"/>
      <c r="G1" s="15"/>
      <c r="H1" s="15"/>
      <c r="I1" s="15"/>
      <c r="J1" s="15"/>
      <c r="K1" s="3"/>
    </row>
    <row r="2" spans="1:11" ht="16" customHeight="1">
      <c r="A2" s="4"/>
      <c r="B2" s="16"/>
      <c r="C2" s="17"/>
      <c r="D2" s="17"/>
      <c r="E2" s="17"/>
      <c r="F2" s="17"/>
      <c r="G2" s="17"/>
      <c r="H2" s="17"/>
      <c r="I2" s="17"/>
      <c r="J2" s="18"/>
      <c r="K2" s="5"/>
    </row>
    <row r="3" spans="1:11" ht="25.5" customHeight="1">
      <c r="A3" s="4"/>
      <c r="B3" s="247"/>
      <c r="C3" s="248"/>
      <c r="D3" s="248"/>
      <c r="E3" s="241" t="s">
        <v>0</v>
      </c>
      <c r="F3" s="242"/>
      <c r="G3" s="242"/>
      <c r="H3" s="242"/>
      <c r="I3" s="19" t="s">
        <v>39</v>
      </c>
      <c r="J3" s="20"/>
      <c r="K3" s="5"/>
    </row>
    <row r="4" spans="1:11" ht="25.5" customHeight="1">
      <c r="A4" s="4"/>
      <c r="B4" s="21"/>
      <c r="C4" s="22"/>
      <c r="D4" s="22"/>
      <c r="E4" s="243"/>
      <c r="F4" s="243"/>
      <c r="G4" s="243"/>
      <c r="H4" s="243"/>
      <c r="I4" s="23" t="s">
        <v>38</v>
      </c>
      <c r="J4" s="24"/>
      <c r="K4" s="5"/>
    </row>
    <row r="5" spans="1:11" ht="16" customHeight="1">
      <c r="A5" s="4"/>
      <c r="B5" s="21"/>
      <c r="C5" s="22"/>
      <c r="D5" s="22"/>
      <c r="E5" s="22"/>
      <c r="F5" s="22"/>
      <c r="G5" s="22"/>
      <c r="H5" s="22"/>
      <c r="I5" s="25" t="s">
        <v>36</v>
      </c>
      <c r="J5" s="24"/>
      <c r="K5" s="5"/>
    </row>
    <row r="6" spans="1:11" ht="16" customHeight="1" thickBot="1">
      <c r="A6" s="4"/>
      <c r="B6" s="244"/>
      <c r="C6" s="245"/>
      <c r="D6" s="245"/>
      <c r="E6" s="245"/>
      <c r="F6" s="245"/>
      <c r="G6" s="245"/>
      <c r="H6" s="26"/>
      <c r="I6" s="27"/>
      <c r="J6" s="28"/>
      <c r="K6" s="5"/>
    </row>
    <row r="7" spans="1:11" ht="16" customHeight="1">
      <c r="A7" s="7"/>
      <c r="B7" s="29"/>
      <c r="C7" s="29"/>
      <c r="D7" s="29"/>
      <c r="E7" s="29"/>
      <c r="F7" s="29"/>
      <c r="G7" s="29"/>
      <c r="H7" s="29"/>
      <c r="I7" s="29"/>
      <c r="J7" s="29"/>
      <c r="K7" s="6"/>
    </row>
    <row r="8" spans="1:11" ht="54.75" customHeight="1">
      <c r="A8" s="7"/>
      <c r="B8" s="246" t="s">
        <v>76</v>
      </c>
      <c r="C8" s="246"/>
      <c r="D8" s="246"/>
      <c r="E8" s="246"/>
      <c r="F8" s="246"/>
      <c r="G8" s="246"/>
      <c r="H8" s="246"/>
      <c r="I8" s="246"/>
      <c r="J8" s="246"/>
      <c r="K8" s="6"/>
    </row>
    <row r="9" spans="1:11" ht="16" customHeight="1">
      <c r="A9" s="7"/>
      <c r="B9" s="30"/>
      <c r="C9" s="30"/>
      <c r="D9" s="30"/>
      <c r="E9" s="30"/>
      <c r="F9" s="30"/>
      <c r="G9" s="30"/>
      <c r="H9" s="30"/>
      <c r="I9" s="30"/>
      <c r="J9" s="30"/>
      <c r="K9" s="6"/>
    </row>
    <row r="10" spans="1:11" ht="24.75" customHeight="1">
      <c r="A10" s="7"/>
      <c r="B10" s="31" t="s">
        <v>1</v>
      </c>
      <c r="C10" s="233" t="s">
        <v>90</v>
      </c>
      <c r="D10" s="234"/>
      <c r="E10" s="234"/>
      <c r="F10" s="22"/>
      <c r="G10" s="22"/>
      <c r="H10" s="233" t="s">
        <v>0</v>
      </c>
      <c r="I10" s="233"/>
      <c r="J10" s="233"/>
      <c r="K10" s="6"/>
    </row>
    <row r="11" spans="1:11" ht="24.75" customHeight="1">
      <c r="A11" s="7"/>
      <c r="B11" s="31" t="s">
        <v>2</v>
      </c>
      <c r="C11" s="233" t="s">
        <v>91</v>
      </c>
      <c r="D11" s="234"/>
      <c r="E11" s="234"/>
      <c r="F11" s="22"/>
      <c r="G11" s="22"/>
      <c r="H11" s="233" t="s">
        <v>78</v>
      </c>
      <c r="I11" s="233"/>
      <c r="J11" s="233"/>
      <c r="K11" s="6"/>
    </row>
    <row r="12" spans="1:11" ht="24.75" customHeight="1">
      <c r="A12" s="7"/>
      <c r="B12" s="31" t="s">
        <v>3</v>
      </c>
      <c r="C12" s="233" t="s">
        <v>72</v>
      </c>
      <c r="D12" s="234"/>
      <c r="E12" s="234"/>
      <c r="F12" s="22"/>
      <c r="G12" s="22"/>
      <c r="H12" s="233" t="s">
        <v>79</v>
      </c>
      <c r="I12" s="233"/>
      <c r="J12" s="233"/>
      <c r="K12" s="6"/>
    </row>
    <row r="13" spans="1:11" ht="24.75" customHeight="1">
      <c r="A13" s="7"/>
      <c r="B13" s="31" t="s">
        <v>4</v>
      </c>
      <c r="C13" s="233" t="s">
        <v>71</v>
      </c>
      <c r="D13" s="234"/>
      <c r="E13" s="234"/>
      <c r="F13" s="22"/>
      <c r="G13" s="22"/>
      <c r="H13" s="233"/>
      <c r="I13" s="233"/>
      <c r="J13" s="233"/>
      <c r="K13" s="6"/>
    </row>
    <row r="14" spans="1:11" ht="24.75" customHeight="1">
      <c r="A14" s="7"/>
      <c r="B14" s="31" t="s">
        <v>5</v>
      </c>
      <c r="C14" s="233" t="s">
        <v>70</v>
      </c>
      <c r="D14" s="234"/>
      <c r="E14" s="234"/>
      <c r="F14" s="22"/>
      <c r="G14" s="22"/>
      <c r="H14" s="233" t="s">
        <v>6</v>
      </c>
      <c r="I14" s="233"/>
      <c r="J14" s="233"/>
      <c r="K14" s="6"/>
    </row>
    <row r="15" spans="1:11" ht="24.75" customHeight="1">
      <c r="A15" s="7"/>
      <c r="B15" s="32" t="s">
        <v>7</v>
      </c>
      <c r="C15" s="239" t="s">
        <v>77</v>
      </c>
      <c r="D15" s="240"/>
      <c r="E15" s="240"/>
      <c r="F15" s="33"/>
      <c r="G15" s="33"/>
      <c r="H15" s="233"/>
      <c r="I15" s="233"/>
      <c r="J15" s="233"/>
      <c r="K15" s="6"/>
    </row>
    <row r="16" spans="1:11" ht="16" customHeight="1">
      <c r="A16" s="7"/>
      <c r="B16" s="34"/>
      <c r="C16" s="233"/>
      <c r="D16" s="233"/>
      <c r="E16" s="233"/>
      <c r="F16" s="35"/>
      <c r="G16" s="35"/>
      <c r="H16" s="35"/>
      <c r="I16" s="35"/>
      <c r="J16" s="36"/>
      <c r="K16" s="6"/>
    </row>
    <row r="17" spans="1:18" ht="16" customHeight="1">
      <c r="A17" s="7"/>
      <c r="B17" s="22"/>
      <c r="C17" s="22"/>
      <c r="D17" s="22"/>
      <c r="E17" s="22"/>
      <c r="F17" s="37"/>
      <c r="G17" s="37"/>
      <c r="H17" s="37"/>
      <c r="I17" s="37"/>
      <c r="J17" s="38"/>
      <c r="K17" s="6"/>
    </row>
    <row r="18" spans="1:18" ht="18" customHeight="1">
      <c r="A18" s="7"/>
      <c r="B18" s="39"/>
      <c r="C18" s="39"/>
      <c r="D18" s="235"/>
      <c r="E18" s="235"/>
      <c r="F18" s="40"/>
      <c r="G18" s="40"/>
      <c r="H18" s="40"/>
      <c r="I18" s="40"/>
      <c r="J18" s="39" t="s">
        <v>8</v>
      </c>
      <c r="K18" s="6"/>
    </row>
    <row r="19" spans="1:18" ht="35.25" customHeight="1">
      <c r="A19" s="8"/>
      <c r="B19" s="236" t="s">
        <v>9</v>
      </c>
      <c r="C19" s="237"/>
      <c r="D19" s="236" t="s">
        <v>10</v>
      </c>
      <c r="E19" s="237"/>
      <c r="F19" s="237"/>
      <c r="G19" s="237"/>
      <c r="H19" s="237"/>
      <c r="I19" s="237"/>
      <c r="J19" s="237"/>
      <c r="K19" s="9"/>
    </row>
    <row r="20" spans="1:18" ht="41.25" customHeight="1">
      <c r="A20" s="10"/>
      <c r="B20" s="238"/>
      <c r="C20" s="238"/>
      <c r="D20" s="41" t="s">
        <v>11</v>
      </c>
      <c r="E20" s="41" t="s">
        <v>12</v>
      </c>
      <c r="F20" s="42" t="s">
        <v>13</v>
      </c>
      <c r="G20" s="42" t="s">
        <v>14</v>
      </c>
      <c r="H20" s="41" t="s">
        <v>15</v>
      </c>
      <c r="I20" s="41" t="s">
        <v>16</v>
      </c>
      <c r="J20" s="41" t="s">
        <v>17</v>
      </c>
      <c r="K20" s="11"/>
    </row>
    <row r="21" spans="1:18" ht="19" customHeight="1">
      <c r="A21" s="7"/>
      <c r="B21" s="283" t="s">
        <v>54</v>
      </c>
      <c r="C21" s="284"/>
      <c r="D21" s="69" t="s">
        <v>22</v>
      </c>
      <c r="E21" s="44" t="s">
        <v>30</v>
      </c>
      <c r="F21" s="82" t="s">
        <v>41</v>
      </c>
      <c r="G21" s="96">
        <v>3</v>
      </c>
      <c r="H21" s="100" t="e">
        <f>ROUND(#REF!,0)</f>
        <v>#REF!</v>
      </c>
      <c r="I21" s="98" t="e">
        <f>ROUNDDOWN(H21*G21,0)</f>
        <v>#REF!</v>
      </c>
      <c r="J21" s="87" t="s">
        <v>61</v>
      </c>
      <c r="K21" s="11"/>
      <c r="L21" s="67" t="s">
        <v>56</v>
      </c>
      <c r="M21" s="67" t="s">
        <v>65</v>
      </c>
    </row>
    <row r="22" spans="1:18" ht="19" customHeight="1">
      <c r="A22" s="7"/>
      <c r="B22" s="285"/>
      <c r="C22" s="286"/>
      <c r="D22" s="89" t="s">
        <v>29</v>
      </c>
      <c r="E22" s="75" t="s">
        <v>98</v>
      </c>
      <c r="F22" s="95" t="s">
        <v>24</v>
      </c>
      <c r="G22" s="96">
        <v>1</v>
      </c>
      <c r="H22" s="97" t="e">
        <f>ROUND(#REF!,0)</f>
        <v>#REF!</v>
      </c>
      <c r="I22" s="98" t="e">
        <f t="shared" ref="I22:I33" si="0">ROUNDDOWN(H22*G22,0)</f>
        <v>#REF!</v>
      </c>
      <c r="J22" s="45" t="s">
        <v>64</v>
      </c>
      <c r="K22" s="11"/>
      <c r="L22" s="70" t="s">
        <v>58</v>
      </c>
      <c r="M22" s="72" t="s">
        <v>64</v>
      </c>
    </row>
    <row r="23" spans="1:18" ht="32">
      <c r="A23" s="7"/>
      <c r="B23" s="285"/>
      <c r="C23" s="286"/>
      <c r="D23" s="92" t="s">
        <v>28</v>
      </c>
      <c r="E23" s="91" t="s">
        <v>57</v>
      </c>
      <c r="F23" s="95" t="s">
        <v>23</v>
      </c>
      <c r="G23" s="96">
        <v>1</v>
      </c>
      <c r="H23" s="97" t="e">
        <f>ROUND(#REF!,0)</f>
        <v>#REF!</v>
      </c>
      <c r="I23" s="98" t="e">
        <f t="shared" si="0"/>
        <v>#REF!</v>
      </c>
      <c r="J23" s="45" t="s">
        <v>87</v>
      </c>
      <c r="K23" s="11"/>
      <c r="L23" s="66"/>
      <c r="N23" s="68" t="s">
        <v>63</v>
      </c>
    </row>
    <row r="24" spans="1:18" ht="35" customHeight="1">
      <c r="A24" s="7"/>
      <c r="B24" s="285"/>
      <c r="C24" s="286"/>
      <c r="D24" s="101" t="s">
        <v>42</v>
      </c>
      <c r="E24" s="78" t="s">
        <v>96</v>
      </c>
      <c r="F24" s="79" t="s">
        <v>23</v>
      </c>
      <c r="G24" s="80">
        <v>1</v>
      </c>
      <c r="H24" s="81" t="e">
        <f>ROUND(#REF!,0)</f>
        <v>#REF!</v>
      </c>
      <c r="I24" s="98" t="e">
        <f t="shared" si="0"/>
        <v>#REF!</v>
      </c>
      <c r="J24" s="45" t="s">
        <v>59</v>
      </c>
      <c r="K24" s="11"/>
      <c r="L24" s="66"/>
      <c r="N24" s="67" t="s">
        <v>60</v>
      </c>
    </row>
    <row r="25" spans="1:18" ht="19" customHeight="1">
      <c r="A25" s="7"/>
      <c r="B25" s="285"/>
      <c r="C25" s="286"/>
      <c r="D25" s="287" t="s">
        <v>44</v>
      </c>
      <c r="E25" s="93" t="s">
        <v>93</v>
      </c>
      <c r="F25" s="79" t="s">
        <v>25</v>
      </c>
      <c r="G25" s="80">
        <v>0.5</v>
      </c>
      <c r="H25" s="83" t="e">
        <f>ROUND(#REF!,0)</f>
        <v>#REF!</v>
      </c>
      <c r="I25" s="98" t="e">
        <f t="shared" si="0"/>
        <v>#REF!</v>
      </c>
      <c r="J25" s="45" t="s">
        <v>51</v>
      </c>
      <c r="K25" s="11"/>
      <c r="L25" s="66"/>
      <c r="N25" s="67"/>
    </row>
    <row r="26" spans="1:18" ht="34" customHeight="1">
      <c r="A26" s="7"/>
      <c r="B26" s="285"/>
      <c r="C26" s="286"/>
      <c r="D26" s="288"/>
      <c r="E26" s="78" t="s">
        <v>92</v>
      </c>
      <c r="F26" s="79" t="s">
        <v>25</v>
      </c>
      <c r="G26" s="80">
        <v>2</v>
      </c>
      <c r="H26" s="83" t="e">
        <f>ROUND(#REF!,0)</f>
        <v>#REF!</v>
      </c>
      <c r="I26" s="98" t="e">
        <f t="shared" si="0"/>
        <v>#REF!</v>
      </c>
      <c r="J26" s="45" t="s">
        <v>50</v>
      </c>
      <c r="K26" s="11"/>
      <c r="L26" s="66"/>
      <c r="N26" s="67" t="s">
        <v>61</v>
      </c>
    </row>
    <row r="27" spans="1:18" ht="19" customHeight="1">
      <c r="A27" s="7"/>
      <c r="B27" s="285"/>
      <c r="C27" s="286"/>
      <c r="D27" s="289" t="s">
        <v>43</v>
      </c>
      <c r="E27" s="93" t="s">
        <v>93</v>
      </c>
      <c r="F27" s="79" t="s">
        <v>25</v>
      </c>
      <c r="G27" s="80">
        <v>0.5</v>
      </c>
      <c r="H27" s="83" t="e">
        <f>ROUND(#REF!,0)</f>
        <v>#REF!</v>
      </c>
      <c r="I27" s="98" t="e">
        <f t="shared" si="0"/>
        <v>#REF!</v>
      </c>
      <c r="J27" s="45" t="s">
        <v>51</v>
      </c>
      <c r="K27" s="11"/>
      <c r="L27" s="67" t="s">
        <v>56</v>
      </c>
      <c r="M27" s="77" t="s">
        <v>61</v>
      </c>
    </row>
    <row r="28" spans="1:18" ht="19" customHeight="1">
      <c r="A28" s="7"/>
      <c r="B28" s="285"/>
      <c r="C28" s="286"/>
      <c r="D28" s="290"/>
      <c r="E28" s="78" t="s">
        <v>92</v>
      </c>
      <c r="F28" s="79" t="s">
        <v>25</v>
      </c>
      <c r="G28" s="80">
        <v>1</v>
      </c>
      <c r="H28" s="83" t="e">
        <f>ROUND(#REF!,0)</f>
        <v>#REF!</v>
      </c>
      <c r="I28" s="98" t="e">
        <f t="shared" si="0"/>
        <v>#REF!</v>
      </c>
      <c r="J28" s="45" t="s">
        <v>50</v>
      </c>
      <c r="K28" s="11"/>
      <c r="N28" s="67" t="s">
        <v>51</v>
      </c>
    </row>
    <row r="29" spans="1:18" ht="32">
      <c r="A29" s="7"/>
      <c r="B29" s="291" t="s">
        <v>94</v>
      </c>
      <c r="C29" s="292"/>
      <c r="D29" s="90" t="s">
        <v>55</v>
      </c>
      <c r="E29" s="78" t="s">
        <v>52</v>
      </c>
      <c r="F29" s="82" t="s">
        <v>41</v>
      </c>
      <c r="G29" s="80">
        <v>2</v>
      </c>
      <c r="H29" s="83" t="e">
        <f>ROUND(#REF!,0)</f>
        <v>#REF!</v>
      </c>
      <c r="I29" s="98" t="e">
        <f t="shared" si="0"/>
        <v>#REF!</v>
      </c>
      <c r="J29" s="1" t="s">
        <v>88</v>
      </c>
      <c r="K29" s="11"/>
      <c r="L29" s="67" t="s">
        <v>56</v>
      </c>
      <c r="M29" s="71" t="s">
        <v>66</v>
      </c>
      <c r="N29" s="67" t="s">
        <v>67</v>
      </c>
      <c r="O29" s="67" t="s">
        <v>67</v>
      </c>
    </row>
    <row r="30" spans="1:18" ht="32">
      <c r="A30" s="7"/>
      <c r="B30" s="291" t="s">
        <v>95</v>
      </c>
      <c r="C30" s="292"/>
      <c r="D30" s="90" t="s">
        <v>55</v>
      </c>
      <c r="E30" s="78" t="s">
        <v>52</v>
      </c>
      <c r="F30" s="82" t="s">
        <v>41</v>
      </c>
      <c r="G30" s="80">
        <v>0.5</v>
      </c>
      <c r="H30" s="83" t="e">
        <f>ROUND(#REF!,0)</f>
        <v>#REF!</v>
      </c>
      <c r="I30" s="98" t="e">
        <f t="shared" si="0"/>
        <v>#REF!</v>
      </c>
      <c r="J30" s="108" t="s">
        <v>88</v>
      </c>
      <c r="K30" s="106"/>
      <c r="L30" s="67" t="s">
        <v>56</v>
      </c>
      <c r="M30" s="71" t="s">
        <v>66</v>
      </c>
      <c r="N30" s="67" t="s">
        <v>67</v>
      </c>
      <c r="O30" s="67" t="s">
        <v>67</v>
      </c>
    </row>
    <row r="31" spans="1:18">
      <c r="A31" s="10"/>
      <c r="B31" s="293" t="s">
        <v>49</v>
      </c>
      <c r="C31" s="294"/>
      <c r="D31" s="43" t="s">
        <v>22</v>
      </c>
      <c r="E31" s="44" t="s">
        <v>99</v>
      </c>
      <c r="F31" s="95" t="s">
        <v>24</v>
      </c>
      <c r="G31" s="96">
        <v>0.5</v>
      </c>
      <c r="H31" s="97" t="e">
        <f>ROUND(#REF!,0)</f>
        <v>#REF!</v>
      </c>
      <c r="I31" s="98" t="e">
        <f t="shared" si="0"/>
        <v>#REF!</v>
      </c>
      <c r="J31" s="107" t="s">
        <v>65</v>
      </c>
      <c r="K31" s="11"/>
    </row>
    <row r="32" spans="1:18" ht="27">
      <c r="A32" s="10"/>
      <c r="B32" s="295"/>
      <c r="C32" s="296"/>
      <c r="D32" s="48" t="s">
        <v>27</v>
      </c>
      <c r="E32" s="48" t="s">
        <v>40</v>
      </c>
      <c r="F32" s="99" t="s">
        <v>41</v>
      </c>
      <c r="G32" s="96">
        <v>0.5</v>
      </c>
      <c r="H32" s="100" t="e">
        <f>ROUND(#REF!,0)</f>
        <v>#REF!</v>
      </c>
      <c r="I32" s="98" t="e">
        <f t="shared" si="0"/>
        <v>#REF!</v>
      </c>
      <c r="J32" s="88" t="s">
        <v>62</v>
      </c>
      <c r="K32" s="11"/>
      <c r="R32" s="84" t="s">
        <v>83</v>
      </c>
    </row>
    <row r="33" spans="1:20">
      <c r="A33" s="10"/>
      <c r="B33" s="295"/>
      <c r="C33" s="296"/>
      <c r="D33" s="48" t="s">
        <v>27</v>
      </c>
      <c r="E33" s="48" t="s">
        <v>53</v>
      </c>
      <c r="F33" s="95" t="s">
        <v>25</v>
      </c>
      <c r="G33" s="96">
        <v>0.5</v>
      </c>
      <c r="H33" s="100" t="e">
        <f>ROUND(#REF!,0)</f>
        <v>#REF!</v>
      </c>
      <c r="I33" s="98" t="e">
        <f t="shared" si="0"/>
        <v>#REF!</v>
      </c>
      <c r="J33" s="45" t="s">
        <v>50</v>
      </c>
      <c r="K33" s="11"/>
      <c r="R33" s="67" t="s">
        <v>80</v>
      </c>
      <c r="S33" s="67" t="s">
        <v>81</v>
      </c>
      <c r="T33" s="67" t="s">
        <v>82</v>
      </c>
    </row>
    <row r="34" spans="1:20" ht="30" customHeight="1">
      <c r="A34" s="10"/>
      <c r="B34" s="297"/>
      <c r="C34" s="298"/>
      <c r="D34" s="198" t="s">
        <v>18</v>
      </c>
      <c r="E34" s="199"/>
      <c r="F34" s="199"/>
      <c r="G34" s="199"/>
      <c r="H34" s="199"/>
      <c r="I34" s="46" t="e">
        <f>SUM(I21:I33)</f>
        <v>#REF!</v>
      </c>
      <c r="J34" s="47"/>
      <c r="K34" s="11"/>
      <c r="M34" s="67" t="s">
        <v>45</v>
      </c>
      <c r="N34" s="67" t="s">
        <v>46</v>
      </c>
      <c r="O34" s="67" t="s">
        <v>68</v>
      </c>
      <c r="P34" s="67"/>
      <c r="Q34" s="67" t="s">
        <v>85</v>
      </c>
      <c r="R34" s="85" t="e">
        <f>I34-#REF!</f>
        <v>#REF!</v>
      </c>
      <c r="S34" s="85" t="e">
        <f>I34-#REF!</f>
        <v>#REF!</v>
      </c>
      <c r="T34" s="85" t="e">
        <f>I34-#REF!</f>
        <v>#REF!</v>
      </c>
    </row>
    <row r="35" spans="1:20" ht="30" customHeight="1">
      <c r="A35" s="10"/>
      <c r="B35" s="293" t="s">
        <v>48</v>
      </c>
      <c r="C35" s="299"/>
      <c r="D35" s="102" t="s">
        <v>19</v>
      </c>
      <c r="E35" s="102" t="s">
        <v>97</v>
      </c>
      <c r="F35" s="103" t="s">
        <v>26</v>
      </c>
      <c r="G35" s="104">
        <v>2</v>
      </c>
      <c r="H35" s="105">
        <v>4870</v>
      </c>
      <c r="I35" s="98">
        <f>ROUNDDOWN(H35*G35,0)</f>
        <v>9740</v>
      </c>
      <c r="J35" s="94" t="s">
        <v>47</v>
      </c>
      <c r="K35" s="11"/>
      <c r="L35" s="67" t="s">
        <v>69</v>
      </c>
      <c r="M35" s="1">
        <v>2000</v>
      </c>
      <c r="N35" s="1">
        <v>150</v>
      </c>
      <c r="O35" s="1">
        <v>165</v>
      </c>
      <c r="Q35" s="67" t="s">
        <v>84</v>
      </c>
      <c r="R35" s="86" t="e">
        <f>R34/3</f>
        <v>#REF!</v>
      </c>
      <c r="S35" s="86" t="e">
        <f>S34/3</f>
        <v>#REF!</v>
      </c>
      <c r="T35" s="86" t="e">
        <f>T34/3</f>
        <v>#REF!</v>
      </c>
    </row>
    <row r="36" spans="1:20" ht="30" customHeight="1">
      <c r="A36" s="10"/>
      <c r="B36" s="214"/>
      <c r="C36" s="215"/>
      <c r="D36" s="300" t="s">
        <v>18</v>
      </c>
      <c r="E36" s="199"/>
      <c r="F36" s="199"/>
      <c r="G36" s="199"/>
      <c r="H36" s="199"/>
      <c r="I36" s="46">
        <f>SUM(I35:I35)</f>
        <v>9740</v>
      </c>
      <c r="J36" s="47"/>
      <c r="K36" s="11"/>
      <c r="L36" s="76">
        <v>28</v>
      </c>
      <c r="M36" s="1">
        <v>2000</v>
      </c>
      <c r="N36" s="1">
        <v>150</v>
      </c>
      <c r="O36" s="1">
        <f>M36+N36+O35*L36</f>
        <v>6770</v>
      </c>
      <c r="Q36" s="67" t="s">
        <v>86</v>
      </c>
      <c r="R36" s="86" t="e">
        <f>#REF!/3</f>
        <v>#REF!</v>
      </c>
      <c r="S36" s="86" t="e">
        <f>#REF!/3</f>
        <v>#REF!</v>
      </c>
      <c r="T36" s="86" t="e">
        <f>#REF!/3</f>
        <v>#REF!</v>
      </c>
    </row>
    <row r="37" spans="1:20" ht="30" customHeight="1">
      <c r="A37" s="10"/>
      <c r="B37" s="206" t="s">
        <v>33</v>
      </c>
      <c r="C37" s="207"/>
      <c r="D37" s="207"/>
      <c r="E37" s="207"/>
      <c r="F37" s="207"/>
      <c r="G37" s="207"/>
      <c r="H37" s="207"/>
      <c r="I37" s="49" t="e">
        <f>I34+I36</f>
        <v>#REF!</v>
      </c>
      <c r="J37" s="50"/>
      <c r="K37" s="11"/>
      <c r="R37" s="86" t="e">
        <f>R35+R36</f>
        <v>#REF!</v>
      </c>
      <c r="S37" s="86" t="e">
        <f>S35+S36</f>
        <v>#REF!</v>
      </c>
      <c r="T37" s="86" t="e">
        <f>T35+T36</f>
        <v>#REF!</v>
      </c>
    </row>
    <row r="38" spans="1:20" ht="30" customHeight="1">
      <c r="A38" s="10"/>
      <c r="B38" s="208" t="s">
        <v>89</v>
      </c>
      <c r="C38" s="209"/>
      <c r="D38" s="209"/>
      <c r="E38" s="209"/>
      <c r="F38" s="209"/>
      <c r="G38" s="209"/>
      <c r="H38" s="209"/>
      <c r="I38" s="109">
        <v>48</v>
      </c>
      <c r="J38" s="110"/>
      <c r="K38" s="11"/>
      <c r="R38" s="86"/>
      <c r="S38" s="86"/>
      <c r="T38" s="86"/>
    </row>
    <row r="39" spans="1:20" ht="30" customHeight="1">
      <c r="A39" s="10"/>
      <c r="B39" s="281" t="s">
        <v>20</v>
      </c>
      <c r="C39" s="282"/>
      <c r="D39" s="282"/>
      <c r="E39" s="282"/>
      <c r="F39" s="282"/>
      <c r="G39" s="282"/>
      <c r="H39" s="282"/>
      <c r="I39" s="73" t="e">
        <f>I34+I37-I38</f>
        <v>#REF!</v>
      </c>
      <c r="J39" s="74" t="s">
        <v>34</v>
      </c>
      <c r="K39" s="11"/>
    </row>
    <row r="40" spans="1:20" ht="16" customHeight="1">
      <c r="A40" s="7"/>
      <c r="B40" s="51"/>
      <c r="C40" s="51"/>
      <c r="D40" s="51"/>
      <c r="E40" s="51"/>
      <c r="F40" s="52"/>
      <c r="G40" s="52"/>
      <c r="H40" s="52"/>
      <c r="I40" s="52"/>
      <c r="J40" s="53"/>
      <c r="K40" s="6"/>
    </row>
    <row r="41" spans="1:20" ht="16" customHeight="1" thickBot="1">
      <c r="A41" s="7"/>
      <c r="B41" s="54"/>
      <c r="C41" s="54"/>
      <c r="D41" s="54"/>
      <c r="E41" s="54"/>
      <c r="F41" s="55"/>
      <c r="G41" s="55"/>
      <c r="H41" s="55"/>
      <c r="I41" s="55"/>
      <c r="J41" s="56"/>
      <c r="K41" s="6"/>
    </row>
    <row r="42" spans="1:20" ht="16" customHeight="1">
      <c r="A42" s="4"/>
      <c r="B42" s="57" t="s">
        <v>17</v>
      </c>
      <c r="C42" s="58"/>
      <c r="D42" s="59"/>
      <c r="E42" s="59"/>
      <c r="F42" s="17"/>
      <c r="G42" s="17"/>
      <c r="H42" s="17"/>
      <c r="I42" s="17"/>
      <c r="J42" s="60"/>
      <c r="K42" s="5"/>
    </row>
    <row r="43" spans="1:20" ht="21" customHeight="1">
      <c r="A43" s="12"/>
      <c r="B43" s="219" t="s">
        <v>21</v>
      </c>
      <c r="C43" s="220"/>
      <c r="D43" s="220"/>
      <c r="E43" s="220"/>
      <c r="F43" s="220"/>
      <c r="G43" s="220"/>
      <c r="H43" s="220"/>
      <c r="I43" s="220"/>
      <c r="J43" s="221"/>
      <c r="K43" s="13"/>
    </row>
    <row r="44" spans="1:20" ht="21" customHeight="1">
      <c r="A44" s="12"/>
      <c r="B44" s="224" t="s">
        <v>35</v>
      </c>
      <c r="C44" s="225"/>
      <c r="D44" s="225"/>
      <c r="E44" s="225"/>
      <c r="F44" s="225"/>
      <c r="G44" s="225"/>
      <c r="H44" s="225"/>
      <c r="I44" s="225"/>
      <c r="J44" s="226"/>
      <c r="K44" s="13"/>
    </row>
    <row r="45" spans="1:20" ht="20" customHeight="1">
      <c r="A45" s="12"/>
      <c r="B45" s="230" t="s">
        <v>73</v>
      </c>
      <c r="C45" s="231"/>
      <c r="D45" s="231"/>
      <c r="E45" s="231"/>
      <c r="F45" s="231"/>
      <c r="G45" s="231"/>
      <c r="H45" s="231"/>
      <c r="I45" s="231"/>
      <c r="J45" s="232"/>
      <c r="K45" s="13"/>
    </row>
    <row r="46" spans="1:20" ht="20" customHeight="1">
      <c r="A46" s="12"/>
      <c r="B46" s="230" t="s">
        <v>74</v>
      </c>
      <c r="C46" s="231"/>
      <c r="D46" s="231"/>
      <c r="E46" s="231"/>
      <c r="F46" s="231"/>
      <c r="G46" s="231"/>
      <c r="H46" s="231"/>
      <c r="I46" s="231"/>
      <c r="J46" s="232"/>
      <c r="K46" s="13"/>
    </row>
    <row r="47" spans="1:20" ht="20" customHeight="1">
      <c r="A47" s="12"/>
      <c r="B47" s="230" t="s">
        <v>75</v>
      </c>
      <c r="C47" s="231"/>
      <c r="D47" s="231"/>
      <c r="E47" s="231"/>
      <c r="F47" s="231"/>
      <c r="G47" s="231"/>
      <c r="H47" s="231"/>
      <c r="I47" s="231"/>
      <c r="J47" s="232"/>
      <c r="K47" s="13"/>
    </row>
    <row r="48" spans="1:20" ht="20" customHeight="1">
      <c r="A48" s="12"/>
      <c r="B48" s="278" t="s">
        <v>31</v>
      </c>
      <c r="C48" s="279"/>
      <c r="D48" s="279"/>
      <c r="E48" s="279"/>
      <c r="F48" s="279"/>
      <c r="G48" s="279"/>
      <c r="H48" s="279"/>
      <c r="I48" s="279"/>
      <c r="J48" s="280"/>
      <c r="K48" s="13"/>
    </row>
    <row r="49" spans="1:11" ht="21" customHeight="1">
      <c r="A49" s="12"/>
      <c r="B49" s="227" t="s">
        <v>32</v>
      </c>
      <c r="C49" s="228"/>
      <c r="D49" s="228"/>
      <c r="E49" s="228"/>
      <c r="F49" s="228"/>
      <c r="G49" s="228"/>
      <c r="H49" s="228"/>
      <c r="I49" s="228"/>
      <c r="J49" s="229"/>
      <c r="K49" s="13"/>
    </row>
    <row r="50" spans="1:11" ht="21" customHeight="1" thickBot="1">
      <c r="A50" s="12"/>
      <c r="B50" s="61"/>
      <c r="C50" s="62"/>
      <c r="D50" s="62"/>
      <c r="E50" s="62"/>
      <c r="F50" s="63"/>
      <c r="G50" s="63"/>
      <c r="H50" s="63"/>
      <c r="I50" s="64"/>
      <c r="J50" s="65"/>
      <c r="K50" s="13"/>
    </row>
    <row r="51" spans="1:11" ht="16" customHeight="1">
      <c r="A51" s="7"/>
      <c r="B51" s="218" t="s">
        <v>37</v>
      </c>
      <c r="C51" s="218"/>
      <c r="D51" s="218"/>
      <c r="E51" s="218"/>
      <c r="F51" s="218"/>
      <c r="G51" s="218"/>
      <c r="H51" s="218"/>
      <c r="I51" s="218"/>
      <c r="J51" s="218"/>
      <c r="K51" s="6"/>
    </row>
  </sheetData>
  <mergeCells count="41">
    <mergeCell ref="C10:E10"/>
    <mergeCell ref="H10:J10"/>
    <mergeCell ref="B3:D3"/>
    <mergeCell ref="E3:H3"/>
    <mergeCell ref="E4:H4"/>
    <mergeCell ref="B6:G6"/>
    <mergeCell ref="B8:J8"/>
    <mergeCell ref="D18:E18"/>
    <mergeCell ref="C11:E11"/>
    <mergeCell ref="H11:J11"/>
    <mergeCell ref="C12:E12"/>
    <mergeCell ref="H12:J12"/>
    <mergeCell ref="C13:E13"/>
    <mergeCell ref="H13:J13"/>
    <mergeCell ref="C14:E14"/>
    <mergeCell ref="H14:J14"/>
    <mergeCell ref="C15:E15"/>
    <mergeCell ref="H15:J15"/>
    <mergeCell ref="C16:E16"/>
    <mergeCell ref="B37:H37"/>
    <mergeCell ref="B19:C20"/>
    <mergeCell ref="D19:J19"/>
    <mergeCell ref="B21:C28"/>
    <mergeCell ref="D25:D26"/>
    <mergeCell ref="D27:D28"/>
    <mergeCell ref="B29:C29"/>
    <mergeCell ref="B30:C30"/>
    <mergeCell ref="B31:C34"/>
    <mergeCell ref="D34:H34"/>
    <mergeCell ref="B35:C36"/>
    <mergeCell ref="D36:H36"/>
    <mergeCell ref="B47:J47"/>
    <mergeCell ref="B48:J48"/>
    <mergeCell ref="B49:J49"/>
    <mergeCell ref="B51:J51"/>
    <mergeCell ref="B38:H38"/>
    <mergeCell ref="B39:H39"/>
    <mergeCell ref="B43:J43"/>
    <mergeCell ref="B44:J44"/>
    <mergeCell ref="B45:J45"/>
    <mergeCell ref="B46:J46"/>
  </mergeCells>
  <phoneticPr fontId="32" type="noConversion"/>
  <hyperlinks>
    <hyperlink ref="I5" r:id="rId1" xr:uid="{98B902FB-FD5E-480D-8875-F0BFA27B71A5}"/>
    <hyperlink ref="B51" r:id="rId2" display="superman@wondermove.net" xr:uid="{35BAFA92-139C-425E-8E59-04E23282A855}"/>
  </hyperlinks>
  <pageMargins left="0" right="0" top="0.39370100000000002" bottom="0.39370100000000002" header="0" footer="0"/>
  <pageSetup scale="47" orientation="portrait" r:id="rId3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Quotation</vt:lpstr>
      <vt:lpstr>Calculation basis_1</vt:lpstr>
      <vt:lpstr>Calculation basis_2</vt:lpstr>
      <vt:lpstr>Backup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hyunsuk kim</cp:lastModifiedBy>
  <cp:lastPrinted>2022-03-15T07:49:10Z</cp:lastPrinted>
  <dcterms:created xsi:type="dcterms:W3CDTF">2021-07-27T08:29:36Z</dcterms:created>
  <dcterms:modified xsi:type="dcterms:W3CDTF">2024-05-31T07:37:45Z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81627ed-2ca2-45b3-b20c-be8e879771a2_Enabled">
    <vt:lpwstr>true</vt:lpwstr>
  </property>
  <property fmtid="{D5CDD505-2E9C-101B-9397-08002B2CF9AE}" pid="3" name="MSIP_Label_f81627ed-2ca2-45b3-b20c-be8e879771a2_SetDate">
    <vt:lpwstr>2024-05-15T11:59:58Z</vt:lpwstr>
  </property>
  <property fmtid="{D5CDD505-2E9C-101B-9397-08002B2CF9AE}" pid="4" name="MSIP_Label_f81627ed-2ca2-45b3-b20c-be8e879771a2_Method">
    <vt:lpwstr>Privileged</vt:lpwstr>
  </property>
  <property fmtid="{D5CDD505-2E9C-101B-9397-08002B2CF9AE}" pid="5" name="MSIP_Label_f81627ed-2ca2-45b3-b20c-be8e879771a2_Name">
    <vt:lpwstr>AnyUser</vt:lpwstr>
  </property>
  <property fmtid="{D5CDD505-2E9C-101B-9397-08002B2CF9AE}" pid="6" name="MSIP_Label_f81627ed-2ca2-45b3-b20c-be8e879771a2_SiteId">
    <vt:lpwstr>6e97fe33-d598-4285-aefc-2526cf74a704</vt:lpwstr>
  </property>
  <property fmtid="{D5CDD505-2E9C-101B-9397-08002B2CF9AE}" pid="7" name="MSIP_Label_f81627ed-2ca2-45b3-b20c-be8e879771a2_ActionId">
    <vt:lpwstr>3b85525b-4f14-48b9-9a88-99c6e783fd76</vt:lpwstr>
  </property>
  <property fmtid="{D5CDD505-2E9C-101B-9397-08002B2CF9AE}" pid="8" name="MSIP_Label_f81627ed-2ca2-45b3-b20c-be8e879771a2_ContentBits">
    <vt:lpwstr>0</vt:lpwstr>
  </property>
</Properties>
</file>