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b\Documents\ESGI\MobiliZen\"/>
    </mc:Choice>
  </mc:AlternateContent>
  <xr:revisionPtr revIDLastSave="0" documentId="8_{F179FA0B-3306-4F16-BA19-E8410442FE36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JM interne" sheetId="2" r:id="rId1"/>
    <sheet name="Facture Client" sheetId="3" r:id="rId2"/>
    <sheet name="Log Loïc" sheetId="6" r:id="rId3"/>
    <sheet name="Log Jason" sheetId="7" r:id="rId4"/>
    <sheet name="Log Paul" sheetId="5" r:id="rId5"/>
    <sheet name="Charges" sheetId="4" r:id="rId6"/>
  </sheets>
  <definedNames>
    <definedName name="_xlnm.Print_Area" localSheetId="1">'Facture Client'!$B$2:$J$31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3" l="1"/>
  <c r="H24" i="3" s="1"/>
  <c r="H25" i="3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9" i="2"/>
  <c r="I9" i="2" s="1"/>
  <c r="D4" i="3"/>
  <c r="D5" i="3"/>
  <c r="D6" i="3"/>
  <c r="D7" i="3"/>
  <c r="D8" i="3"/>
  <c r="D9" i="3"/>
  <c r="D10" i="3"/>
  <c r="J8" i="3"/>
  <c r="I8" i="3"/>
  <c r="J7" i="3"/>
  <c r="I7" i="3"/>
  <c r="J6" i="3"/>
  <c r="I6" i="3"/>
  <c r="J5" i="3"/>
  <c r="I5" i="3"/>
  <c r="J4" i="3"/>
  <c r="I4" i="3"/>
  <c r="H9" i="3"/>
  <c r="G9" i="3"/>
  <c r="J3" i="5"/>
  <c r="J3" i="6"/>
  <c r="J3" i="7"/>
  <c r="B4" i="7"/>
  <c r="C4" i="7"/>
  <c r="D4" i="7"/>
  <c r="E4" i="7"/>
  <c r="F4" i="7"/>
  <c r="G4" i="7"/>
  <c r="H4" i="7"/>
  <c r="I4" i="7"/>
  <c r="J4" i="7"/>
  <c r="B4" i="6"/>
  <c r="J4" i="6" s="1"/>
  <c r="C4" i="6"/>
  <c r="D4" i="6"/>
  <c r="E4" i="6"/>
  <c r="F4" i="6"/>
  <c r="G4" i="6"/>
  <c r="H4" i="6"/>
  <c r="I4" i="6"/>
  <c r="I4" i="5"/>
  <c r="H4" i="5"/>
  <c r="G4" i="5"/>
  <c r="F4" i="5"/>
  <c r="E4" i="5"/>
  <c r="D4" i="5"/>
  <c r="C4" i="5"/>
  <c r="B4" i="5"/>
  <c r="D10" i="2"/>
  <c r="G10" i="2" s="1"/>
  <c r="F10" i="2" s="1"/>
  <c r="D11" i="2"/>
  <c r="D12" i="2"/>
  <c r="G12" i="2" s="1"/>
  <c r="F12" i="2" s="1"/>
  <c r="D13" i="2"/>
  <c r="G13" i="2" s="1"/>
  <c r="F13" i="2" s="1"/>
  <c r="D14" i="2"/>
  <c r="G14" i="2" s="1"/>
  <c r="F14" i="2" s="1"/>
  <c r="D15" i="2"/>
  <c r="D9" i="2"/>
  <c r="G9" i="2" s="1"/>
  <c r="F9" i="2" s="1"/>
  <c r="G11" i="2"/>
  <c r="F11" i="2" s="1"/>
  <c r="G15" i="2"/>
  <c r="F15" i="2" s="1"/>
  <c r="F4" i="2" l="1"/>
  <c r="H4" i="2"/>
  <c r="G4" i="2"/>
  <c r="I4" i="2"/>
  <c r="I9" i="3"/>
  <c r="J9" i="3"/>
  <c r="J4" i="5"/>
</calcChain>
</file>

<file path=xl/sharedStrings.xml><?xml version="1.0" encoding="utf-8"?>
<sst xmlns="http://schemas.openxmlformats.org/spreadsheetml/2006/main" count="128" uniqueCount="80">
  <si>
    <t>Nbr de jours travaillés sur projet</t>
  </si>
  <si>
    <t>Volume horaire journalier</t>
  </si>
  <si>
    <t>Objectif de marge (net)</t>
  </si>
  <si>
    <t>TJM Interne</t>
  </si>
  <si>
    <t>Salarié</t>
  </si>
  <si>
    <t>Poste</t>
  </si>
  <si>
    <t>Chef de Projet</t>
  </si>
  <si>
    <t>Dev Front End</t>
  </si>
  <si>
    <t>Dev Back End</t>
  </si>
  <si>
    <t>UX Designer</t>
  </si>
  <si>
    <t>Web Analyst</t>
  </si>
  <si>
    <t>QA Tester</t>
  </si>
  <si>
    <t>Business Analyst</t>
  </si>
  <si>
    <t>Log Heures Travaillées</t>
  </si>
  <si>
    <t>Date</t>
  </si>
  <si>
    <t>Cours</t>
  </si>
  <si>
    <t>Gestion de Projet</t>
  </si>
  <si>
    <t>Total</t>
  </si>
  <si>
    <t>9*</t>
  </si>
  <si>
    <t>TJM Facturé</t>
  </si>
  <si>
    <t>Taux Horaire Facturé</t>
  </si>
  <si>
    <t>Taux Journalier Facturé</t>
  </si>
  <si>
    <t>Taux Horaire</t>
  </si>
  <si>
    <t>Taux Journalier</t>
  </si>
  <si>
    <t>Salaire Annuel</t>
  </si>
  <si>
    <t>Salaire Mensuel</t>
  </si>
  <si>
    <t>Coûts de Création</t>
  </si>
  <si>
    <t>Missions</t>
  </si>
  <si>
    <t>UI/UX Design</t>
  </si>
  <si>
    <t>Fonctionnalités</t>
  </si>
  <si>
    <t>Prix (Min-Max)</t>
  </si>
  <si>
    <t>Domaine Site Web</t>
  </si>
  <si>
    <t>Hébergement Site Web</t>
  </si>
  <si>
    <t>Certificat SSL</t>
  </si>
  <si>
    <t>Theme Site Web</t>
  </si>
  <si>
    <t>Fonctionnalités E-Commerce</t>
  </si>
  <si>
    <t>Conception Réactive</t>
  </si>
  <si>
    <t>Content Management System</t>
  </si>
  <si>
    <t>Pages Site Web</t>
  </si>
  <si>
    <t>Coûts de Maintenance</t>
  </si>
  <si>
    <t>Domain Site Web</t>
  </si>
  <si>
    <t>Prix (Min-Max) / année</t>
  </si>
  <si>
    <t>Support Informatique</t>
  </si>
  <si>
    <t>Search Engine Optimization (SEO)</t>
  </si>
  <si>
    <t>Mise-à-jour Contenu</t>
  </si>
  <si>
    <t>Coûts de Développement</t>
  </si>
  <si>
    <t>Étape</t>
  </si>
  <si>
    <t>Front End</t>
  </si>
  <si>
    <t>Back End</t>
  </si>
  <si>
    <t>Testing</t>
  </si>
  <si>
    <t>Optimisation</t>
  </si>
  <si>
    <t>Temps en h (Min-Max)</t>
  </si>
  <si>
    <t>Data Analyst</t>
  </si>
  <si>
    <t>Paul Bulliard</t>
  </si>
  <si>
    <t>Loïc Badin</t>
  </si>
  <si>
    <t>Jason Rakotoarison</t>
  </si>
  <si>
    <t>Roberto Ribeiro</t>
  </si>
  <si>
    <t>Pauline Pujol</t>
  </si>
  <si>
    <t>Alice Anjot</t>
  </si>
  <si>
    <t>Marie Morel</t>
  </si>
  <si>
    <t>Désignation</t>
  </si>
  <si>
    <t>Prix Unitaire HT</t>
  </si>
  <si>
    <t>Prix Total HT</t>
  </si>
  <si>
    <t>Main d'oeuvre</t>
  </si>
  <si>
    <t>3 mois</t>
  </si>
  <si>
    <t>TJM</t>
  </si>
  <si>
    <t>Projet MobiliZen</t>
  </si>
  <si>
    <t>THM / TJM</t>
  </si>
  <si>
    <t>THM</t>
  </si>
  <si>
    <t>THM Facturé</t>
  </si>
  <si>
    <t>Domaine</t>
  </si>
  <si>
    <t>1 an</t>
  </si>
  <si>
    <t>Hébergement</t>
  </si>
  <si>
    <t>Durée</t>
  </si>
  <si>
    <t>Total HT</t>
  </si>
  <si>
    <t>Total TVA 20%</t>
  </si>
  <si>
    <t>Total TTC en euros</t>
  </si>
  <si>
    <t>Salaires</t>
  </si>
  <si>
    <t>Amortissements</t>
  </si>
  <si>
    <t>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</si>
</sst>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[$€-40C]_-;\-* #,##0.00\ [$€-40C]_-;_-* &quot;-&quot;??\ [$€-40C]_-;_-@_-"/>
    <numFmt numFmtId="165" formatCode="[$-F400]h:mm:ss\ AM/PM"/>
    <numFmt numFmtId="166" formatCode="#,##0.00\ [$€-40C]"/>
    <numFmt numFmtId="167" formatCode="#,##0.00&quot;€&quot;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65" fontId="0" fillId="0" borderId="1" xfId="0" applyNumberFormat="1" applyBorder="1" applyAlignment="1">
      <alignment horizontal="right" vertical="center"/>
    </xf>
    <xf numFmtId="165" fontId="0" fillId="0" borderId="3" xfId="0" applyNumberFormat="1" applyBorder="1" applyAlignment="1">
      <alignment horizontal="right" vertical="center"/>
    </xf>
    <xf numFmtId="165" fontId="0" fillId="3" borderId="9" xfId="0" applyNumberFormat="1" applyFill="1" applyBorder="1" applyAlignment="1">
      <alignment horizontal="right" vertical="center"/>
    </xf>
    <xf numFmtId="14" fontId="0" fillId="0" borderId="6" xfId="0" applyNumberFormat="1" applyBorder="1" applyAlignment="1">
      <alignment horizontal="left" vertical="center"/>
    </xf>
    <xf numFmtId="165" fontId="0" fillId="3" borderId="7" xfId="0" applyNumberFormat="1" applyFill="1" applyBorder="1" applyAlignment="1">
      <alignment horizontal="right" vertical="center"/>
    </xf>
    <xf numFmtId="0" fontId="0" fillId="4" borderId="10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64" fontId="0" fillId="0" borderId="15" xfId="0" applyNumberForma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164" fontId="0" fillId="0" borderId="17" xfId="0" applyNumberFormat="1" applyBorder="1" applyAlignment="1">
      <alignment horizontal="left" vertical="center"/>
    </xf>
    <xf numFmtId="164" fontId="0" fillId="0" borderId="18" xfId="0" applyNumberFormat="1" applyBorder="1" applyAlignment="1">
      <alignment horizontal="left" vertical="center"/>
    </xf>
    <xf numFmtId="166" fontId="0" fillId="0" borderId="10" xfId="0" applyNumberFormat="1" applyBorder="1" applyAlignment="1">
      <alignment vertical="center"/>
    </xf>
    <xf numFmtId="0" fontId="0" fillId="5" borderId="14" xfId="0" applyFill="1" applyBorder="1" applyAlignment="1">
      <alignment vertical="center"/>
    </xf>
    <xf numFmtId="0" fontId="0" fillId="0" borderId="14" xfId="0" applyBorder="1" applyAlignment="1">
      <alignment vertical="center"/>
    </xf>
    <xf numFmtId="166" fontId="0" fillId="0" borderId="15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166" fontId="0" fillId="0" borderId="17" xfId="0" applyNumberFormat="1" applyBorder="1" applyAlignment="1">
      <alignment vertical="center"/>
    </xf>
    <xf numFmtId="166" fontId="0" fillId="0" borderId="18" xfId="0" applyNumberFormat="1" applyBorder="1" applyAlignment="1">
      <alignment vertical="center"/>
    </xf>
    <xf numFmtId="0" fontId="0" fillId="0" borderId="10" xfId="0" applyNumberFormat="1" applyBorder="1" applyAlignment="1">
      <alignment horizontal="right" vertical="center"/>
    </xf>
    <xf numFmtId="167" fontId="0" fillId="0" borderId="10" xfId="0" applyNumberFormat="1" applyBorder="1" applyAlignment="1">
      <alignment vertical="center"/>
    </xf>
    <xf numFmtId="167" fontId="0" fillId="0" borderId="15" xfId="0" applyNumberFormat="1" applyBorder="1" applyAlignment="1">
      <alignment vertical="center"/>
    </xf>
    <xf numFmtId="0" fontId="0" fillId="0" borderId="17" xfId="0" applyNumberFormat="1" applyBorder="1" applyAlignment="1">
      <alignment vertical="center"/>
    </xf>
    <xf numFmtId="167" fontId="0" fillId="0" borderId="17" xfId="0" applyNumberFormat="1" applyBorder="1" applyAlignment="1">
      <alignment vertical="center"/>
    </xf>
    <xf numFmtId="167" fontId="0" fillId="0" borderId="18" xfId="0" applyNumberFormat="1" applyBorder="1" applyAlignment="1">
      <alignment vertical="center"/>
    </xf>
    <xf numFmtId="0" fontId="0" fillId="4" borderId="15" xfId="0" applyFill="1" applyBorder="1" applyAlignment="1">
      <alignment horizontal="left" vertical="center"/>
    </xf>
    <xf numFmtId="164" fontId="0" fillId="0" borderId="16" xfId="0" applyNumberForma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0" xfId="0" applyBorder="1" applyAlignment="1">
      <alignment horizontal="right" vertical="center"/>
    </xf>
    <xf numFmtId="167" fontId="0" fillId="0" borderId="10" xfId="0" applyNumberFormat="1" applyBorder="1" applyAlignment="1">
      <alignment horizontal="right" vertical="center"/>
    </xf>
    <xf numFmtId="167" fontId="0" fillId="0" borderId="15" xfId="0" applyNumberFormat="1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6" borderId="16" xfId="0" applyFill="1" applyBorder="1" applyAlignment="1">
      <alignment vertical="center"/>
    </xf>
    <xf numFmtId="167" fontId="0" fillId="0" borderId="13" xfId="0" applyNumberFormat="1" applyBorder="1" applyAlignment="1">
      <alignment vertical="center"/>
    </xf>
    <xf numFmtId="0" fontId="0" fillId="0" borderId="15" xfId="0" applyBorder="1" applyAlignment="1">
      <alignment horizontal="right" vertical="center"/>
    </xf>
    <xf numFmtId="9" fontId="0" fillId="0" borderId="18" xfId="0" applyNumberFormat="1" applyBorder="1" applyAlignment="1">
      <alignment horizontal="right" vertical="center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93A3-1E09-4211-BF8C-6130DADA237E}">
  <dimension ref="B1:I16"/>
  <sheetViews>
    <sheetView zoomScaleNormal="100" workbookViewId="0">
      <selection activeCell="E4" sqref="E4"/>
    </sheetView>
  </sheetViews>
  <sheetFormatPr baseColWidth="10" defaultColWidth="25.7109375" defaultRowHeight="35.25" customHeight="1" x14ac:dyDescent="0.25"/>
  <cols>
    <col min="1" max="1" width="2.140625" style="3" customWidth="1"/>
    <col min="2" max="9" width="25.7109375" style="3"/>
    <col min="10" max="10" width="4.140625" style="3" customWidth="1"/>
    <col min="11" max="16384" width="25.7109375" style="3"/>
  </cols>
  <sheetData>
    <row r="1" spans="2:9" ht="15.75" customHeight="1" thickBot="1" x14ac:dyDescent="0.3"/>
    <row r="2" spans="2:9" ht="35.25" customHeight="1" x14ac:dyDescent="0.25">
      <c r="B2" s="58" t="s">
        <v>66</v>
      </c>
      <c r="C2" s="59"/>
      <c r="D2" s="60"/>
      <c r="E2" s="6"/>
      <c r="F2" s="58" t="s">
        <v>67</v>
      </c>
      <c r="G2" s="59"/>
      <c r="H2" s="59"/>
      <c r="I2" s="60"/>
    </row>
    <row r="3" spans="2:9" ht="35.25" customHeight="1" x14ac:dyDescent="0.25">
      <c r="B3" s="54" t="s">
        <v>0</v>
      </c>
      <c r="C3" s="55"/>
      <c r="D3" s="52">
        <v>35</v>
      </c>
      <c r="F3" s="18" t="s">
        <v>68</v>
      </c>
      <c r="G3" s="14" t="s">
        <v>65</v>
      </c>
      <c r="H3" s="14" t="s">
        <v>69</v>
      </c>
      <c r="I3" s="38" t="s">
        <v>19</v>
      </c>
    </row>
    <row r="4" spans="2:9" ht="35.25" customHeight="1" thickBot="1" x14ac:dyDescent="0.3">
      <c r="B4" s="54" t="s">
        <v>1</v>
      </c>
      <c r="C4" s="55"/>
      <c r="D4" s="52">
        <v>8</v>
      </c>
      <c r="F4" s="39">
        <f>AVERAGE(F9:F15)</f>
        <v>28.620019436345967</v>
      </c>
      <c r="G4" s="23">
        <f>AVERAGE(G9:G15)</f>
        <v>200.34013605442175</v>
      </c>
      <c r="H4" s="23">
        <f>AVERAGE(H9:H15)</f>
        <v>67.142857142857139</v>
      </c>
      <c r="I4" s="24">
        <f>AVERAGE(I9:I15)</f>
        <v>537.14285714285711</v>
      </c>
    </row>
    <row r="5" spans="2:9" ht="35.25" customHeight="1" thickBot="1" x14ac:dyDescent="0.3">
      <c r="B5" s="56" t="s">
        <v>2</v>
      </c>
      <c r="C5" s="57"/>
      <c r="D5" s="53">
        <v>0.3</v>
      </c>
    </row>
    <row r="6" spans="2:9" ht="35.25" customHeight="1" thickBot="1" x14ac:dyDescent="0.3">
      <c r="C6" s="1"/>
    </row>
    <row r="7" spans="2:9" ht="35.25" customHeight="1" x14ac:dyDescent="0.25">
      <c r="B7" s="58" t="s">
        <v>3</v>
      </c>
      <c r="C7" s="59"/>
      <c r="D7" s="59"/>
      <c r="E7" s="59"/>
      <c r="F7" s="59"/>
      <c r="G7" s="59"/>
      <c r="H7" s="59"/>
      <c r="I7" s="60"/>
    </row>
    <row r="8" spans="2:9" ht="35.25" customHeight="1" x14ac:dyDescent="0.25">
      <c r="B8" s="18" t="s">
        <v>4</v>
      </c>
      <c r="C8" s="14" t="s">
        <v>5</v>
      </c>
      <c r="D8" s="14" t="s">
        <v>25</v>
      </c>
      <c r="E8" s="14" t="s">
        <v>24</v>
      </c>
      <c r="F8" s="14" t="s">
        <v>22</v>
      </c>
      <c r="G8" s="14" t="s">
        <v>23</v>
      </c>
      <c r="H8" s="15" t="s">
        <v>20</v>
      </c>
      <c r="I8" s="19" t="s">
        <v>21</v>
      </c>
    </row>
    <row r="9" spans="2:9" ht="35.25" customHeight="1" x14ac:dyDescent="0.25">
      <c r="B9" s="20" t="s">
        <v>53</v>
      </c>
      <c r="C9" s="16" t="s">
        <v>6</v>
      </c>
      <c r="D9" s="17">
        <f t="shared" ref="D9:D15" si="0">E9/12</f>
        <v>3750</v>
      </c>
      <c r="E9" s="17">
        <v>45000</v>
      </c>
      <c r="F9" s="17">
        <f t="shared" ref="F9:F15" si="1">G9/7</f>
        <v>25.510204081632654</v>
      </c>
      <c r="G9" s="17">
        <f t="shared" ref="G9:G15" si="2">D9/21</f>
        <v>178.57142857142858</v>
      </c>
      <c r="H9" s="17">
        <f>'Facture Client'!C4</f>
        <v>60</v>
      </c>
      <c r="I9" s="21">
        <f t="shared" ref="I9:I15" si="3">H9*8</f>
        <v>480</v>
      </c>
    </row>
    <row r="10" spans="2:9" ht="35.25" customHeight="1" x14ac:dyDescent="0.25">
      <c r="B10" s="20" t="s">
        <v>54</v>
      </c>
      <c r="C10" s="16" t="s">
        <v>7</v>
      </c>
      <c r="D10" s="17">
        <f t="shared" si="0"/>
        <v>3333.3333333333335</v>
      </c>
      <c r="E10" s="17">
        <v>40000</v>
      </c>
      <c r="F10" s="17">
        <f t="shared" si="1"/>
        <v>22.675736961451246</v>
      </c>
      <c r="G10" s="17">
        <f t="shared" si="2"/>
        <v>158.73015873015873</v>
      </c>
      <c r="H10" s="17">
        <f>'Facture Client'!C5</f>
        <v>55</v>
      </c>
      <c r="I10" s="21">
        <f t="shared" si="3"/>
        <v>440</v>
      </c>
    </row>
    <row r="11" spans="2:9" ht="35.25" customHeight="1" x14ac:dyDescent="0.25">
      <c r="B11" s="20" t="s">
        <v>58</v>
      </c>
      <c r="C11" s="16" t="s">
        <v>8</v>
      </c>
      <c r="D11" s="17">
        <f t="shared" si="0"/>
        <v>3400</v>
      </c>
      <c r="E11" s="17">
        <v>40800</v>
      </c>
      <c r="F11" s="17">
        <f t="shared" si="1"/>
        <v>23.129251700680271</v>
      </c>
      <c r="G11" s="17">
        <f t="shared" si="2"/>
        <v>161.9047619047619</v>
      </c>
      <c r="H11" s="17">
        <f>'Facture Client'!C6</f>
        <v>58</v>
      </c>
      <c r="I11" s="21">
        <f t="shared" si="3"/>
        <v>464</v>
      </c>
    </row>
    <row r="12" spans="2:9" ht="35.25" customHeight="1" x14ac:dyDescent="0.25">
      <c r="B12" s="20" t="s">
        <v>55</v>
      </c>
      <c r="C12" s="16" t="s">
        <v>9</v>
      </c>
      <c r="D12" s="17">
        <f t="shared" si="0"/>
        <v>3333.3333333333335</v>
      </c>
      <c r="E12" s="17">
        <v>40000</v>
      </c>
      <c r="F12" s="17">
        <f t="shared" si="1"/>
        <v>22.675736961451246</v>
      </c>
      <c r="G12" s="17">
        <f t="shared" si="2"/>
        <v>158.73015873015873</v>
      </c>
      <c r="H12" s="17">
        <f>'Facture Client'!C7</f>
        <v>55</v>
      </c>
      <c r="I12" s="21">
        <f t="shared" si="3"/>
        <v>440</v>
      </c>
    </row>
    <row r="13" spans="2:9" ht="35.25" customHeight="1" x14ac:dyDescent="0.25">
      <c r="B13" s="20" t="s">
        <v>57</v>
      </c>
      <c r="C13" s="16" t="s">
        <v>10</v>
      </c>
      <c r="D13" s="17">
        <f t="shared" si="0"/>
        <v>5833.333333333333</v>
      </c>
      <c r="E13" s="17">
        <v>70000</v>
      </c>
      <c r="F13" s="17">
        <f t="shared" si="1"/>
        <v>39.682539682539684</v>
      </c>
      <c r="G13" s="17">
        <f t="shared" si="2"/>
        <v>277.77777777777777</v>
      </c>
      <c r="H13" s="17">
        <f>'Facture Client'!C8</f>
        <v>90</v>
      </c>
      <c r="I13" s="21">
        <f t="shared" si="3"/>
        <v>720</v>
      </c>
    </row>
    <row r="14" spans="2:9" ht="35.25" customHeight="1" x14ac:dyDescent="0.25">
      <c r="B14" s="20" t="s">
        <v>56</v>
      </c>
      <c r="C14" s="16" t="s">
        <v>11</v>
      </c>
      <c r="D14" s="17">
        <f t="shared" si="0"/>
        <v>2800</v>
      </c>
      <c r="E14" s="17">
        <v>33600</v>
      </c>
      <c r="F14" s="17">
        <f t="shared" si="1"/>
        <v>19.047619047619047</v>
      </c>
      <c r="G14" s="17">
        <f t="shared" si="2"/>
        <v>133.33333333333334</v>
      </c>
      <c r="H14" s="17">
        <f>'Facture Client'!C9</f>
        <v>50</v>
      </c>
      <c r="I14" s="21">
        <f t="shared" si="3"/>
        <v>400</v>
      </c>
    </row>
    <row r="15" spans="2:9" ht="35.25" customHeight="1" thickBot="1" x14ac:dyDescent="0.3">
      <c r="B15" s="22" t="s">
        <v>59</v>
      </c>
      <c r="C15" s="40" t="s">
        <v>52</v>
      </c>
      <c r="D15" s="23">
        <f t="shared" si="0"/>
        <v>7000</v>
      </c>
      <c r="E15" s="23">
        <v>84000</v>
      </c>
      <c r="F15" s="23">
        <f t="shared" si="1"/>
        <v>47.619047619047613</v>
      </c>
      <c r="G15" s="23">
        <f t="shared" si="2"/>
        <v>333.33333333333331</v>
      </c>
      <c r="H15" s="23">
        <f>'Facture Client'!C10</f>
        <v>102</v>
      </c>
      <c r="I15" s="24">
        <f t="shared" si="3"/>
        <v>816</v>
      </c>
    </row>
    <row r="16" spans="2:9" ht="12.75" customHeight="1" x14ac:dyDescent="0.25"/>
  </sheetData>
  <mergeCells count="6">
    <mergeCell ref="B3:C3"/>
    <mergeCell ref="B4:C4"/>
    <mergeCell ref="B5:C5"/>
    <mergeCell ref="B2:D2"/>
    <mergeCell ref="B7:I7"/>
    <mergeCell ref="F2:I2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D09D-382F-4F46-9223-F2A4790D1FC8}">
  <dimension ref="B1:J27"/>
  <sheetViews>
    <sheetView zoomScaleNormal="100" zoomScaleSheetLayoutView="70" workbookViewId="0">
      <selection activeCell="B2" sqref="B2:D10"/>
    </sheetView>
  </sheetViews>
  <sheetFormatPr baseColWidth="10" defaultColWidth="30.7109375" defaultRowHeight="35.25" customHeight="1" x14ac:dyDescent="0.25"/>
  <cols>
    <col min="1" max="1" width="2.42578125" style="2" customWidth="1"/>
    <col min="2" max="2" width="30.7109375" style="2" customWidth="1"/>
    <col min="3" max="5" width="22.7109375" style="2" customWidth="1"/>
    <col min="6" max="6" width="30.7109375" style="2" customWidth="1"/>
    <col min="7" max="10" width="22.7109375" style="2" customWidth="1"/>
    <col min="11" max="11" width="4.28515625" style="2" customWidth="1"/>
    <col min="12" max="12" width="30.7109375" style="2"/>
    <col min="13" max="14" width="22.7109375" style="2" customWidth="1"/>
    <col min="15" max="16384" width="30.7109375" style="2"/>
  </cols>
  <sheetData>
    <row r="1" spans="2:10" ht="15.75" customHeight="1" thickBot="1" x14ac:dyDescent="0.3"/>
    <row r="2" spans="2:10" ht="35.25" customHeight="1" x14ac:dyDescent="0.25">
      <c r="B2" s="58" t="s">
        <v>19</v>
      </c>
      <c r="C2" s="59"/>
      <c r="D2" s="60"/>
      <c r="F2" s="61" t="s">
        <v>45</v>
      </c>
      <c r="G2" s="62"/>
      <c r="H2" s="62"/>
      <c r="I2" s="62"/>
      <c r="J2" s="63"/>
    </row>
    <row r="3" spans="2:10" ht="35.25" customHeight="1" x14ac:dyDescent="0.25">
      <c r="B3" s="18" t="s">
        <v>27</v>
      </c>
      <c r="C3" s="15" t="s">
        <v>20</v>
      </c>
      <c r="D3" s="19" t="s">
        <v>21</v>
      </c>
      <c r="F3" s="26" t="s">
        <v>46</v>
      </c>
      <c r="G3" s="64" t="s">
        <v>51</v>
      </c>
      <c r="H3" s="65"/>
      <c r="I3" s="64" t="s">
        <v>30</v>
      </c>
      <c r="J3" s="66"/>
    </row>
    <row r="4" spans="2:10" ht="35.25" customHeight="1" x14ac:dyDescent="0.25">
      <c r="B4" s="20" t="s">
        <v>6</v>
      </c>
      <c r="C4" s="17">
        <v>60</v>
      </c>
      <c r="D4" s="21">
        <f>C4*8</f>
        <v>480</v>
      </c>
      <c r="F4" s="27" t="s">
        <v>28</v>
      </c>
      <c r="G4" s="32">
        <v>15</v>
      </c>
      <c r="H4" s="32">
        <v>100</v>
      </c>
      <c r="I4" s="33">
        <f>G4*C7</f>
        <v>825</v>
      </c>
      <c r="J4" s="34">
        <f>H4*C7</f>
        <v>5500</v>
      </c>
    </row>
    <row r="5" spans="2:10" ht="35.25" customHeight="1" x14ac:dyDescent="0.25">
      <c r="B5" s="20" t="s">
        <v>7</v>
      </c>
      <c r="C5" s="17">
        <v>55</v>
      </c>
      <c r="D5" s="21">
        <f t="shared" ref="D5:D10" si="0">C5*8</f>
        <v>440</v>
      </c>
      <c r="F5" s="27" t="s">
        <v>47</v>
      </c>
      <c r="G5" s="32">
        <v>30</v>
      </c>
      <c r="H5" s="32">
        <v>250</v>
      </c>
      <c r="I5" s="33">
        <f>G5*C5</f>
        <v>1650</v>
      </c>
      <c r="J5" s="34">
        <f>H5*C5</f>
        <v>13750</v>
      </c>
    </row>
    <row r="6" spans="2:10" ht="35.25" customHeight="1" x14ac:dyDescent="0.25">
      <c r="B6" s="20" t="s">
        <v>8</v>
      </c>
      <c r="C6" s="17">
        <v>58</v>
      </c>
      <c r="D6" s="21">
        <f t="shared" si="0"/>
        <v>464</v>
      </c>
      <c r="F6" s="27" t="s">
        <v>48</v>
      </c>
      <c r="G6" s="32">
        <v>60</v>
      </c>
      <c r="H6" s="32">
        <v>300</v>
      </c>
      <c r="I6" s="33">
        <f>G6*C6</f>
        <v>3480</v>
      </c>
      <c r="J6" s="34">
        <f>H6*C6</f>
        <v>17400</v>
      </c>
    </row>
    <row r="7" spans="2:10" ht="35.25" customHeight="1" x14ac:dyDescent="0.25">
      <c r="B7" s="20" t="s">
        <v>9</v>
      </c>
      <c r="C7" s="17">
        <v>55</v>
      </c>
      <c r="D7" s="21">
        <f t="shared" si="0"/>
        <v>440</v>
      </c>
      <c r="F7" s="27" t="s">
        <v>50</v>
      </c>
      <c r="G7" s="32">
        <v>50</v>
      </c>
      <c r="H7" s="32">
        <v>280</v>
      </c>
      <c r="I7" s="33">
        <f>G7*C8</f>
        <v>4500</v>
      </c>
      <c r="J7" s="34">
        <f>H7*C8</f>
        <v>25200</v>
      </c>
    </row>
    <row r="8" spans="2:10" ht="35.25" customHeight="1" x14ac:dyDescent="0.25">
      <c r="B8" s="20" t="s">
        <v>10</v>
      </c>
      <c r="C8" s="17">
        <v>90</v>
      </c>
      <c r="D8" s="21">
        <f t="shared" si="0"/>
        <v>720</v>
      </c>
      <c r="F8" s="27" t="s">
        <v>49</v>
      </c>
      <c r="G8" s="32">
        <v>10</v>
      </c>
      <c r="H8" s="32">
        <v>70</v>
      </c>
      <c r="I8" s="33">
        <f>G8*C9</f>
        <v>500</v>
      </c>
      <c r="J8" s="34">
        <f>H8*C9</f>
        <v>3500</v>
      </c>
    </row>
    <row r="9" spans="2:10" ht="35.25" customHeight="1" thickBot="1" x14ac:dyDescent="0.3">
      <c r="B9" s="20" t="s">
        <v>11</v>
      </c>
      <c r="C9" s="17">
        <v>50</v>
      </c>
      <c r="D9" s="21">
        <f t="shared" si="0"/>
        <v>400</v>
      </c>
      <c r="F9" s="29" t="s">
        <v>17</v>
      </c>
      <c r="G9" s="35">
        <f>SUM(G4:G8)</f>
        <v>165</v>
      </c>
      <c r="H9" s="35">
        <f>SUM(H4:H8)</f>
        <v>1000</v>
      </c>
      <c r="I9" s="36">
        <f>SUM(I4:I8)</f>
        <v>10955</v>
      </c>
      <c r="J9" s="37">
        <f>SUM(J4:J8)</f>
        <v>65350</v>
      </c>
    </row>
    <row r="10" spans="2:10" ht="35.25" customHeight="1" thickBot="1" x14ac:dyDescent="0.3">
      <c r="B10" s="22" t="s">
        <v>52</v>
      </c>
      <c r="C10" s="23">
        <v>102</v>
      </c>
      <c r="D10" s="24">
        <f t="shared" si="0"/>
        <v>816</v>
      </c>
    </row>
    <row r="11" spans="2:10" ht="35.25" customHeight="1" thickBot="1" x14ac:dyDescent="0.3"/>
    <row r="12" spans="2:10" ht="35.25" customHeight="1" x14ac:dyDescent="0.25">
      <c r="B12" s="61" t="s">
        <v>26</v>
      </c>
      <c r="C12" s="62"/>
      <c r="D12" s="63"/>
      <c r="F12" s="61" t="s">
        <v>39</v>
      </c>
      <c r="G12" s="62"/>
      <c r="H12" s="63"/>
    </row>
    <row r="13" spans="2:10" ht="35.25" customHeight="1" x14ac:dyDescent="0.25">
      <c r="B13" s="26" t="s">
        <v>29</v>
      </c>
      <c r="C13" s="64" t="s">
        <v>30</v>
      </c>
      <c r="D13" s="66"/>
      <c r="F13" s="26" t="s">
        <v>29</v>
      </c>
      <c r="G13" s="64" t="s">
        <v>41</v>
      </c>
      <c r="H13" s="66"/>
    </row>
    <row r="14" spans="2:10" ht="35.25" customHeight="1" x14ac:dyDescent="0.25">
      <c r="B14" s="27" t="s">
        <v>31</v>
      </c>
      <c r="C14" s="25">
        <v>10</v>
      </c>
      <c r="D14" s="28">
        <v>80</v>
      </c>
      <c r="F14" s="27" t="s">
        <v>40</v>
      </c>
      <c r="G14" s="25">
        <v>10</v>
      </c>
      <c r="H14" s="28">
        <v>80</v>
      </c>
    </row>
    <row r="15" spans="2:10" ht="35.25" customHeight="1" x14ac:dyDescent="0.25">
      <c r="B15" s="27" t="s">
        <v>32</v>
      </c>
      <c r="C15" s="25">
        <v>30</v>
      </c>
      <c r="D15" s="28">
        <v>600</v>
      </c>
      <c r="F15" s="27" t="s">
        <v>32</v>
      </c>
      <c r="G15" s="25">
        <v>30</v>
      </c>
      <c r="H15" s="28">
        <v>600</v>
      </c>
    </row>
    <row r="16" spans="2:10" ht="35.25" customHeight="1" x14ac:dyDescent="0.25">
      <c r="B16" s="27" t="s">
        <v>33</v>
      </c>
      <c r="C16" s="25">
        <v>0</v>
      </c>
      <c r="D16" s="28">
        <v>500</v>
      </c>
      <c r="F16" s="27" t="s">
        <v>33</v>
      </c>
      <c r="G16" s="25">
        <v>0</v>
      </c>
      <c r="H16" s="28">
        <v>200</v>
      </c>
    </row>
    <row r="17" spans="2:8" ht="35.25" customHeight="1" x14ac:dyDescent="0.25">
      <c r="B17" s="27" t="s">
        <v>34</v>
      </c>
      <c r="C17" s="25">
        <v>1500</v>
      </c>
      <c r="D17" s="28">
        <v>20000</v>
      </c>
      <c r="F17" s="27" t="s">
        <v>42</v>
      </c>
      <c r="G17" s="25">
        <v>0</v>
      </c>
      <c r="H17" s="28">
        <v>12000</v>
      </c>
    </row>
    <row r="18" spans="2:8" ht="35.25" customHeight="1" x14ac:dyDescent="0.25">
      <c r="B18" s="27" t="s">
        <v>35</v>
      </c>
      <c r="C18" s="25">
        <v>1500</v>
      </c>
      <c r="D18" s="28">
        <v>20000</v>
      </c>
      <c r="F18" s="27" t="s">
        <v>43</v>
      </c>
      <c r="G18" s="25">
        <v>0</v>
      </c>
      <c r="H18" s="28">
        <v>10000</v>
      </c>
    </row>
    <row r="19" spans="2:8" ht="35.25" customHeight="1" thickBot="1" x14ac:dyDescent="0.3">
      <c r="B19" s="27" t="s">
        <v>37</v>
      </c>
      <c r="C19" s="25">
        <v>1000</v>
      </c>
      <c r="D19" s="28">
        <v>15000</v>
      </c>
      <c r="F19" s="29" t="s">
        <v>44</v>
      </c>
      <c r="G19" s="30">
        <v>0</v>
      </c>
      <c r="H19" s="31">
        <v>2500</v>
      </c>
    </row>
    <row r="20" spans="2:8" ht="35.25" customHeight="1" x14ac:dyDescent="0.25">
      <c r="B20" s="27" t="s">
        <v>36</v>
      </c>
      <c r="C20" s="25">
        <v>2000</v>
      </c>
      <c r="D20" s="28">
        <v>30000</v>
      </c>
    </row>
    <row r="21" spans="2:8" ht="35.25" customHeight="1" thickBot="1" x14ac:dyDescent="0.3">
      <c r="B21" s="29" t="s">
        <v>38</v>
      </c>
      <c r="C21" s="30">
        <v>1000</v>
      </c>
      <c r="D21" s="31">
        <v>6500</v>
      </c>
    </row>
    <row r="22" spans="2:8" ht="35.25" customHeight="1" thickBot="1" x14ac:dyDescent="0.3"/>
    <row r="23" spans="2:8" ht="35.25" customHeight="1" x14ac:dyDescent="0.25">
      <c r="B23" s="45" t="s">
        <v>60</v>
      </c>
      <c r="C23" s="46" t="s">
        <v>73</v>
      </c>
      <c r="D23" s="46" t="s">
        <v>61</v>
      </c>
      <c r="E23" s="47" t="s">
        <v>62</v>
      </c>
      <c r="G23" s="49" t="s">
        <v>74</v>
      </c>
      <c r="H23" s="51">
        <f>SUM(E24:E27)</f>
        <v>18945</v>
      </c>
    </row>
    <row r="24" spans="2:8" ht="35.25" customHeight="1" x14ac:dyDescent="0.25">
      <c r="B24" s="26" t="s">
        <v>63</v>
      </c>
      <c r="C24" s="41" t="s">
        <v>64</v>
      </c>
      <c r="D24" s="42">
        <v>537</v>
      </c>
      <c r="E24" s="43">
        <v>18795</v>
      </c>
      <c r="G24" s="26" t="s">
        <v>75</v>
      </c>
      <c r="H24" s="34">
        <f>H23*0.2</f>
        <v>3789</v>
      </c>
    </row>
    <row r="25" spans="2:8" ht="35.25" customHeight="1" thickBot="1" x14ac:dyDescent="0.3">
      <c r="B25" s="26" t="s">
        <v>70</v>
      </c>
      <c r="C25" s="41" t="s">
        <v>71</v>
      </c>
      <c r="D25" s="42">
        <v>30</v>
      </c>
      <c r="E25" s="43">
        <v>30</v>
      </c>
      <c r="G25" s="50" t="s">
        <v>76</v>
      </c>
      <c r="H25" s="37">
        <f>SUM(H23:H24)</f>
        <v>22734</v>
      </c>
    </row>
    <row r="26" spans="2:8" ht="35.25" customHeight="1" x14ac:dyDescent="0.25">
      <c r="B26" s="26" t="s">
        <v>72</v>
      </c>
      <c r="C26" s="41" t="s">
        <v>71</v>
      </c>
      <c r="D26" s="42">
        <v>60</v>
      </c>
      <c r="E26" s="43">
        <v>60</v>
      </c>
    </row>
    <row r="27" spans="2:8" ht="35.25" customHeight="1" thickBot="1" x14ac:dyDescent="0.3">
      <c r="B27" s="48" t="s">
        <v>33</v>
      </c>
      <c r="C27" s="44" t="s">
        <v>71</v>
      </c>
      <c r="D27" s="36">
        <v>60</v>
      </c>
      <c r="E27" s="37">
        <v>60</v>
      </c>
    </row>
  </sheetData>
  <mergeCells count="8">
    <mergeCell ref="G13:H13"/>
    <mergeCell ref="C13:D13"/>
    <mergeCell ref="F12:H12"/>
    <mergeCell ref="B2:D2"/>
    <mergeCell ref="F2:J2"/>
    <mergeCell ref="G3:H3"/>
    <mergeCell ref="I3:J3"/>
    <mergeCell ref="B12:D12"/>
  </mergeCells>
  <pageMargins left="0.7" right="0.7" top="0.75" bottom="0.75" header="0.3" footer="0.3"/>
  <pageSetup paperSize="9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EE5D-E93E-4BA2-8C1E-C892232187EB}">
  <dimension ref="A1:J4"/>
  <sheetViews>
    <sheetView workbookViewId="0">
      <selection sqref="A1:J1"/>
    </sheetView>
  </sheetViews>
  <sheetFormatPr baseColWidth="10" defaultColWidth="25.7109375" defaultRowHeight="35.25" customHeight="1" x14ac:dyDescent="0.25"/>
  <sheetData>
    <row r="1" spans="1:10" ht="35.25" customHeight="1" x14ac:dyDescent="0.25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ht="35.25" customHeight="1" x14ac:dyDescent="0.25">
      <c r="A2" s="5" t="s">
        <v>14</v>
      </c>
      <c r="B2" s="4" t="s">
        <v>15</v>
      </c>
      <c r="C2" s="4" t="s">
        <v>16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7" t="s">
        <v>17</v>
      </c>
    </row>
    <row r="3" spans="1:10" ht="35.25" customHeight="1" x14ac:dyDescent="0.25">
      <c r="A3" s="12">
        <v>44665</v>
      </c>
      <c r="B3" s="9" t="s">
        <v>18</v>
      </c>
      <c r="C3" s="9"/>
      <c r="D3" s="9"/>
      <c r="E3" s="9"/>
      <c r="F3" s="9"/>
      <c r="G3" s="9"/>
      <c r="H3" s="9"/>
      <c r="I3" s="9"/>
      <c r="J3" s="13">
        <f>SUM(B3:I3)</f>
        <v>0</v>
      </c>
    </row>
    <row r="4" spans="1:10" ht="35.25" customHeight="1" x14ac:dyDescent="0.25">
      <c r="A4" s="8" t="s">
        <v>17</v>
      </c>
      <c r="B4" s="10">
        <f t="shared" ref="B4:I4" si="0">SUM(B3:B3)</f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1">
        <f>SUM(B4:I4)</f>
        <v>0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FCFE-7864-474F-B392-3E99E9E642B8}">
  <dimension ref="A1:J4"/>
  <sheetViews>
    <sheetView workbookViewId="0">
      <selection sqref="A1:J1"/>
    </sheetView>
  </sheetViews>
  <sheetFormatPr baseColWidth="10" defaultColWidth="25.7109375" defaultRowHeight="35.25" customHeight="1" x14ac:dyDescent="0.25"/>
  <sheetData>
    <row r="1" spans="1:10" ht="35.25" customHeight="1" x14ac:dyDescent="0.25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ht="35.25" customHeight="1" x14ac:dyDescent="0.25">
      <c r="A2" s="5" t="s">
        <v>14</v>
      </c>
      <c r="B2" s="4" t="s">
        <v>15</v>
      </c>
      <c r="C2" s="4" t="s">
        <v>16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7" t="s">
        <v>17</v>
      </c>
    </row>
    <row r="3" spans="1:10" ht="35.25" customHeight="1" x14ac:dyDescent="0.25">
      <c r="A3" s="12">
        <v>44665</v>
      </c>
      <c r="B3" s="9">
        <v>3.125</v>
      </c>
      <c r="C3" s="9"/>
      <c r="D3" s="9"/>
      <c r="E3" s="9"/>
      <c r="F3" s="9"/>
      <c r="G3" s="9"/>
      <c r="H3" s="9"/>
      <c r="I3" s="9"/>
      <c r="J3" s="13">
        <f>SUM(B3:I3)</f>
        <v>3.125</v>
      </c>
    </row>
    <row r="4" spans="1:10" ht="35.25" customHeight="1" x14ac:dyDescent="0.25">
      <c r="A4" s="8" t="s">
        <v>17</v>
      </c>
      <c r="B4" s="10">
        <f t="shared" ref="B4:I4" si="0">SUM(B3:B3)</f>
        <v>3.125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1">
        <f>SUM(B4:I4)</f>
        <v>3.125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0C00-2A0C-4609-AEF9-48257A4E0572}">
  <dimension ref="A1:J4"/>
  <sheetViews>
    <sheetView workbookViewId="0">
      <selection activeCell="A4" sqref="A4:XFD4"/>
    </sheetView>
  </sheetViews>
  <sheetFormatPr baseColWidth="10" defaultColWidth="25.7109375" defaultRowHeight="35.25" customHeight="1" x14ac:dyDescent="0.25"/>
  <sheetData>
    <row r="1" spans="1:10" ht="35.25" customHeight="1" x14ac:dyDescent="0.25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ht="35.25" customHeight="1" x14ac:dyDescent="0.25">
      <c r="A2" s="5" t="s">
        <v>14</v>
      </c>
      <c r="B2" s="4" t="s">
        <v>15</v>
      </c>
      <c r="C2" s="4" t="s">
        <v>16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7" t="s">
        <v>17</v>
      </c>
    </row>
    <row r="3" spans="1:10" ht="35.25" customHeight="1" x14ac:dyDescent="0.25">
      <c r="A3" s="12">
        <v>44665</v>
      </c>
      <c r="B3" s="9">
        <v>3.125</v>
      </c>
      <c r="C3" s="9"/>
      <c r="D3" s="9"/>
      <c r="E3" s="9"/>
      <c r="F3" s="9"/>
      <c r="G3" s="9"/>
      <c r="H3" s="9"/>
      <c r="I3" s="9"/>
      <c r="J3" s="13">
        <f>SUM(B3:I3)</f>
        <v>3.125</v>
      </c>
    </row>
    <row r="4" spans="1:10" ht="35.25" customHeight="1" x14ac:dyDescent="0.25">
      <c r="A4" s="8" t="s">
        <v>17</v>
      </c>
      <c r="B4" s="10">
        <f t="shared" ref="B4:I4" si="0">SUM(B3:B3)</f>
        <v>3.125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1">
        <f>SUM(B4:I4)</f>
        <v>3.125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92CB-CF1E-4FE1-9CCC-F5F0D4994BC0}">
  <dimension ref="A3:A5"/>
  <sheetViews>
    <sheetView tabSelected="1" workbookViewId="0">
      <selection activeCell="A6" sqref="A6"/>
    </sheetView>
  </sheetViews>
  <sheetFormatPr baseColWidth="10" defaultColWidth="22.7109375" defaultRowHeight="32.450000000000003" customHeight="1" x14ac:dyDescent="0.25"/>
  <sheetData>
    <row r="3" spans="1:1" ht="32.450000000000003" customHeight="1" x14ac:dyDescent="0.25">
      <c r="A3" t="s">
        <v>77</v>
      </c>
    </row>
    <row r="4" spans="1:1" ht="32.450000000000003" customHeight="1" x14ac:dyDescent="0.25">
      <c r="A4" t="s">
        <v>78</v>
      </c>
    </row>
    <row r="5" spans="1:1" ht="32.450000000000003" customHeight="1" x14ac:dyDescent="0.25">
      <c r="A5" t="s">
        <v>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TJM interne</vt:lpstr>
      <vt:lpstr>Facture Client</vt:lpstr>
      <vt:lpstr>Log Loïc</vt:lpstr>
      <vt:lpstr>Log Jason</vt:lpstr>
      <vt:lpstr>Log Paul</vt:lpstr>
      <vt:lpstr>Charges</vt:lpstr>
      <vt:lpstr>'Facture Client'!Zone_d_impression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 Bulliard</cp:lastModifiedBy>
  <cp:revision/>
  <cp:lastPrinted>2022-04-17T14:28:05Z</cp:lastPrinted>
  <dcterms:created xsi:type="dcterms:W3CDTF">2022-04-14T06:28:39Z</dcterms:created>
  <dcterms:modified xsi:type="dcterms:W3CDTF">2022-04-17T14:48:02Z</dcterms:modified>
  <cp:category/>
  <cp:contentStatus/>
</cp:coreProperties>
</file>