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python\ProductionSimulatorDynamic\doc\"/>
    </mc:Choice>
  </mc:AlternateContent>
  <xr:revisionPtr revIDLastSave="0" documentId="13_ncr:1_{0639CED5-EAA4-482D-90A0-7BAB0E6D6648}" xr6:coauthVersionLast="47" xr6:coauthVersionMax="47" xr10:uidLastSave="{00000000-0000-0000-0000-000000000000}"/>
  <bookViews>
    <workbookView xWindow="-120" yWindow="-120" windowWidth="29040" windowHeight="16440" activeTab="3" xr2:uid="{42FB03BA-B493-4523-AFA3-A29D55EE9891}"/>
  </bookViews>
  <sheets>
    <sheet name="黃光CT總表" sheetId="2" r:id="rId1"/>
    <sheet name="設備加工上限" sheetId="5" r:id="rId2"/>
    <sheet name="2代-03SEC CT (2+2)" sheetId="6" r:id="rId3"/>
    <sheet name="2代-01SG CT (1+1)" sheetId="7" r:id="rId4"/>
    <sheet name="03SEC CT (2+2)" sheetId="3" r:id="rId5"/>
    <sheet name="01SG CT (1+1)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gg1" hidden="1">{#N/A,#N/A,FALSE,"form";#N/A,#N/A,FALSE,"form1";#N/A,#N/A,FALSE,"form2";#N/A,#N/A,FALSE,"form3";#N/A,#N/A,FALSE,"form4";#N/A,#N/A,FALSE,"form5"}</definedName>
    <definedName name="__________gg1" hidden="1">{#N/A,#N/A,FALSE,"form";#N/A,#N/A,FALSE,"form1";#N/A,#N/A,FALSE,"form2";#N/A,#N/A,FALSE,"form3";#N/A,#N/A,FALSE,"form4";#N/A,#N/A,FALSE,"form5"}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g1" hidden="1">{#N/A,#N/A,FALSE,"form";#N/A,#N/A,FALSE,"form1";#N/A,#N/A,FALSE,"form2";#N/A,#N/A,FALSE,"form3";#N/A,#N/A,FALSE,"form4";#N/A,#N/A,FALSE,"form5"}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gg1" hidden="1">{#N/A,#N/A,FALSE,"form";#N/A,#N/A,FALSE,"form1";#N/A,#N/A,FALSE,"form2";#N/A,#N/A,FALSE,"form3";#N/A,#N/A,FALSE,"form4";#N/A,#N/A,FALSE,"form5"}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gg1" hidden="1">{#N/A,#N/A,FALSE,"form";#N/A,#N/A,FALSE,"form1";#N/A,#N/A,FALSE,"form2";#N/A,#N/A,FALSE,"form3";#N/A,#N/A,FALSE,"form4";#N/A,#N/A,FALSE,"form5"}</definedName>
    <definedName name="_____AA1" hidden="1">{"'A'!$A$1:$AM$51","'A'!$U$3"}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gg1" hidden="1">{#N/A,#N/A,FALSE,"form";#N/A,#N/A,FALSE,"form1";#N/A,#N/A,FALSE,"form2";#N/A,#N/A,FALSE,"form3";#N/A,#N/A,FALSE,"form4";#N/A,#N/A,FALSE,"form5"}</definedName>
    <definedName name="____AA1" hidden="1">{"'A'!$A$1:$AM$51","'A'!$U$3"}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AA1" hidden="1">{"'A'!$A$1:$AM$51","'A'!$U$3"}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gg1" hidden="1">{#N/A,#N/A,FALSE,"form";#N/A,#N/A,FALSE,"form1";#N/A,#N/A,FALSE,"form2";#N/A,#N/A,FALSE,"form3";#N/A,#N/A,FALSE,"form4";#N/A,#N/A,FALSE,"form5"}</definedName>
    <definedName name="__1dg1_">#REF!</definedName>
    <definedName name="__AA1" hidden="1">{"'A'!$A$1:$AM$51","'A'!$U$3"}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88">#REF!</definedName>
    <definedName name="__gg1" hidden="1">{#N/A,#N/A,FALSE,"form";#N/A,#N/A,FALSE,"form1";#N/A,#N/A,FALSE,"form2";#N/A,#N/A,FALSE,"form3";#N/A,#N/A,FALSE,"form4";#N/A,#N/A,FALSE,"form5"}</definedName>
    <definedName name="__IntlFixup" hidden="1">TRUE</definedName>
    <definedName name="__SPS1">#REF!</definedName>
    <definedName name="__SPS2">#REF!</definedName>
    <definedName name="__STD12">#REF!</definedName>
    <definedName name="_1dg1_">#REF!</definedName>
    <definedName name="_AA1" hidden="1">{"'A'!$A$1:$AM$51","'A'!$U$3"}</definedName>
    <definedName name="_DAT1">#REF!</definedName>
    <definedName name="_DAT100">#REF!</definedName>
    <definedName name="_DAT2">#REF!</definedName>
    <definedName name="_DAT3">#REF!</definedName>
    <definedName name="_DAT4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0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EMS753">#REF!</definedName>
    <definedName name="_Fill" hidden="1">[1]DETAILS!#REF!</definedName>
    <definedName name="_xlnm._FilterDatabase" localSheetId="5" hidden="1">'01SG CT (1+1)'!$A$1:$AF$126</definedName>
    <definedName name="_xlnm._FilterDatabase" localSheetId="4" hidden="1">'03SEC CT (2+2)'!$A$1:$AE$127</definedName>
    <definedName name="_xlnm._FilterDatabase" localSheetId="3" hidden="1">'2代-01SG CT (1+1)'!$A$1:$G$92</definedName>
    <definedName name="_xlnm._FilterDatabase" localSheetId="2" hidden="1">'2代-03SEC CT (2+2)'!$A$1:$G$80</definedName>
    <definedName name="_xlnm._FilterDatabase" localSheetId="1" hidden="1">設備加工上限!$A$1:$F$50</definedName>
    <definedName name="_xlnm._FilterDatabase" localSheetId="0" hidden="1">黃光CT總表!$B$9:$R$55</definedName>
    <definedName name="_xlnm._FilterDatabase" hidden="1">[2]分類表!$A$18:$B$30</definedName>
    <definedName name="_gg1" hidden="1">{#N/A,#N/A,FALSE,"form";#N/A,#N/A,FALSE,"form1";#N/A,#N/A,FALSE,"form2";#N/A,#N/A,FALSE,"form3";#N/A,#N/A,FALSE,"form4";#N/A,#N/A,FALSE,"form5"}</definedName>
    <definedName name="_ok3">#REF!</definedName>
    <definedName name="_Order1" hidden="1">255</definedName>
    <definedName name="_Order2" hidden="1">255</definedName>
    <definedName name="_PL1">#REF!</definedName>
    <definedName name="_SPS1">#REF!</definedName>
    <definedName name="_SPS2">#REF!</definedName>
    <definedName name="_std02">#REF!</definedName>
    <definedName name="_std03">#REF!</definedName>
    <definedName name="_STD04">#REF!</definedName>
    <definedName name="_STD12">#REF!</definedName>
    <definedName name="_查詢1">#REF!</definedName>
    <definedName name="aaa">#REF!</definedName>
    <definedName name="aaaa">#REF!</definedName>
    <definedName name="AAAAA" hidden="1">{"'A'!$A$1:$AM$51","'A'!$U$3"}</definedName>
    <definedName name="AAAAAAAAAAAV" hidden="1">{"'A'!$A$1:$AM$51","'A'!$U$3"}</definedName>
    <definedName name="AABB">#REF!</definedName>
    <definedName name="aaddd">#REF!</definedName>
    <definedName name="AAZ" hidden="1">{"'A'!$A$1:$AM$51","'A'!$U$3"}</definedName>
    <definedName name="ab" hidden="1">{"'A'!$A$1:$AM$51","'A'!$U$3"}</definedName>
    <definedName name="AccessDatabase" hidden="1">"E:\JOB\21日提供資料\Rolling Forecast\Rolling2006002.mdb"</definedName>
    <definedName name="Apr_SAP_saving">#REF!</definedName>
    <definedName name="as">#REF!</definedName>
    <definedName name="asb">#REF!</definedName>
    <definedName name="ASD">#REF!</definedName>
    <definedName name="AVD">#REF!</definedName>
    <definedName name="ax" hidden="1">{"'A'!$A$1:$AM$51","'A'!$U$3"}</definedName>
    <definedName name="AZ" hidden="1">{"'A'!$A$1:$AM$51","'A'!$U$3"}</definedName>
    <definedName name="B">#REF!</definedName>
    <definedName name="ballast">#REF!</definedName>
    <definedName name="BASE">#REF!</definedName>
    <definedName name="bbb">#REF!</definedName>
    <definedName name="BIGPRINT">#REF!</definedName>
    <definedName name="BOM">#REF!</definedName>
    <definedName name="BUDGET_Accounting_Properties">#REF!</definedName>
    <definedName name="BUDGET_AccountingCode">#REF!</definedName>
    <definedName name="BUii">#REF!</definedName>
    <definedName name="C_01P">#REF!</definedName>
    <definedName name="C_02P">#REF!</definedName>
    <definedName name="C_03P">#REF!</definedName>
    <definedName name="C_04P">#REF!</definedName>
    <definedName name="C_05P">#REF!</definedName>
    <definedName name="C_L01">#REF!</definedName>
    <definedName name="C_L02">#REF!</definedName>
    <definedName name="C_L03">#REF!</definedName>
    <definedName name="C_L04">#REF!</definedName>
    <definedName name="C_L05">#REF!</definedName>
    <definedName name="C_M01">#REF!</definedName>
    <definedName name="C_M02">#REF!</definedName>
    <definedName name="C_M03">#REF!</definedName>
    <definedName name="C_M04">#REF!</definedName>
    <definedName name="C_M05">#REF!</definedName>
    <definedName name="C_P01">#REF!</definedName>
    <definedName name="C_P02">#REF!</definedName>
    <definedName name="ccc">#REF!</definedName>
    <definedName name="cdrom">#REF!</definedName>
    <definedName name="cfl">#REF!</definedName>
    <definedName name="COMP">#REF!</definedName>
    <definedName name="COST">#REF!</definedName>
    <definedName name="CP">#REF!</definedName>
    <definedName name="CPBG">#REF!</definedName>
    <definedName name="CPK">#REF!</definedName>
    <definedName name="cur">#REF!</definedName>
    <definedName name="Customer">#REF!</definedName>
    <definedName name="da">#REF!</definedName>
    <definedName name="daqe">#REF!</definedName>
    <definedName name="DATA">OFFSET('[3]Password Table UAT(F)'!#REF!,,,COUNTA('[3]Password Table UAT(F)'!$B:$B)-1,1)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_Req">#REF!</definedName>
    <definedName name="dd">#REF!</definedName>
    <definedName name="DDA">#REF!</definedName>
    <definedName name="DDD">#REF!</definedName>
    <definedName name="Dec">#REF!</definedName>
    <definedName name="Description">#REF!</definedName>
    <definedName name="detail">#REF!</definedName>
    <definedName name="df">#REF!</definedName>
    <definedName name="DG">OFFSET('[3]Password Table UAT(F)'!#REF!,,,COUNTA('[3]Password Table UAT(F)'!$B:$B)-1,1)</definedName>
    <definedName name="DGA">#REF!</definedName>
    <definedName name="dgg">#REF!</definedName>
    <definedName name="DIIP3ST">#REF!</definedName>
    <definedName name="Dimension_Notes">#REF!</definedName>
    <definedName name="DODA">#REF!</definedName>
    <definedName name="DPT">#REF!</definedName>
    <definedName name="Drawing_Location">#REF!</definedName>
    <definedName name="DSA">#REF!</definedName>
    <definedName name="DSB">#REF!</definedName>
    <definedName name="DSBA">#REF!</definedName>
    <definedName name="EARN">#REF!</definedName>
    <definedName name="EE">#REF!</definedName>
    <definedName name="eee">#REF!</definedName>
    <definedName name="eeee">#REF!</definedName>
    <definedName name="END">#REF!</definedName>
    <definedName name="EP_DATA">#REF!</definedName>
    <definedName name="erty" hidden="1">{"'A'!$A$1:$AM$51","'A'!$U$3"}</definedName>
    <definedName name="fd">#REF!</definedName>
    <definedName name="ff">#REF!</definedName>
    <definedName name="fhg">#REF!</definedName>
    <definedName name="fi">#REF!</definedName>
    <definedName name="filter" hidden="1">[4]分類表!$A$18:$B$30</definedName>
    <definedName name="Format">#REF!</definedName>
    <definedName name="Format_MSBU" hidden="1">[1]DETAILS!#REF!</definedName>
    <definedName name="gg">#REF!</definedName>
    <definedName name="gh">#REF!</definedName>
    <definedName name="GSA">#REF!</definedName>
    <definedName name="Hash_02_產品需求及設備稼動率計算" hidden="1">"$A$1:$Q$43_731_508"</definedName>
    <definedName name="Hash_03_目標片次與設備能力" hidden="1">"$A$1:$BA$42_2226_294"</definedName>
    <definedName name="Header">#REF!</definedName>
    <definedName name="hi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HPQ">#REF!</definedName>
    <definedName name="HTML_CodePage" hidden="1">950</definedName>
    <definedName name="HTML_Control" hidden="1">{"'A'!$A$1:$AM$51","'A'!$U$3"}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U">#REF!</definedName>
    <definedName name="iip">#REF!</definedName>
    <definedName name="INVF">#REF!</definedName>
    <definedName name="INVM">#REF!</definedName>
    <definedName name="kkkkk">#REF!</definedName>
    <definedName name="LL">#REF!</definedName>
    <definedName name="Location">#REF!</definedName>
    <definedName name="Lower_Tolerance">#REF!</definedName>
    <definedName name="lpc">#REF!</definedName>
    <definedName name="M">#REF!</definedName>
    <definedName name="Machine">#REF!</definedName>
    <definedName name="Margin">#REF!</definedName>
    <definedName name="MARK1">#REF!</definedName>
    <definedName name="MARK2">#REF!</definedName>
    <definedName name="MATERIAL_NO.">#REF!</definedName>
    <definedName name="MODEL">#REF!</definedName>
    <definedName name="NAME">#REF!</definedName>
    <definedName name="nay">#REF!</definedName>
    <definedName name="NETC_Standard_time">#REF!</definedName>
    <definedName name="network">#REF!</definedName>
    <definedName name="NOA">#REF!</definedName>
    <definedName name="NOV">#REF!</definedName>
    <definedName name="Number_Places">#REF!</definedName>
    <definedName name="Oct">#REF!</definedName>
    <definedName name="Octstd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d">#REF!</definedName>
    <definedName name="oooo">#REF!</definedName>
    <definedName name="Order">#REF!</definedName>
    <definedName name="Orders">#REF!</definedName>
    <definedName name="Orig_ISR">#REF!</definedName>
    <definedName name="Orig_ISR_Date">#REF!</definedName>
    <definedName name="OUT">#REF!</definedName>
    <definedName name="OUT_PUT">#REF!</definedName>
    <definedName name="OUTPUT01">#REF!</definedName>
    <definedName name="output0309">#REF!</definedName>
    <definedName name="output0310">#REF!</definedName>
    <definedName name="output0311">#REF!</definedName>
    <definedName name="output0312">#REF!</definedName>
    <definedName name="output0401">#REF!</definedName>
    <definedName name="output0402">#REF!</definedName>
    <definedName name="output0403">#REF!</definedName>
    <definedName name="output0404">#REF!</definedName>
    <definedName name="output0405">#REF!</definedName>
    <definedName name="OUTPUT1">#REF!</definedName>
    <definedName name="OUTPUT10">#REF!</definedName>
    <definedName name="OUTPUT11">#REF!</definedName>
    <definedName name="OUTPUT12">#REF!</definedName>
    <definedName name="OUTPUT2">#REF!</definedName>
    <definedName name="OUTPUT2001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TEMP">#REF!</definedName>
    <definedName name="P3_STAUG">#REF!</definedName>
    <definedName name="P3_STD">#REF!</definedName>
    <definedName name="Part_No">#REF!</definedName>
    <definedName name="PCBU" hidden="1">[1]DETAILS!#REF!</definedName>
    <definedName name="plc">#REF!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Print_Date">#REF!</definedName>
    <definedName name="Print_No">#REF!</definedName>
    <definedName name="Print_title">#REF!</definedName>
    <definedName name="product">#REF!</definedName>
    <definedName name="Project">#REF!</definedName>
    <definedName name="ps">#REF!</definedName>
    <definedName name="PSBG">#REF!</definedName>
    <definedName name="PSBG1">#REF!</definedName>
    <definedName name="PSD20161T" hidden="1">{"'A'!$A$1:$AM$51","'A'!$U$3"}</definedName>
    <definedName name="q">#REF!</definedName>
    <definedName name="RawData">#REF!</definedName>
    <definedName name="RawHeader">#REF!</definedName>
    <definedName name="RDA">#REF!</definedName>
    <definedName name="Reference_Number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evision_Level">#REF!</definedName>
    <definedName name="rr">#REF!</definedName>
    <definedName name="RT2C" hidden="1">{"'A'!$A$1:$AM$51","'A'!$U$3"}</definedName>
    <definedName name="s">#REF!</definedName>
    <definedName name="SALMIN">[5]TT!$U$21</definedName>
    <definedName name="SALMINDF">[5]TT!$U$20</definedName>
    <definedName name="Sample_Size">#REF!</definedName>
    <definedName name="SAV">#REF!</definedName>
    <definedName name="SCP">#REF!</definedName>
    <definedName name="SDA">#REF!</definedName>
    <definedName name="SEM">#REF!</definedName>
    <definedName name="Sep">#REF!</definedName>
    <definedName name="Spec_Char">#REF!</definedName>
    <definedName name="Split">#REF!</definedName>
    <definedName name="SPS">#REF!</definedName>
    <definedName name="SPSG">#REF!</definedName>
    <definedName name="SPSG3">#REF!</definedName>
    <definedName name="STD">#REF!</definedName>
    <definedName name="STD_TIME">#REF!</definedName>
    <definedName name="STDFEB">#REF!</definedName>
    <definedName name="STDTEMP">#REF!</definedName>
    <definedName name="STDtime_New">#REF!</definedName>
    <definedName name="Sub_Supplier">#REF!</definedName>
    <definedName name="Supplier_Code">#REF!</definedName>
    <definedName name="SVD">#REF!</definedName>
    <definedName name="SWJ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nc">#REF!</definedName>
    <definedName name="Tool_Fixture">#REF!</definedName>
    <definedName name="tooling">#REF!</definedName>
    <definedName name="Trend_No">#REF!</definedName>
    <definedName name="Trial">#REF!</definedName>
    <definedName name="tttt" hidden="1">{"'A'!$A$1:$AM$51","'A'!$U$3"}</definedName>
    <definedName name="TW">#REF!</definedName>
    <definedName name="TWA">#REF!</definedName>
    <definedName name="Type">#REF!</definedName>
    <definedName name="UNIT">#REF!</definedName>
    <definedName name="Upper_Tolerance">#REF!</definedName>
    <definedName name="Using_Plant">#REF!</definedName>
    <definedName name="VD">#REF!</definedName>
    <definedName name="VDBG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VV" hidden="1">{"'A'!$A$1:$AM$51","'A'!$U$3"}</definedName>
    <definedName name="vvv">#REF!</definedName>
    <definedName name="vvvvv">#REF!</definedName>
    <definedName name="Weight">#REF!</definedName>
    <definedName name="WGP">#REF!</definedName>
    <definedName name="WJ">#REF!</definedName>
    <definedName name="wo" hidden="1">{"'A'!$A$1:$AM$51","'A'!$U$3"}</definedName>
    <definedName name="WPV">#REF!</definedName>
    <definedName name="wrn.niwat." hidden="1">{#N/A,#N/A,FALSE,"form";#N/A,#N/A,FALSE,"form1";#N/A,#N/A,FALSE,"form2";#N/A,#N/A,FALSE,"form3";#N/A,#N/A,FALSE,"form4";#N/A,#N/A,FALSE,"form5"}</definedName>
    <definedName name="xxxx">#REF!</definedName>
    <definedName name="yuity" hidden="1">{"'A'!$A$1:$AM$51","'A'!$U$3"}</definedName>
    <definedName name="yyyy">#REF!</definedName>
    <definedName name="YYYYYYYY">#REF!</definedName>
    <definedName name="人員">#REF!</definedName>
    <definedName name="下一站進料方式">'[6]List Of Values'!$A$10:$A$12</definedName>
    <definedName name="工作" hidden="1">{"'A'!$A$1:$AM$51","'A'!$U$3"}</definedName>
    <definedName name="工單出站方式">'[6]List Of Values'!$A$87:$A$91</definedName>
    <definedName name="出口銷售收入">#REF!</definedName>
    <definedName name="本次请购" hidden="1">{"'A'!$A$1:$AM$51","'A'!$U$3"}</definedName>
    <definedName name="生產情況">#REF!</definedName>
    <definedName name="年數">#REF!</definedName>
    <definedName name="作業者操作介面">'[6]List Of Values'!$A$32:$A$35</definedName>
    <definedName name="我" hidden="1">{"'A'!$A$1:$AM$51","'A'!$U$3"}</definedName>
    <definedName name="技術專案匯總2" hidden="1">{"'A'!$A$1:$AM$51","'A'!$U$3"}</definedName>
    <definedName name="投資情況">#REF!</definedName>
    <definedName name="材料成本分析">#REF!</definedName>
    <definedName name="其他全问题" hidden="1">{"'A'!$A$1:$AM$51","'A'!$U$3"}</definedName>
    <definedName name="固定資產投資">#REF!</definedName>
    <definedName name="治工具" hidden="1">{"'A'!$A$1:$AM$51","'A'!$U$3"}</definedName>
    <definedName name="治工具01" hidden="1">{"'A'!$A$1:$AM$51","'A'!$U$3"}</definedName>
    <definedName name="能源">#REF!</definedName>
    <definedName name="動作">'[6]List Of Values'!$A$19:$A$22</definedName>
    <definedName name="啊啊啊啊" hidden="1">{"'A'!$A$1:$AM$51","'A'!$U$3"}</definedName>
    <definedName name="設備型態">'[6]List Of Values'!$A$2:$A$3</definedName>
    <definedName name="設備資訊取得方式">'[6]List Of Values'!$A$49:$A$54</definedName>
    <definedName name="陳帥虎" hidden="1">{"'A'!$A$1:$AM$51","'A'!$U$3"}</definedName>
    <definedName name="稅">#REF!</definedName>
    <definedName name="答案">'[6]List Of Values'!$A$44:$A$45</definedName>
    <definedName name="進料方式">'[6]List Of Values'!$A$6:$A$7</definedName>
    <definedName name="量測值取得方式">'[6]List Of Values'!$A$102:$A$107</definedName>
    <definedName name="量測值取得時機">'[6]List Of Values'!$A$111:$A$112</definedName>
    <definedName name="量測值圖表">'[6]List Of Values'!$A$135:$A$138</definedName>
    <definedName name="量測值管制">'[6]List Of Values'!$A$129:$A$131</definedName>
    <definedName name="匯率">#REF!</definedName>
    <definedName name="暗示" hidden="1">{"'A'!$A$1:$AM$51","'A'!$U$3"}</definedName>
    <definedName name="資料格式">'[6]List Of Values'!$A$68:$A$72</definedName>
    <definedName name="實際出口情況">#REF!</definedName>
    <definedName name="實際進口情況">#REF!</definedName>
    <definedName name="廠商支援整合方式">'[6]List Of Values'!$A$59:$A$64</definedName>
    <definedName name="請購" hidden="1">{"'A'!$A$1:$AM$51","'A'!$U$3"}</definedName>
    <definedName name="機械手">#REF!</definedName>
    <definedName name="點檢頻率">'[6]List Of Values'!$A$123:$A$125</definedName>
    <definedName name="簡化">OFFSET('[3]Password Table UAT(F)'!#REF!,,,COUNTA('[3]Password Table UAT(F)'!$B:$B)-1,1)</definedName>
    <definedName name="舊我" hidden="1">{"'A'!$A$1:$AM$51","'A'!$U$3"}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" i="2" l="1"/>
  <c r="G6" i="4" l="1"/>
  <c r="G7" i="4"/>
  <c r="G15" i="4"/>
  <c r="G53" i="4"/>
  <c r="G77" i="4"/>
  <c r="G90" i="4"/>
  <c r="M50" i="2" l="1"/>
  <c r="M49" i="2" l="1"/>
  <c r="J49" i="2"/>
  <c r="G49" i="2"/>
  <c r="J50" i="2" l="1"/>
  <c r="L15" i="2" l="1"/>
  <c r="K15" i="2"/>
  <c r="J15" i="2"/>
  <c r="K14" i="2"/>
  <c r="K26" i="2" l="1"/>
  <c r="K25" i="2"/>
  <c r="J26" i="2"/>
  <c r="E10" i="2"/>
  <c r="M27" i="2"/>
  <c r="J27" i="2"/>
  <c r="G27" i="2"/>
  <c r="L26" i="2" l="1"/>
  <c r="G15" i="2"/>
  <c r="G13" i="2"/>
  <c r="M15" i="2"/>
  <c r="M13" i="2"/>
  <c r="J29" i="2"/>
  <c r="J14" i="2"/>
  <c r="I16" i="2" l="1"/>
  <c r="N52" i="2" l="1"/>
  <c r="M52" i="2" s="1"/>
  <c r="K52" i="2"/>
  <c r="J52" i="2" s="1"/>
  <c r="N55" i="2"/>
  <c r="M55" i="2" s="1"/>
  <c r="N54" i="2"/>
  <c r="N53" i="2"/>
  <c r="N51" i="2"/>
  <c r="H53" i="2"/>
  <c r="H52" i="2"/>
  <c r="G52" i="2" s="1"/>
  <c r="H51" i="2"/>
  <c r="K53" i="2"/>
  <c r="K55" i="2"/>
  <c r="J55" i="2" s="1"/>
  <c r="K54" i="2"/>
  <c r="J54" i="2" s="1"/>
  <c r="K51" i="2"/>
  <c r="H54" i="2"/>
  <c r="H55" i="2"/>
  <c r="M51" i="2"/>
  <c r="J51" i="2"/>
  <c r="G51" i="2"/>
  <c r="N44" i="2"/>
  <c r="K44" i="2"/>
  <c r="H44" i="2"/>
  <c r="L51" i="2" l="1"/>
  <c r="O51" i="2"/>
  <c r="G17" i="2" l="1"/>
  <c r="M17" i="2"/>
  <c r="J17" i="2"/>
  <c r="M10" i="2"/>
  <c r="J10" i="2"/>
  <c r="G55" i="2"/>
  <c r="M54" i="2"/>
  <c r="G54" i="2"/>
  <c r="O53" i="2"/>
  <c r="L53" i="2"/>
  <c r="I51" i="2"/>
  <c r="N50" i="2"/>
  <c r="K50" i="2"/>
  <c r="N49" i="2"/>
  <c r="O49" i="2"/>
  <c r="K49" i="2"/>
  <c r="L49" i="2" s="1"/>
  <c r="H49" i="2"/>
  <c r="I49" i="2" s="1"/>
  <c r="M48" i="2"/>
  <c r="O48" i="2" s="1"/>
  <c r="J48" i="2"/>
  <c r="L48" i="2" s="1"/>
  <c r="G48" i="2"/>
  <c r="I48" i="2" s="1"/>
  <c r="N47" i="2"/>
  <c r="M47" i="2"/>
  <c r="K47" i="2"/>
  <c r="J47" i="2"/>
  <c r="H47" i="2"/>
  <c r="G47" i="2"/>
  <c r="N46" i="2"/>
  <c r="M46" i="2"/>
  <c r="K46" i="2"/>
  <c r="J46" i="2"/>
  <c r="H46" i="2"/>
  <c r="G46" i="2"/>
  <c r="I46" i="2" s="1"/>
  <c r="N45" i="2"/>
  <c r="M45" i="2"/>
  <c r="K45" i="2"/>
  <c r="J45" i="2"/>
  <c r="H45" i="2"/>
  <c r="G45" i="2"/>
  <c r="O44" i="2"/>
  <c r="M44" i="2" s="1"/>
  <c r="L44" i="2"/>
  <c r="J44" i="2" s="1"/>
  <c r="I44" i="2"/>
  <c r="G44" i="2" s="1"/>
  <c r="N43" i="2"/>
  <c r="M43" i="2"/>
  <c r="K43" i="2"/>
  <c r="J43" i="2" s="1"/>
  <c r="H43" i="2"/>
  <c r="G43" i="2" s="1"/>
  <c r="O42" i="2"/>
  <c r="N42" i="2"/>
  <c r="M42" i="2"/>
  <c r="L42" i="2"/>
  <c r="K42" i="2"/>
  <c r="I42" i="2"/>
  <c r="H42" i="2"/>
  <c r="O41" i="2"/>
  <c r="N41" i="2"/>
  <c r="L41" i="2"/>
  <c r="K41" i="2"/>
  <c r="I41" i="2"/>
  <c r="H41" i="2"/>
  <c r="N40" i="2"/>
  <c r="M40" i="2"/>
  <c r="K40" i="2"/>
  <c r="J40" i="2"/>
  <c r="H40" i="2"/>
  <c r="G40" i="2"/>
  <c r="N39" i="2"/>
  <c r="M39" i="2"/>
  <c r="K39" i="2"/>
  <c r="J39" i="2"/>
  <c r="H39" i="2"/>
  <c r="G39" i="2"/>
  <c r="N38" i="2"/>
  <c r="M38" i="2"/>
  <c r="K38" i="2"/>
  <c r="J38" i="2"/>
  <c r="H38" i="2"/>
  <c r="G38" i="2"/>
  <c r="N37" i="2"/>
  <c r="M37" i="2"/>
  <c r="O37" i="2" s="1"/>
  <c r="K37" i="2"/>
  <c r="J37" i="2"/>
  <c r="H37" i="2"/>
  <c r="G37" i="2"/>
  <c r="N36" i="2"/>
  <c r="O36" i="2" s="1"/>
  <c r="K36" i="2"/>
  <c r="H36" i="2"/>
  <c r="I36" i="2" s="1"/>
  <c r="N35" i="2"/>
  <c r="M35" i="2" s="1"/>
  <c r="K35" i="2"/>
  <c r="J35" i="2" s="1"/>
  <c r="H35" i="2"/>
  <c r="G35" i="2" s="1"/>
  <c r="H34" i="2"/>
  <c r="G34" i="2" s="1"/>
  <c r="K33" i="2"/>
  <c r="J33" i="2"/>
  <c r="H32" i="2"/>
  <c r="G32" i="2"/>
  <c r="N31" i="2"/>
  <c r="M31" i="2"/>
  <c r="O31" i="2" s="1"/>
  <c r="N30" i="2"/>
  <c r="M30" i="2"/>
  <c r="K30" i="2"/>
  <c r="J30" i="2"/>
  <c r="H30" i="2"/>
  <c r="G30" i="2"/>
  <c r="N29" i="2"/>
  <c r="M29" i="2"/>
  <c r="K29" i="2"/>
  <c r="H29" i="2"/>
  <c r="G29" i="2"/>
  <c r="N28" i="2"/>
  <c r="O28" i="2" s="1"/>
  <c r="K28" i="2"/>
  <c r="L28" i="2" s="1"/>
  <c r="H28" i="2"/>
  <c r="I28" i="2" s="1"/>
  <c r="N27" i="2"/>
  <c r="O27" i="2" s="1"/>
  <c r="K27" i="2"/>
  <c r="L27" i="2" s="1"/>
  <c r="H27" i="2"/>
  <c r="I27" i="2" s="1"/>
  <c r="M25" i="2"/>
  <c r="O25" i="2" s="1"/>
  <c r="J25" i="2"/>
  <c r="L25" i="2" s="1"/>
  <c r="G25" i="2"/>
  <c r="I25" i="2" s="1"/>
  <c r="N24" i="2"/>
  <c r="M24" i="2"/>
  <c r="K24" i="2"/>
  <c r="J24" i="2"/>
  <c r="H24" i="2"/>
  <c r="G24" i="2"/>
  <c r="N23" i="2"/>
  <c r="M23" i="2"/>
  <c r="K23" i="2"/>
  <c r="J23" i="2"/>
  <c r="H23" i="2"/>
  <c r="G23" i="2"/>
  <c r="I23" i="2" s="1"/>
  <c r="N22" i="2"/>
  <c r="M22" i="2"/>
  <c r="K22" i="2"/>
  <c r="J22" i="2"/>
  <c r="H22" i="2"/>
  <c r="G22" i="2"/>
  <c r="N21" i="2"/>
  <c r="M21" i="2"/>
  <c r="H21" i="2"/>
  <c r="G21" i="2"/>
  <c r="N20" i="2"/>
  <c r="M20" i="2"/>
  <c r="K20" i="2"/>
  <c r="J20" i="2"/>
  <c r="H20" i="2"/>
  <c r="G20" i="2"/>
  <c r="N19" i="2"/>
  <c r="M19" i="2"/>
  <c r="K19" i="2"/>
  <c r="J19" i="2"/>
  <c r="H19" i="2"/>
  <c r="G19" i="2"/>
  <c r="N18" i="2"/>
  <c r="M18" i="2"/>
  <c r="K18" i="2"/>
  <c r="J18" i="2"/>
  <c r="L18" i="2" s="1"/>
  <c r="H18" i="2"/>
  <c r="G18" i="2"/>
  <c r="N17" i="2"/>
  <c r="K17" i="2"/>
  <c r="H17" i="2"/>
  <c r="N16" i="2"/>
  <c r="K16" i="2"/>
  <c r="H16" i="2"/>
  <c r="O15" i="2"/>
  <c r="I15" i="2"/>
  <c r="O13" i="2"/>
  <c r="L14" i="2"/>
  <c r="I13" i="2"/>
  <c r="N12" i="2"/>
  <c r="M12" i="2"/>
  <c r="K12" i="2"/>
  <c r="J12" i="2"/>
  <c r="H12" i="2"/>
  <c r="G12" i="2"/>
  <c r="N11" i="2"/>
  <c r="M11" i="2"/>
  <c r="K11" i="2"/>
  <c r="J11" i="2"/>
  <c r="H11" i="2"/>
  <c r="G11" i="2"/>
  <c r="N10" i="2"/>
  <c r="K10" i="2"/>
  <c r="L10" i="2" s="1"/>
  <c r="I30" i="2" l="1"/>
  <c r="M41" i="2"/>
  <c r="L47" i="2"/>
  <c r="O40" i="2"/>
  <c r="L40" i="2"/>
  <c r="L37" i="2"/>
  <c r="I22" i="2"/>
  <c r="L29" i="2"/>
  <c r="O18" i="2"/>
  <c r="I24" i="2"/>
  <c r="O11" i="2"/>
  <c r="I19" i="2"/>
  <c r="O23" i="2"/>
  <c r="G41" i="2"/>
  <c r="L12" i="2"/>
  <c r="I21" i="2"/>
  <c r="O19" i="2"/>
  <c r="O24" i="2"/>
  <c r="O39" i="2"/>
  <c r="I40" i="2"/>
  <c r="O21" i="2"/>
  <c r="I29" i="2"/>
  <c r="O45" i="2"/>
  <c r="I11" i="2"/>
  <c r="J42" i="2"/>
  <c r="I45" i="2"/>
  <c r="O50" i="2"/>
  <c r="O17" i="2"/>
  <c r="L33" i="2"/>
  <c r="I37" i="2"/>
  <c r="I12" i="2"/>
  <c r="L19" i="2"/>
  <c r="O30" i="2"/>
  <c r="I38" i="2"/>
  <c r="O22" i="2"/>
  <c r="L24" i="2"/>
  <c r="I47" i="2"/>
  <c r="I20" i="2"/>
  <c r="I32" i="2"/>
  <c r="O38" i="2"/>
  <c r="L20" i="2"/>
  <c r="O12" i="2"/>
  <c r="O29" i="2"/>
  <c r="O20" i="2"/>
  <c r="O16" i="2"/>
  <c r="L11" i="2"/>
  <c r="G42" i="2"/>
  <c r="O10" i="2"/>
  <c r="I18" i="2"/>
  <c r="O47" i="2"/>
  <c r="L45" i="2"/>
  <c r="L50" i="2"/>
  <c r="L16" i="2"/>
  <c r="L22" i="2"/>
  <c r="I39" i="2"/>
  <c r="O46" i="2"/>
  <c r="I17" i="2"/>
  <c r="L30" i="2"/>
  <c r="L23" i="2"/>
  <c r="J41" i="2"/>
  <c r="L38" i="2"/>
  <c r="L17" i="2"/>
  <c r="L39" i="2"/>
  <c r="L46" i="2"/>
  <c r="I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11" authorId="0" shapeId="0" xr:uid="{4CC2AA39-E6BF-45B7-A1AB-69BE40A5BF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FA984019-BE1A-4FAA-8576-A73339C0D58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AEACE52A-4AE4-4952-8F31-2303A634B9D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2BC28DCD-3C39-4652-9475-C5113E5F776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5C36286A-3F68-4B49-8431-FF80799E0D1C}">
      <text/>
    </comment>
    <comment ref="F18" authorId="0" shapeId="0" xr:uid="{28854875-57B1-482B-87EF-CCC009B9ACB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238D59B4-0A2A-4A5F-861A-6B7A5349A4A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64A900AC-2255-4CB8-B048-DB359E4C72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B3F90658-935C-49F8-81A6-8B96B6A90C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8CDD9806-957F-4051-AA79-36FB5AD09B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D3CF498D-B1E5-4170-9AEF-AAD1073D0F78}">
      <text/>
    </comment>
    <comment ref="F25" authorId="0" shapeId="0" xr:uid="{23ECD1E7-75EA-4218-85E1-C9DEEDC49EC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D9939ABB-D537-46E4-8349-ADEC451B2B26}">
      <text/>
    </comment>
    <comment ref="F29" authorId="0" shapeId="0" xr:uid="{837BC97D-B192-474E-A651-D04DE61F92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A373EABA-BEA2-45B4-8977-D79EFB07A5C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9375BB2A-AD0F-4387-A437-C50E60D941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AD0A22C9-4ABC-4D3F-9D71-AEA9297E015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53829863-AD48-47A4-9B92-B4F88A394D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DC520DE2-3738-4A8E-9E88-FAF94905F64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914A4D42-F2F3-4CD5-A921-F41DDA2F3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4D71FCCE-3E38-440D-A9D4-71580BB241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7789A02E-99EC-4BB3-AEEE-F310CF4627A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8B703503-956B-473E-A13F-06197A387C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C5575303-2260-4FEA-9D1A-B57A29900EE4}">
      <text/>
    </comment>
    <comment ref="F42" authorId="0" shapeId="0" xr:uid="{C5A67E27-C4FE-411C-B658-B027E215E028}">
      <text/>
    </comment>
    <comment ref="F44" authorId="0" shapeId="0" xr:uid="{6F3E1BE5-1AA4-483B-A353-B68D8B0B2BC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1C46C345-8FB0-4F2C-A621-993FA361CFD7}">
      <text/>
    </comment>
    <comment ref="F46" authorId="0" shapeId="0" xr:uid="{3FA2517A-7951-41BD-B0EE-65DF79FA5998}">
      <text/>
    </comment>
    <comment ref="F47" authorId="0" shapeId="0" xr:uid="{48C14246-52EB-4BCA-B061-74D981D3AE04}">
      <text/>
    </comment>
    <comment ref="F48" authorId="0" shapeId="0" xr:uid="{619193F1-FD14-4159-900D-6E9A4E98CC16}">
      <text/>
    </comment>
    <comment ref="F49" authorId="0" shapeId="0" xr:uid="{4DC16A5F-6CC0-4D77-A4F1-CD49D554240B}">
      <text/>
    </comment>
    <comment ref="F50" authorId="0" shapeId="0" xr:uid="{E8D56D41-30C4-4FF2-8897-5D2570BB322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8D4FB264-9BD8-4B87-8484-DC0989D37AE6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6EBC2AB3-33DE-42E6-B233-A187F7CD8015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1D33A012-CDE9-4403-AD4D-328735A0930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  <comment ref="L3" authorId="0" shapeId="0" xr:uid="{008016A7-214B-4A60-B713-310BCB4DE036}">
      <text>
        <r>
          <rPr>
            <b/>
            <sz val="10"/>
            <color indexed="81"/>
            <rFont val="微軟正黑體"/>
            <family val="2"/>
            <charset val="136"/>
          </rPr>
          <t>1台抵2台舊機產能</t>
        </r>
      </text>
    </comment>
  </commentList>
</comments>
</file>

<file path=xl/sharedStrings.xml><?xml version="1.0" encoding="utf-8"?>
<sst xmlns="http://schemas.openxmlformats.org/spreadsheetml/2006/main" count="4140" uniqueCount="652">
  <si>
    <t>片材長邊尺寸 (mm) mm</t>
  </si>
  <si>
    <t>片材間隔(mm)</t>
  </si>
  <si>
    <t>每Lot片數</t>
    <phoneticPr fontId="6" type="noConversion"/>
  </si>
  <si>
    <t>島</t>
    <phoneticPr fontId="4" type="noConversion"/>
  </si>
  <si>
    <t>製程名稱</t>
    <phoneticPr fontId="4" type="noConversion"/>
  </si>
  <si>
    <t>設備
數量</t>
    <phoneticPr fontId="4" type="noConversion"/>
  </si>
  <si>
    <t>製程條件</t>
    <phoneticPr fontId="4" type="noConversion"/>
  </si>
  <si>
    <t>C/T 
(sec/片)</t>
  </si>
  <si>
    <t>片數</t>
    <phoneticPr fontId="4" type="noConversion"/>
  </si>
  <si>
    <t>C/T 
(min/lot)</t>
    <phoneticPr fontId="4" type="noConversion"/>
  </si>
  <si>
    <t>已貢獻產能
對策</t>
  </si>
  <si>
    <t>未貢獻產能
對策</t>
  </si>
  <si>
    <t>壓合島</t>
    <phoneticPr fontId="6" type="noConversion"/>
  </si>
  <si>
    <t>uPOL: 0.55sec/顆</t>
    <phoneticPr fontId="6" type="noConversion"/>
  </si>
  <si>
    <t>入料段傳送10sec
#15第一段真空+壓合200sec/4片 (大基板)
#15第一段真空+壓合200sec/5片 (小基板)</t>
    <phoneticPr fontId="4" type="noConversion"/>
  </si>
  <si>
    <t>Half Cure</t>
  </si>
  <si>
    <t>120min/8Lot</t>
    <phoneticPr fontId="6" type="noConversion"/>
  </si>
  <si>
    <t>Pre+Full cure</t>
    <phoneticPr fontId="6" type="noConversion"/>
  </si>
  <si>
    <t>270min/8Lot</t>
    <phoneticPr fontId="6" type="noConversion"/>
  </si>
  <si>
    <r>
      <t>1.日立雷射與1F FPC三菱雷射置換</t>
    </r>
    <r>
      <rPr>
        <b/>
        <sz val="16"/>
        <color rgb="FFFF0000"/>
        <rFont val="微軟正黑體"/>
        <family val="2"/>
        <charset val="136"/>
      </rPr>
      <t>(可行性:???)</t>
    </r>
    <r>
      <rPr>
        <b/>
        <sz val="16"/>
        <rFont val="微軟正黑體"/>
        <family val="2"/>
        <charset val="136"/>
      </rPr>
      <t xml:space="preserve">
2.對位孔製程ECRS</t>
    </r>
    <r>
      <rPr>
        <b/>
        <sz val="16"/>
        <color rgb="FFFF0000"/>
        <rFont val="微軟正黑體"/>
        <family val="2"/>
        <charset val="136"/>
      </rPr>
      <t>(可行性:???)</t>
    </r>
    <phoneticPr fontId="6" type="noConversion"/>
  </si>
  <si>
    <t>1.舊機 DL0017 完成更換鋁電極 :
提升咬蝕效率，CT 100→75sec/片
2.馗鼎自動線 DS0003 完成特氣安裝
(O2、CF4、Ar、N2)</t>
    <phoneticPr fontId="6" type="noConversion"/>
  </si>
  <si>
    <t>濺鍍島</t>
    <phoneticPr fontId="6" type="noConversion"/>
  </si>
  <si>
    <t>粗化</t>
  </si>
  <si>
    <t>速率 0.9m/min</t>
  </si>
  <si>
    <t>95~105℃, 10min/8Lot</t>
    <phoneticPr fontId="6" type="noConversion"/>
  </si>
  <si>
    <t>10min/8Lot</t>
  </si>
  <si>
    <r>
      <t xml:space="preserve">(酸洗後Sputter)
105℃~115℃, </t>
    </r>
    <r>
      <rPr>
        <sz val="16"/>
        <color rgb="FFFF0000"/>
        <rFont val="微軟正黑體"/>
        <family val="2"/>
        <charset val="136"/>
      </rPr>
      <t>20min/4Lot</t>
    </r>
    <r>
      <rPr>
        <sz val="16"/>
        <rFont val="微軟正黑體"/>
        <family val="2"/>
        <charset val="136"/>
      </rPr>
      <t xml:space="preserve"> </t>
    </r>
    <phoneticPr fontId="6" type="noConversion"/>
  </si>
  <si>
    <t>著膜</t>
    <phoneticPr fontId="6" type="noConversion"/>
  </si>
  <si>
    <t>線路島</t>
  </si>
  <si>
    <t>乾膜壓合</t>
  </si>
  <si>
    <t>單面作業
8.6 min/1 lot</t>
    <phoneticPr fontId="6" type="noConversion"/>
  </si>
  <si>
    <t>速率 1.5m/min</t>
    <phoneticPr fontId="2" type="noConversion"/>
  </si>
  <si>
    <t>乾膜顯影</t>
  </si>
  <si>
    <t>#1 小料號84mm 
速率 0.6m/min</t>
    <phoneticPr fontId="6" type="noConversion"/>
  </si>
  <si>
    <t>#4 uBMU
速率 0.38m/min</t>
    <phoneticPr fontId="2" type="noConversion"/>
  </si>
  <si>
    <t>#5 103mm R0、R1雙面顯影
速率 1.0m/min</t>
    <phoneticPr fontId="2" type="noConversion"/>
  </si>
  <si>
    <t>全面曝光</t>
  </si>
  <si>
    <t>綠漆印刷</t>
    <phoneticPr fontId="6" type="noConversion"/>
  </si>
  <si>
    <t>102sec/片</t>
    <phoneticPr fontId="6" type="noConversion"/>
  </si>
  <si>
    <t>SM硬烤</t>
    <phoneticPr fontId="6" type="noConversion"/>
  </si>
  <si>
    <t>160℃, 100min/8Lot</t>
  </si>
  <si>
    <t>印刷後固化流程簡化</t>
    <phoneticPr fontId="6" type="noConversion"/>
  </si>
  <si>
    <t>SM軟烤</t>
    <phoneticPr fontId="6" type="noConversion"/>
  </si>
  <si>
    <t>85℃, 40min/8Lot</t>
    <phoneticPr fontId="6" type="noConversion"/>
  </si>
  <si>
    <t>曝後烤</t>
  </si>
  <si>
    <t>95℃, 10min/8Lot</t>
  </si>
  <si>
    <t>鏈條式烘烤爐</t>
    <phoneticPr fontId="6" type="noConversion"/>
  </si>
  <si>
    <t>顯後烤</t>
  </si>
  <si>
    <t>95℃, 5min/8Lot</t>
    <phoneticPr fontId="6" type="noConversion"/>
  </si>
  <si>
    <t>電鍍島</t>
    <phoneticPr fontId="6" type="noConversion"/>
  </si>
  <si>
    <t>馗鼎O2 plasma_DL0027</t>
    <phoneticPr fontId="6" type="noConversion"/>
  </si>
  <si>
    <t>(RDL、Cu柱電鍍前) 雙面作業
70 sec/ 0.5 lot</t>
    <phoneticPr fontId="6" type="noConversion"/>
  </si>
  <si>
    <t>※Auto模式只能做uBMU  Via-1 / RDL-1
其餘層別有折片；手動模式都可以</t>
    <phoneticPr fontId="6" type="noConversion"/>
  </si>
  <si>
    <t>馗鼎O2 plasma_DL0026</t>
    <phoneticPr fontId="6" type="noConversion"/>
  </si>
  <si>
    <t>(銅蝕刻前) 雙面作業
#12程式 80 sec/ 0.5 lot</t>
    <phoneticPr fontId="6" type="noConversion"/>
  </si>
  <si>
    <t>※只能做uPOL</t>
    <phoneticPr fontId="6" type="noConversion"/>
  </si>
  <si>
    <t>富臨O2 plasma_(備機)</t>
    <phoneticPr fontId="6" type="noConversion"/>
  </si>
  <si>
    <t>單面作業
12 min/1 lot</t>
  </si>
  <si>
    <t>完成閒置O2-plasma復機(DL0002)</t>
    <phoneticPr fontId="6" type="noConversion"/>
  </si>
  <si>
    <t>電鍍Cu (龍門)</t>
    <phoneticPr fontId="6" type="noConversion"/>
  </si>
  <si>
    <t>去膜</t>
  </si>
  <si>
    <t>速率0.5~0.9m/min</t>
    <phoneticPr fontId="6" type="noConversion"/>
  </si>
  <si>
    <t>Cu蝕刻</t>
  </si>
  <si>
    <t>#1 孔底清潔
速率 1.5m/min</t>
    <phoneticPr fontId="2" type="noConversion"/>
  </si>
  <si>
    <t>#2 綠漆後
速率 2.25m/min</t>
    <phoneticPr fontId="2" type="noConversion"/>
  </si>
  <si>
    <t>#3 Seed layer清除
速率 0.65m/min</t>
    <phoneticPr fontId="2" type="noConversion"/>
  </si>
  <si>
    <t>NiCr蝕刻</t>
    <phoneticPr fontId="6" type="noConversion"/>
  </si>
  <si>
    <t>NiAu</t>
  </si>
  <si>
    <t>720 sec/2片/槽*2槽</t>
    <phoneticPr fontId="2" type="noConversion"/>
  </si>
  <si>
    <t>外觀島</t>
    <phoneticPr fontId="6" type="noConversion"/>
  </si>
  <si>
    <t>建置AOI程式For 料號03SEC
(佔uPOL需求70%)-驗證中</t>
    <phoneticPr fontId="6" type="noConversion"/>
  </si>
  <si>
    <t>外觀檢OP:1→2</t>
    <phoneticPr fontId="6" type="noConversion"/>
  </si>
  <si>
    <t xml:space="preserve">1.建置AOI程式For 料號03SEC
(佔uPOL需求70%) </t>
    <phoneticPr fontId="6" type="noConversion"/>
  </si>
  <si>
    <t>1.完成Nikkon #1量測機導入</t>
    <phoneticPr fontId="6" type="noConversion"/>
  </si>
  <si>
    <t xml:space="preserve">1.Nikkon #2量測機 For 料號03SEC
(佔uPOL需求70%) </t>
    <phoneticPr fontId="6" type="noConversion"/>
  </si>
  <si>
    <t>對應
設備編碼</t>
    <phoneticPr fontId="1" type="noConversion"/>
  </si>
  <si>
    <t>LF0003</t>
    <phoneticPr fontId="1" type="noConversion"/>
  </si>
  <si>
    <t>每片顆數</t>
    <phoneticPr fontId="1" type="noConversion"/>
  </si>
  <si>
    <t>入料段傳送10sec
#13第一段真空+壓合60sec/4片 (大基板)
#13第一段真空+壓合60sec/5片 (小基板)</t>
    <phoneticPr fontId="4" type="noConversion"/>
  </si>
  <si>
    <t>DR0026
DR0009</t>
    <phoneticPr fontId="1" type="noConversion"/>
  </si>
  <si>
    <t>DL0017
DS0003</t>
    <phoneticPr fontId="1" type="noConversion"/>
  </si>
  <si>
    <t>CL0201</t>
    <phoneticPr fontId="1" type="noConversion"/>
  </si>
  <si>
    <t>速率0.3~0.7 m/min</t>
    <phoneticPr fontId="6" type="noConversion"/>
  </si>
  <si>
    <t>CL0200</t>
    <phoneticPr fontId="1" type="noConversion"/>
  </si>
  <si>
    <t>SP0043
SP0004</t>
    <phoneticPr fontId="1" type="noConversion"/>
  </si>
  <si>
    <t>Cu靶材更換週期: 430 lots 
更換時間 12hr/次
45min/18片</t>
    <phoneticPr fontId="6" type="noConversion"/>
  </si>
  <si>
    <t>LF0014</t>
    <phoneticPr fontId="1" type="noConversion"/>
  </si>
  <si>
    <t>EX0044</t>
    <phoneticPr fontId="1" type="noConversion"/>
  </si>
  <si>
    <t>線路層(乾膜)</t>
    <phoneticPr fontId="6" type="noConversion"/>
  </si>
  <si>
    <t>防焊層(綠漆)</t>
    <phoneticPr fontId="6" type="noConversion"/>
  </si>
  <si>
    <t>曝光</t>
    <phoneticPr fontId="6" type="noConversion"/>
  </si>
  <si>
    <t>DL0010</t>
    <phoneticPr fontId="1" type="noConversion"/>
  </si>
  <si>
    <t>DE0005</t>
    <phoneticPr fontId="1" type="noConversion"/>
  </si>
  <si>
    <t>DE0025</t>
    <phoneticPr fontId="1" type="noConversion"/>
  </si>
  <si>
    <t>(片材寬幅103mm)</t>
    <phoneticPr fontId="1" type="noConversion"/>
  </si>
  <si>
    <t>(片材寬幅84mm)</t>
    <phoneticPr fontId="1" type="noConversion"/>
  </si>
  <si>
    <t>EX0028</t>
    <phoneticPr fontId="1" type="noConversion"/>
  </si>
  <si>
    <t>PR0254</t>
    <phoneticPr fontId="1" type="noConversion"/>
  </si>
  <si>
    <t>PL0084</t>
    <phoneticPr fontId="1" type="noConversion"/>
  </si>
  <si>
    <t>ST0012</t>
    <phoneticPr fontId="1" type="noConversion"/>
  </si>
  <si>
    <t>ET0023</t>
    <phoneticPr fontId="6" type="noConversion"/>
  </si>
  <si>
    <t>ET0026</t>
    <phoneticPr fontId="1" type="noConversion"/>
  </si>
  <si>
    <t>PL0088</t>
    <phoneticPr fontId="1" type="noConversion"/>
  </si>
  <si>
    <t>OV0038</t>
    <phoneticPr fontId="1" type="noConversion"/>
  </si>
  <si>
    <t>OV1239
OV1240</t>
    <phoneticPr fontId="1" type="noConversion"/>
  </si>
  <si>
    <t>OV0036</t>
    <phoneticPr fontId="1" type="noConversion"/>
  </si>
  <si>
    <t>粗化烘烤</t>
    <phoneticPr fontId="6" type="noConversion"/>
  </si>
  <si>
    <t>酸洗烘烤</t>
    <phoneticPr fontId="6" type="noConversion"/>
  </si>
  <si>
    <t>uBMU:
RDL-1：4000 sec/5lot(雙批)
RDL-2：4000 sec/5lot(雙批)
RDL-3：4000 sec/5lot
Cu柱：2800 sec/5lot(雙批)
Upol(03SEC): (雙面電鍍,少R0)
RDL-1：3300 sec/5lot
RDL-2：3100 sec/5lot
Cu柱：3600 sec/5lot
Upol(01SG):
RDL-1：3100 sec/5lot
Cu柱：3600 sec/5lot</t>
    <phoneticPr fontId="6" type="noConversion"/>
  </si>
  <si>
    <t>OV0750
OV0751
OV0752
OV0789
OV0673
OV1237
OV1238</t>
    <phoneticPr fontId="1" type="noConversion"/>
  </si>
  <si>
    <t>DL0027</t>
    <phoneticPr fontId="1" type="noConversion"/>
  </si>
  <si>
    <t>DL0026</t>
    <phoneticPr fontId="1" type="noConversion"/>
  </si>
  <si>
    <t>DL0024
DL0002</t>
    <phoneticPr fontId="1" type="noConversion"/>
  </si>
  <si>
    <t>TS0014</t>
    <phoneticPr fontId="6" type="noConversion"/>
  </si>
  <si>
    <t>TS0145
TS0146</t>
    <phoneticPr fontId="1" type="noConversion"/>
  </si>
  <si>
    <t>人工金相量測</t>
    <phoneticPr fontId="6" type="noConversion"/>
  </si>
  <si>
    <t>Nikkon半自動尺寸量測</t>
    <phoneticPr fontId="6" type="noConversion"/>
  </si>
  <si>
    <t>Mylar疊層劃記</t>
    <phoneticPr fontId="1" type="noConversion"/>
  </si>
  <si>
    <t>人工外觀檢查</t>
    <phoneticPr fontId="6" type="noConversion"/>
  </si>
  <si>
    <t>MHUN12AD01SG (工藝UP-15)</t>
    <phoneticPr fontId="6" type="noConversion"/>
  </si>
  <si>
    <t>MHUN12AD03SEC (工藝UP-32)</t>
    <phoneticPr fontId="1" type="noConversion"/>
  </si>
  <si>
    <t>9008028428 (工藝-40)</t>
    <phoneticPr fontId="6" type="noConversion"/>
  </si>
  <si>
    <t>OV0680
(最近2-3個月
正逐步轉到新AOI)</t>
    <phoneticPr fontId="1" type="noConversion"/>
  </si>
  <si>
    <t>VC0006
VC1041
(白光的外觀也會過帳於此機台)</t>
    <phoneticPr fontId="1" type="noConversion"/>
  </si>
  <si>
    <t>AOI+複判(預設1次)</t>
    <phoneticPr fontId="1" type="noConversion"/>
  </si>
  <si>
    <t>D/B-IC D/B</t>
    <phoneticPr fontId="6" type="noConversion"/>
  </si>
  <si>
    <t>ABF film- 膠材對壓</t>
    <phoneticPr fontId="4" type="noConversion"/>
  </si>
  <si>
    <t>ABF-film 壓合</t>
    <phoneticPr fontId="1" type="noConversion"/>
  </si>
  <si>
    <t>LASER打孔</t>
    <phoneticPr fontId="1" type="noConversion"/>
  </si>
  <si>
    <t>去膠渣-CF4 plasma</t>
    <phoneticPr fontId="6" type="noConversion"/>
  </si>
  <si>
    <t>DL0017：15min/lot ，雙面作業
備機: DS0003(馗鼎)：10.2min/0.5lot</t>
    <phoneticPr fontId="6" type="noConversion"/>
  </si>
  <si>
    <t>酸洗</t>
    <phoneticPr fontId="6" type="noConversion"/>
  </si>
  <si>
    <t>ABF壓合預烘</t>
    <phoneticPr fontId="1" type="noConversion"/>
  </si>
  <si>
    <t>O2 plasma (防焊層)</t>
    <phoneticPr fontId="6" type="noConversion"/>
  </si>
  <si>
    <t>綠漆顯影</t>
    <phoneticPr fontId="1" type="noConversion"/>
  </si>
  <si>
    <t>#2綠漆層 (劑量:1000mj)</t>
    <phoneticPr fontId="6" type="noConversion"/>
  </si>
  <si>
    <t>#1線路層 (劑量:70mj)</t>
    <phoneticPr fontId="6" type="noConversion"/>
  </si>
  <si>
    <t>SM0053
SM0014
SM0006
Die Bond新機
(1抵2舊機)</t>
    <phoneticPr fontId="1" type="noConversion"/>
  </si>
  <si>
    <t>EX0044</t>
    <phoneticPr fontId="1" type="noConversion"/>
  </si>
  <si>
    <t>曝光新機</t>
    <phoneticPr fontId="1" type="noConversion"/>
  </si>
  <si>
    <t>#10
入料段傳送10sec
抽真空20sec
大氣加壓60sec
90sec/4片(大基板)、90sec/5片(小基板)</t>
    <phoneticPr fontId="6" type="noConversion"/>
  </si>
  <si>
    <t>#19 (大基板RDL2)
入料段傳送10sec
抽真空20sec
大氣加壓80sec
110sec/4片(大基板)</t>
    <phoneticPr fontId="1" type="noConversion"/>
  </si>
  <si>
    <t>產品別</t>
  </si>
  <si>
    <t>工藝編號</t>
  </si>
  <si>
    <t>製程編號</t>
  </si>
  <si>
    <t>製程名稱</t>
  </si>
  <si>
    <t>製程序號</t>
  </si>
  <si>
    <t>製程時數</t>
  </si>
  <si>
    <t>Dummy站</t>
  </si>
  <si>
    <t>SAP參考CF站</t>
  </si>
  <si>
    <t>當站必須出站</t>
  </si>
  <si>
    <t>進站設定</t>
  </si>
  <si>
    <t>進站群組</t>
  </si>
  <si>
    <t>下站可提前進站</t>
  </si>
  <si>
    <t>封裝</t>
  </si>
  <si>
    <t>包裝</t>
  </si>
  <si>
    <t>Delivered</t>
  </si>
  <si>
    <t>啟用</t>
  </si>
  <si>
    <t>建立日期</t>
  </si>
  <si>
    <t>建立人員</t>
  </si>
  <si>
    <t>修改日期</t>
  </si>
  <si>
    <t>修改人員</t>
  </si>
  <si>
    <t>UP</t>
  </si>
  <si>
    <t>UP-32</t>
  </si>
  <si>
    <t>UPPA010</t>
  </si>
  <si>
    <t>L/F貼耐熱膠帶-103</t>
  </si>
  <si>
    <t>Y</t>
  </si>
  <si>
    <t>N</t>
  </si>
  <si>
    <t>UPDB002</t>
  </si>
  <si>
    <t>D/B-IC D/B</t>
  </si>
  <si>
    <t>UPMS001</t>
  </si>
  <si>
    <t>D/B-量測</t>
  </si>
  <si>
    <t>DUMMY1</t>
  </si>
  <si>
    <t>UPBO003</t>
  </si>
  <si>
    <t>B-ABF 粗化</t>
  </si>
  <si>
    <t>UPOV076</t>
  </si>
  <si>
    <t>ABF 粗化烘烤</t>
  </si>
  <si>
    <t>UPLM010</t>
  </si>
  <si>
    <t>ABF film- 膠材對壓</t>
  </si>
  <si>
    <t>UPLM011</t>
  </si>
  <si>
    <t>B-ABF-film 壓合</t>
  </si>
  <si>
    <t>UPOV104</t>
  </si>
  <si>
    <t>ABF-Half &amp; Full Cure</t>
  </si>
  <si>
    <t>UPRM001</t>
  </si>
  <si>
    <t>ABF-film 撕耐熱膠帶</t>
  </si>
  <si>
    <t>UPLA022</t>
  </si>
  <si>
    <t>B-VIA1-LASER首件</t>
  </si>
  <si>
    <t>UPLA012</t>
  </si>
  <si>
    <t>B-VIA1-LASER打孔</t>
  </si>
  <si>
    <t>UPDR004</t>
  </si>
  <si>
    <t>VIA-film Laser 去膠渣-CF4 plasma</t>
  </si>
  <si>
    <t>UPCL022</t>
  </si>
  <si>
    <t>A,B Desmear-水平酸洗</t>
  </si>
  <si>
    <t>UPO2001</t>
  </si>
  <si>
    <t>A,B-Desmear1-O2 plasma</t>
  </si>
  <si>
    <t>UPET016</t>
  </si>
  <si>
    <t>Desmear-Cu蝕刻</t>
  </si>
  <si>
    <t>UPMS053</t>
  </si>
  <si>
    <t>B-Desmear-厚度孔徑量測</t>
  </si>
  <si>
    <t>UPSC038</t>
  </si>
  <si>
    <t>B-Desmear-AOI外觀檢查</t>
  </si>
  <si>
    <t>UPSC067</t>
  </si>
  <si>
    <t>Q1扣帳數量比對</t>
  </si>
  <si>
    <t>UPQC001</t>
  </si>
  <si>
    <t>QC-1</t>
  </si>
  <si>
    <t>UPCL001</t>
  </si>
  <si>
    <t>RDL-0-酸洗</t>
  </si>
  <si>
    <t>UPCL004</t>
  </si>
  <si>
    <t>B-RDL-1-酸處理</t>
  </si>
  <si>
    <t>UPOV012</t>
  </si>
  <si>
    <t>RDL-1-酸洗烘烤</t>
  </si>
  <si>
    <t>UPSP006</t>
  </si>
  <si>
    <t>A-RDL0-著膜 #2</t>
  </si>
  <si>
    <t>UPSP003</t>
  </si>
  <si>
    <t>B-RDL1-著膜 #5</t>
  </si>
  <si>
    <t>UPLM050</t>
  </si>
  <si>
    <t>RDL-1-乾膜壓合-103</t>
  </si>
  <si>
    <t>UPEX031</t>
  </si>
  <si>
    <t>(R)A-RDL0-A面曝光</t>
  </si>
  <si>
    <t>UPEX005</t>
  </si>
  <si>
    <t>(R)B-RDL-1-B面曝光</t>
  </si>
  <si>
    <t>UPOV013</t>
  </si>
  <si>
    <t>RDL-1-曝後烤</t>
  </si>
  <si>
    <t>UPDE015</t>
  </si>
  <si>
    <t>R0&amp;R1-顯影(雙面)</t>
  </si>
  <si>
    <t>UPOV017</t>
  </si>
  <si>
    <t>RDL-1-顯後烤</t>
  </si>
  <si>
    <t>UPO2016</t>
  </si>
  <si>
    <t>RDL-1-雙面O2 plasma</t>
  </si>
  <si>
    <t>UPPL026</t>
  </si>
  <si>
    <t>RDL-1-雙面電鍍Cu-103</t>
  </si>
  <si>
    <t>UPDF003</t>
  </si>
  <si>
    <t>RDL-1-去膜</t>
  </si>
  <si>
    <t>UPET018</t>
  </si>
  <si>
    <t>RDL0-Cu蝕刻</t>
  </si>
  <si>
    <t>UPET017</t>
  </si>
  <si>
    <t>AB-RDL1-NiCr蝕刻</t>
  </si>
  <si>
    <t>UPMS019</t>
  </si>
  <si>
    <t>B-RDL-1-尺寸量測</t>
  </si>
  <si>
    <t>UPMS027</t>
  </si>
  <si>
    <t>A-RDL0-尺寸量測</t>
  </si>
  <si>
    <t>UPSC047</t>
  </si>
  <si>
    <t>B-RDL1-AOI外觀檢查</t>
  </si>
  <si>
    <t>UPSC049</t>
  </si>
  <si>
    <t>A-RDL0-AOI外觀檢查</t>
  </si>
  <si>
    <t>UPSC031</t>
  </si>
  <si>
    <t>RDL-0-外觀檢查</t>
  </si>
  <si>
    <t>UPSC068</t>
  </si>
  <si>
    <t>Q2扣帳數量比對</t>
  </si>
  <si>
    <t>UPQC002</t>
  </si>
  <si>
    <t>QC-2</t>
  </si>
  <si>
    <t>UPCL012</t>
  </si>
  <si>
    <t>A-ABF-film 酸處理</t>
  </si>
  <si>
    <t>UPRO005</t>
  </si>
  <si>
    <t>ABF film- A面- 粗化</t>
  </si>
  <si>
    <t>UPOV010</t>
  </si>
  <si>
    <t>ABF film- 粗化烘烤</t>
  </si>
  <si>
    <t>UPLM012</t>
  </si>
  <si>
    <t>A-ABF-film二次壓合</t>
  </si>
  <si>
    <t>UPOV057</t>
  </si>
  <si>
    <t>ABF film- A面- Pre+Full cure</t>
  </si>
  <si>
    <t>UPLA019</t>
  </si>
  <si>
    <t>A-VIA1-LASER首件</t>
  </si>
  <si>
    <t>UPLA006</t>
  </si>
  <si>
    <t>A-VIA1-LASER打孔</t>
  </si>
  <si>
    <t>UPDR012</t>
  </si>
  <si>
    <t>A-ABF-film 去膠渣-CF4 plasma</t>
  </si>
  <si>
    <t>UPCL003</t>
  </si>
  <si>
    <t>RDL-1-酸洗</t>
  </si>
  <si>
    <t>UPRO006</t>
  </si>
  <si>
    <t>B-Via-2-粗化</t>
  </si>
  <si>
    <t>UPOV020</t>
  </si>
  <si>
    <t>Via-2-粗化烘烤</t>
  </si>
  <si>
    <t>UPPR005</t>
  </si>
  <si>
    <t>B-Via-2-樹脂印刷</t>
  </si>
  <si>
    <t>UPOV021</t>
  </si>
  <si>
    <t>Via-2-軟烤</t>
  </si>
  <si>
    <t>UPEX032</t>
  </si>
  <si>
    <t>(R)B-Via-2-B面曝光</t>
  </si>
  <si>
    <t>UPDE008</t>
  </si>
  <si>
    <t>B-Via-2-顯影</t>
  </si>
  <si>
    <t>UPMS012</t>
  </si>
  <si>
    <t>B-Via-2尺寸量測</t>
  </si>
  <si>
    <t>UPO2011</t>
  </si>
  <si>
    <t>B-Via-2-O2 plasma</t>
  </si>
  <si>
    <t>UPEX019</t>
  </si>
  <si>
    <t>B-Via-2-B面全面曝光</t>
  </si>
  <si>
    <t>UPOV044</t>
  </si>
  <si>
    <t>B-Via-2-Oven硬化</t>
  </si>
  <si>
    <t>UPO2018</t>
  </si>
  <si>
    <t>AB-Via-2-雙面O2 plasma</t>
  </si>
  <si>
    <t>UPET015</t>
  </si>
  <si>
    <t>UPMS052</t>
  </si>
  <si>
    <t>A-Desmear-厚度孔徑量測</t>
  </si>
  <si>
    <t>UPSC035</t>
  </si>
  <si>
    <t>A-Desmear-AOI外觀檢查</t>
  </si>
  <si>
    <t>UPSC059</t>
  </si>
  <si>
    <t>B-Via2-AOI外觀檢查</t>
  </si>
  <si>
    <t>UPCL006</t>
  </si>
  <si>
    <t>RDL-2-酸洗</t>
  </si>
  <si>
    <t>UPOV023</t>
  </si>
  <si>
    <t>RDL-2-酸洗烘烤</t>
  </si>
  <si>
    <t>UPSP002</t>
  </si>
  <si>
    <t>A-RDL1-著膜 #5</t>
  </si>
  <si>
    <t>UPSP005</t>
  </si>
  <si>
    <t>B-RDL2-著膜 #5</t>
  </si>
  <si>
    <t>UPLM051</t>
  </si>
  <si>
    <t>RDL-2-乾膜壓合-103</t>
  </si>
  <si>
    <t>UPEX003</t>
  </si>
  <si>
    <t>(R)A-RDL-1-A面曝光</t>
  </si>
  <si>
    <t>UPEX033</t>
  </si>
  <si>
    <t>(R)B-RDL-2-B面曝光</t>
  </si>
  <si>
    <t>UPOV024</t>
  </si>
  <si>
    <t>RDL-2-曝後烤</t>
  </si>
  <si>
    <t>UPDE013</t>
  </si>
  <si>
    <t>RDL-2-顯影(雙面)</t>
  </si>
  <si>
    <t>UPOV025</t>
  </si>
  <si>
    <t>RDL-2-顯後烤</t>
  </si>
  <si>
    <t>UPO2004</t>
  </si>
  <si>
    <t>A-RDL-1-O2 plasma</t>
  </si>
  <si>
    <t>UPPL019</t>
  </si>
  <si>
    <t>RDL-2-雙面電鍍Cu</t>
  </si>
  <si>
    <t>UPDF004</t>
  </si>
  <si>
    <t>RDL-2-去膜</t>
  </si>
  <si>
    <t>UPET002</t>
  </si>
  <si>
    <t>RDL-1-Cu蝕刻</t>
  </si>
  <si>
    <t>UPET014</t>
  </si>
  <si>
    <t>RDL-2-NiCr蝕刻</t>
  </si>
  <si>
    <t>UPMS018</t>
  </si>
  <si>
    <t>A-RDL-1-尺寸量測</t>
  </si>
  <si>
    <t>UPMS026</t>
  </si>
  <si>
    <t>B-RDL-2-尺寸量測</t>
  </si>
  <si>
    <t>UPSC052</t>
  </si>
  <si>
    <t>B-RDL2-AOI外觀檢查</t>
  </si>
  <si>
    <t>UPSC039</t>
  </si>
  <si>
    <t>A-RDL1-AOI外觀檢查</t>
  </si>
  <si>
    <t>UPSC015</t>
  </si>
  <si>
    <t>B-RDL-2-外觀檢查</t>
  </si>
  <si>
    <t>UPCL007</t>
  </si>
  <si>
    <t>A-SM-酸處理</t>
  </si>
  <si>
    <t>UPRO003</t>
  </si>
  <si>
    <t>A-SM-粗化</t>
  </si>
  <si>
    <t>UPOV026</t>
  </si>
  <si>
    <t>SM-粗化烘烤</t>
  </si>
  <si>
    <t>UPPR002</t>
  </si>
  <si>
    <t>A-SM-樹脂印刷</t>
  </si>
  <si>
    <t>UPOV027</t>
  </si>
  <si>
    <t>A-SM-軟烤</t>
  </si>
  <si>
    <t>UPEX011</t>
  </si>
  <si>
    <t>(R)A-SM-A面曝光</t>
  </si>
  <si>
    <t>UPDE006</t>
  </si>
  <si>
    <t>A-SM-顯影</t>
  </si>
  <si>
    <t>UPMS022</t>
  </si>
  <si>
    <t>A-SM-尺寸量測</t>
  </si>
  <si>
    <t>UPO2008</t>
  </si>
  <si>
    <t>A-SM-O2 plasma</t>
  </si>
  <si>
    <t>UPEX012</t>
  </si>
  <si>
    <t>A-SM-A面全面曝光</t>
  </si>
  <si>
    <t>UPOV028</t>
  </si>
  <si>
    <t>A-SM-Oven硬化</t>
  </si>
  <si>
    <t>UPCL008</t>
  </si>
  <si>
    <t>B-SM-酸處理</t>
  </si>
  <si>
    <t>UPRO004</t>
  </si>
  <si>
    <t>B-SM-粗化</t>
  </si>
  <si>
    <t>UPOV036</t>
  </si>
  <si>
    <t>B-SM-粗化烘烤</t>
  </si>
  <si>
    <t>UPPR003</t>
  </si>
  <si>
    <t>B-SM-樹脂印刷</t>
  </si>
  <si>
    <t>UPOV030</t>
  </si>
  <si>
    <t>B-SM-軟烤</t>
  </si>
  <si>
    <t>DUMMY2</t>
  </si>
  <si>
    <t>UPEX028</t>
  </si>
  <si>
    <t>(R)B-SM-B面曝光</t>
  </si>
  <si>
    <t>UPDE007</t>
  </si>
  <si>
    <t>B-SM-顯影</t>
  </si>
  <si>
    <t>UPMS023</t>
  </si>
  <si>
    <t>B-SM-尺寸量測</t>
  </si>
  <si>
    <t>UPO2009</t>
  </si>
  <si>
    <t>B-SM-O2 plasma</t>
  </si>
  <si>
    <t>UPEX014</t>
  </si>
  <si>
    <t>B-SM-B面全面曝光</t>
  </si>
  <si>
    <t>UPOV031</t>
  </si>
  <si>
    <t>B-SM-Oven硬化</t>
  </si>
  <si>
    <t>UPO2028</t>
  </si>
  <si>
    <t>B-SM-蝕刻前O2</t>
  </si>
  <si>
    <t>UPET011</t>
  </si>
  <si>
    <t>SM-Cu蝕刻</t>
  </si>
  <si>
    <t>UPCL013</t>
  </si>
  <si>
    <t>B-Cu-酸處理</t>
  </si>
  <si>
    <t>UPOV041</t>
  </si>
  <si>
    <t>B-Cu-烘烤</t>
  </si>
  <si>
    <t>UPPL024</t>
  </si>
  <si>
    <t>Cu柱雙面電鍍-103</t>
  </si>
  <si>
    <t>UPMS011</t>
  </si>
  <si>
    <t>B-Cu-尺寸量測</t>
  </si>
  <si>
    <t>UPMS030</t>
  </si>
  <si>
    <t>A-Cu-尺寸量測</t>
  </si>
  <si>
    <t>UPCL028</t>
  </si>
  <si>
    <t>NiAu-水平酸洗</t>
  </si>
  <si>
    <t>UPOV033</t>
  </si>
  <si>
    <t>A-NiAu-酸洗烘烤</t>
  </si>
  <si>
    <t>UPPL023</t>
  </si>
  <si>
    <t>雙面電鍍NiAu-103</t>
  </si>
  <si>
    <t>UPMS036</t>
  </si>
  <si>
    <t>NiAu-厚度量測</t>
  </si>
  <si>
    <t>UPSC040</t>
  </si>
  <si>
    <t>A-NiAu-AOI外觀檢查</t>
  </si>
  <si>
    <t>UPSC041</t>
  </si>
  <si>
    <t>B-NiAu-AOI外觀檢查</t>
  </si>
  <si>
    <t>UPSC008</t>
  </si>
  <si>
    <t>NiAu-外觀檢查</t>
  </si>
  <si>
    <t>UPSC069</t>
  </si>
  <si>
    <t>Q3扣帳數量比對</t>
  </si>
  <si>
    <t>UPQC003</t>
  </si>
  <si>
    <t>QC-3</t>
  </si>
  <si>
    <t>UPCL010</t>
  </si>
  <si>
    <t>SMT-酸處理</t>
  </si>
  <si>
    <t>UPOV035</t>
  </si>
  <si>
    <t>SMT-酸洗烘烤</t>
  </si>
  <si>
    <t>UP-15</t>
  </si>
  <si>
    <t>UPPA008</t>
  </si>
  <si>
    <t>L/F貼耐熱膠帶</t>
  </si>
  <si>
    <t>UPBO002</t>
  </si>
  <si>
    <t>L/F粗化</t>
  </si>
  <si>
    <t>sys</t>
  </si>
  <si>
    <t>UPLM023</t>
  </si>
  <si>
    <t>BUF-film對壓</t>
  </si>
  <si>
    <t>UPLM030</t>
  </si>
  <si>
    <t>B-ABF-一次壓合</t>
  </si>
  <si>
    <t>UPOV037</t>
  </si>
  <si>
    <t>一次壓合Half Cure</t>
  </si>
  <si>
    <t>UPOV049</t>
  </si>
  <si>
    <t>B-BUF-Pre+Full cure</t>
  </si>
  <si>
    <t>UPDR003</t>
  </si>
  <si>
    <t>B-ABF-film 去膠渣-CF4 plasma</t>
  </si>
  <si>
    <t>UPOV002</t>
  </si>
  <si>
    <t>ABF film- 壓合預烘</t>
  </si>
  <si>
    <t>UPLM025</t>
  </si>
  <si>
    <t>A-BUF-BU-film二次壓合</t>
  </si>
  <si>
    <t>UPOV048</t>
  </si>
  <si>
    <t>ABF film- B面- Pre+Full cure</t>
  </si>
  <si>
    <t>UPMS017</t>
  </si>
  <si>
    <t>Desmear-厚度孔徑量測</t>
  </si>
  <si>
    <t>UPOV015</t>
  </si>
  <si>
    <t>B-RDL-1-酸洗烘烤</t>
  </si>
  <si>
    <t>UPLM035</t>
  </si>
  <si>
    <t>RDL-1-乾膜壓合(雙面)</t>
  </si>
  <si>
    <t>UPEX024</t>
  </si>
  <si>
    <t>B-RDL-1-B面曝光</t>
  </si>
  <si>
    <t>UPEX023</t>
  </si>
  <si>
    <t>A-RDL-1-A面曝光</t>
  </si>
  <si>
    <t>UPOV016</t>
  </si>
  <si>
    <t>B-RDL-1-曝後烤</t>
  </si>
  <si>
    <t>UPDE012</t>
  </si>
  <si>
    <t>RDL-1-顯影(雙面)</t>
  </si>
  <si>
    <t>UPOV014</t>
  </si>
  <si>
    <t>A-RDL-1-顯後烤</t>
  </si>
  <si>
    <t>UPPL018</t>
  </si>
  <si>
    <t>RDL-1-雙面電鍍Cu</t>
  </si>
  <si>
    <t>UPMS046</t>
  </si>
  <si>
    <t>B-RDL-1-電性量測</t>
  </si>
  <si>
    <t>UPEX027</t>
  </si>
  <si>
    <t>A-SM-A面曝光</t>
  </si>
  <si>
    <t>UPSC006</t>
  </si>
  <si>
    <t>A-SM-外觀檢查</t>
  </si>
  <si>
    <t>UPEX013</t>
  </si>
  <si>
    <t>B-SM-B面曝光</t>
  </si>
  <si>
    <t>UPSC007</t>
  </si>
  <si>
    <t>B-SM-外觀檢查</t>
  </si>
  <si>
    <t>UPPL015</t>
  </si>
  <si>
    <t>Cu柱雙面電鍍</t>
  </si>
  <si>
    <t>UPPL014</t>
  </si>
  <si>
    <t>雙面電鍍NiAu</t>
  </si>
  <si>
    <t>Cycle Time 
(min/lot)</t>
    <phoneticPr fontId="1" type="noConversion"/>
  </si>
  <si>
    <t>WIP通過時間
(時/lot)</t>
    <phoneticPr fontId="1" type="noConversion"/>
  </si>
  <si>
    <t>ABF-Half &amp; Full Cure</t>
    <phoneticPr fontId="1" type="noConversion"/>
  </si>
  <si>
    <t>設備編號</t>
    <phoneticPr fontId="1" type="noConversion"/>
  </si>
  <si>
    <t>設備名稱</t>
    <phoneticPr fontId="1" type="noConversion"/>
  </si>
  <si>
    <t>設備別名</t>
    <phoneticPr fontId="1" type="noConversion"/>
  </si>
  <si>
    <t>MES端
禁止電腦進出站</t>
    <phoneticPr fontId="1" type="noConversion"/>
  </si>
  <si>
    <t>機台處理
單次工單數量上限
(不含作業中)</t>
    <phoneticPr fontId="1" type="noConversion"/>
  </si>
  <si>
    <t>區域</t>
  </si>
  <si>
    <t>備註</t>
    <phoneticPr fontId="1" type="noConversion"/>
  </si>
  <si>
    <t>CL0022</t>
    <phoneticPr fontId="1" type="noConversion"/>
  </si>
  <si>
    <t>UP-CL-01-威保通-水平式-酸洗</t>
    <phoneticPr fontId="1" type="noConversion"/>
  </si>
  <si>
    <t>威保通-酸洗</t>
    <phoneticPr fontId="1" type="noConversion"/>
  </si>
  <si>
    <t>v</t>
    <phoneticPr fontId="1" type="noConversion"/>
  </si>
  <si>
    <t>黃濕</t>
  </si>
  <si>
    <t>UP-CL-02-營錡-水平式-粗化</t>
    <phoneticPr fontId="1" type="noConversion"/>
  </si>
  <si>
    <t>營錡-粗化</t>
    <phoneticPr fontId="1" type="noConversion"/>
  </si>
  <si>
    <t>黃乾</t>
  </si>
  <si>
    <t>UP-CL-03-營錡-水平式-酸洗</t>
    <phoneticPr fontId="1" type="noConversion"/>
  </si>
  <si>
    <t>營錡-酸洗</t>
    <phoneticPr fontId="1" type="noConversion"/>
  </si>
  <si>
    <t>UP-DE-01-登泰-水平式-顯影</t>
    <phoneticPr fontId="1" type="noConversion"/>
  </si>
  <si>
    <t>登泰-顯影</t>
    <phoneticPr fontId="1" type="noConversion"/>
  </si>
  <si>
    <t>UP-DE-02-營錡-水平式-顯影</t>
    <phoneticPr fontId="1" type="noConversion"/>
  </si>
  <si>
    <t>營錡-顯影</t>
    <phoneticPr fontId="1" type="noConversion"/>
  </si>
  <si>
    <t>DL0002</t>
    <phoneticPr fontId="1" type="noConversion"/>
  </si>
  <si>
    <t>UP-DL-07-富臨-筒槽式-O2-#5</t>
    <phoneticPr fontId="1" type="noConversion"/>
  </si>
  <si>
    <t>富臨O2#5</t>
    <phoneticPr fontId="1" type="noConversion"/>
  </si>
  <si>
    <t>UP-DL-01-馗鼎-筒槽式-O2-#1</t>
    <phoneticPr fontId="1" type="noConversion"/>
  </si>
  <si>
    <t>馗鼎O2#1</t>
    <phoneticPr fontId="1" type="noConversion"/>
  </si>
  <si>
    <t>DL0017</t>
    <phoneticPr fontId="1" type="noConversion"/>
  </si>
  <si>
    <t>UP-DL-02-馗鼎-水平式-CF4-#1</t>
    <phoneticPr fontId="1" type="noConversion"/>
  </si>
  <si>
    <t>馗鼎CF4#1</t>
    <phoneticPr fontId="1" type="noConversion"/>
  </si>
  <si>
    <t>DL0024</t>
    <phoneticPr fontId="1" type="noConversion"/>
  </si>
  <si>
    <t>UP-DL-4-富臨-筒槽式-O2-#2</t>
    <phoneticPr fontId="1" type="noConversion"/>
  </si>
  <si>
    <t>富臨O2#2</t>
    <phoneticPr fontId="1" type="noConversion"/>
  </si>
  <si>
    <t>UP-DL-05-馗鼎-水平式-O2-#3</t>
    <phoneticPr fontId="1" type="noConversion"/>
  </si>
  <si>
    <t>馗鼎O2#3</t>
    <phoneticPr fontId="1" type="noConversion"/>
  </si>
  <si>
    <t>UP-DL-06-馗鼎-水平式-O2-#4</t>
    <phoneticPr fontId="1" type="noConversion"/>
  </si>
  <si>
    <t>馗鼎O2#4</t>
    <phoneticPr fontId="1" type="noConversion"/>
  </si>
  <si>
    <t>DR0009</t>
    <phoneticPr fontId="1" type="noConversion"/>
  </si>
  <si>
    <t>UP-DR-02-日立-雙軸-#2</t>
    <phoneticPr fontId="1" type="noConversion"/>
  </si>
  <si>
    <t>日立-雷射#2</t>
    <phoneticPr fontId="1" type="noConversion"/>
  </si>
  <si>
    <t>DR0026</t>
    <phoneticPr fontId="1" type="noConversion"/>
  </si>
  <si>
    <t>UP-DR-03-三菱-雙軸-#3</t>
    <phoneticPr fontId="1" type="noConversion"/>
  </si>
  <si>
    <t>三菱-雷射#3</t>
    <phoneticPr fontId="1" type="noConversion"/>
  </si>
  <si>
    <t>DS0003</t>
    <phoneticPr fontId="1" type="noConversion"/>
  </si>
  <si>
    <t>UP-DL-07-馗鼎-水平式-CF4-#2</t>
    <phoneticPr fontId="1" type="noConversion"/>
  </si>
  <si>
    <t>馗鼎CF4#2</t>
    <phoneticPr fontId="1" type="noConversion"/>
  </si>
  <si>
    <t>ET0023</t>
    <phoneticPr fontId="1" type="noConversion"/>
  </si>
  <si>
    <t>UP-ET-03-營錡-水平式-微蝕刻-#2</t>
    <phoneticPr fontId="1" type="noConversion"/>
  </si>
  <si>
    <t>營錡-微蝕刻</t>
    <phoneticPr fontId="1" type="noConversion"/>
  </si>
  <si>
    <t>ET0024</t>
    <phoneticPr fontId="1" type="noConversion"/>
  </si>
  <si>
    <t>UP-ET-03-營錡-水平式-氯化鐵-#1</t>
    <phoneticPr fontId="1" type="noConversion"/>
  </si>
  <si>
    <t>營錡-氯化鐵</t>
    <phoneticPr fontId="1" type="noConversion"/>
  </si>
  <si>
    <t>UP-ET-04-宇泰和-天車-鎳鉻蝕刻-#2</t>
    <phoneticPr fontId="1" type="noConversion"/>
  </si>
  <si>
    <t>宇泰和-NiCr</t>
    <phoneticPr fontId="1" type="noConversion"/>
  </si>
  <si>
    <t>UP-EX-01-台英-全面曝光</t>
    <phoneticPr fontId="1" type="noConversion"/>
  </si>
  <si>
    <t>台英-曝光</t>
    <phoneticPr fontId="1" type="noConversion"/>
  </si>
  <si>
    <t>UP-EX-03-川寶-直接成像-#2</t>
    <phoneticPr fontId="1" type="noConversion"/>
  </si>
  <si>
    <t>川寶-曝光</t>
    <phoneticPr fontId="1" type="noConversion"/>
  </si>
  <si>
    <t>UP-LF-01-MEKI-真空壓膜-#1</t>
    <phoneticPr fontId="1" type="noConversion"/>
  </si>
  <si>
    <t>仲博-ABF壓膜</t>
    <phoneticPr fontId="1" type="noConversion"/>
  </si>
  <si>
    <t>UP-LF-02-MEKI-真空壓膜-#2</t>
  </si>
  <si>
    <t>仲博-乾膜壓膜</t>
    <phoneticPr fontId="1" type="noConversion"/>
  </si>
  <si>
    <t>UP-OV-02-鉅隆-N2烤箱#2-酸洗區</t>
    <phoneticPr fontId="1" type="noConversion"/>
  </si>
  <si>
    <t>鉅隆-烤箱#2-酸洗區</t>
    <phoneticPr fontId="1" type="noConversion"/>
  </si>
  <si>
    <t>OV0037</t>
    <phoneticPr fontId="1" type="noConversion"/>
  </si>
  <si>
    <t>N2烤箱#3-濕區</t>
    <phoneticPr fontId="1" type="noConversion"/>
  </si>
  <si>
    <t>UP-OV-04-詠欣-N2烤箱#4-顯影區</t>
  </si>
  <si>
    <t>詠欣-烤箱#4-顯影區</t>
  </si>
  <si>
    <t>OV0673</t>
    <phoneticPr fontId="1" type="noConversion"/>
  </si>
  <si>
    <t>氮氣烤箱#3</t>
    <phoneticPr fontId="1" type="noConversion"/>
  </si>
  <si>
    <t>鉅隆-氮氣烤箱#3</t>
    <phoneticPr fontId="1" type="noConversion"/>
  </si>
  <si>
    <t>OV0750</t>
    <phoneticPr fontId="1" type="noConversion"/>
  </si>
  <si>
    <t>UP-OV-11-鉅隆-N2烤箱#7-雷射區</t>
    <phoneticPr fontId="1" type="noConversion"/>
  </si>
  <si>
    <t>鉅隆-N2烤箱#7-雷射區</t>
    <phoneticPr fontId="1" type="noConversion"/>
  </si>
  <si>
    <t>OV0751</t>
    <phoneticPr fontId="1" type="noConversion"/>
  </si>
  <si>
    <t>UP-OV-12-鉅隆-N2烤箱#8-雷射區</t>
    <phoneticPr fontId="1" type="noConversion"/>
  </si>
  <si>
    <t>鉅隆-N2烤箱#8-雷射區</t>
    <phoneticPr fontId="1" type="noConversion"/>
  </si>
  <si>
    <t>OV0752</t>
    <phoneticPr fontId="1" type="noConversion"/>
  </si>
  <si>
    <t>UP-OV-13-鉅隆-N2烤箱#9-DB區</t>
    <phoneticPr fontId="1" type="noConversion"/>
  </si>
  <si>
    <t>鉅隆-N2烤箱#9-DB區</t>
    <phoneticPr fontId="1" type="noConversion"/>
  </si>
  <si>
    <t>OV0789</t>
    <phoneticPr fontId="1" type="noConversion"/>
  </si>
  <si>
    <t>UP-OV-14-鉅隆-N2烤箱#10-顯影區</t>
    <phoneticPr fontId="1" type="noConversion"/>
  </si>
  <si>
    <t>鉅隆-N2烤箱#10-顯影區</t>
    <phoneticPr fontId="1" type="noConversion"/>
  </si>
  <si>
    <t>OV1237</t>
    <phoneticPr fontId="1" type="noConversion"/>
  </si>
  <si>
    <t>UP-OV-21-泰琪-N2烤箱#2上-微影區</t>
    <phoneticPr fontId="1" type="noConversion"/>
  </si>
  <si>
    <t>泰琪-N2烤箱#2上-微影區</t>
    <phoneticPr fontId="1" type="noConversion"/>
  </si>
  <si>
    <t>備機</t>
    <phoneticPr fontId="1" type="noConversion"/>
  </si>
  <si>
    <t>OV1238</t>
    <phoneticPr fontId="1" type="noConversion"/>
  </si>
  <si>
    <t>UP-OV-22-泰琪-N2烤箱#2下-微影區</t>
    <phoneticPr fontId="1" type="noConversion"/>
  </si>
  <si>
    <t>泰琪-N2烤箱#2下-微影區</t>
    <phoneticPr fontId="1" type="noConversion"/>
  </si>
  <si>
    <t>OV1239</t>
    <phoneticPr fontId="1" type="noConversion"/>
  </si>
  <si>
    <t>UP-OV-23-泰琪-N2烤箱#4上-酸洗區</t>
    <phoneticPr fontId="1" type="noConversion"/>
  </si>
  <si>
    <t>泰琪-N2烤箱#4上-酸洗區</t>
    <phoneticPr fontId="1" type="noConversion"/>
  </si>
  <si>
    <t>OV1240</t>
    <phoneticPr fontId="1" type="noConversion"/>
  </si>
  <si>
    <t>UP-OV-24-泰琪-N2烤箱#4下-酸洗區</t>
    <phoneticPr fontId="1" type="noConversion"/>
  </si>
  <si>
    <t>泰琪-N2烤箱#4下-酸洗區</t>
    <phoneticPr fontId="1" type="noConversion"/>
  </si>
  <si>
    <t>UP-PL-05-宇泰和-天車-鍍銅-#2</t>
    <phoneticPr fontId="1" type="noConversion"/>
  </si>
  <si>
    <t>宇泰和-鍍銅</t>
    <phoneticPr fontId="1" type="noConversion"/>
  </si>
  <si>
    <t>UP-PL-06-宇泰和-手動槽-掛鍍鎳金-#4</t>
    <phoneticPr fontId="1" type="noConversion"/>
  </si>
  <si>
    <t>宇泰和-NiAu</t>
    <phoneticPr fontId="1" type="noConversion"/>
  </si>
  <si>
    <t>UP-PR-04-DEK-網版-綠漆印刷機(舊機)-#1</t>
    <phoneticPr fontId="1" type="noConversion"/>
  </si>
  <si>
    <t>DEK-綠漆印刷</t>
    <phoneticPr fontId="1" type="noConversion"/>
  </si>
  <si>
    <t>SM0006</t>
    <phoneticPr fontId="1" type="noConversion"/>
  </si>
  <si>
    <t>UP-SM-01-久元-Die Bond#1</t>
    <phoneticPr fontId="1" type="noConversion"/>
  </si>
  <si>
    <t>久元-Die Bond#1</t>
    <phoneticPr fontId="1" type="noConversion"/>
  </si>
  <si>
    <t>SM0014</t>
    <phoneticPr fontId="1" type="noConversion"/>
  </si>
  <si>
    <t>UP-SM-03-久元-Die Bond#2</t>
    <phoneticPr fontId="1" type="noConversion"/>
  </si>
  <si>
    <t>久元-Die Bond#2</t>
    <phoneticPr fontId="1" type="noConversion"/>
  </si>
  <si>
    <t>SM0053</t>
    <phoneticPr fontId="1" type="noConversion"/>
  </si>
  <si>
    <t>UP-SM-04-久元-Die Bond#3</t>
    <phoneticPr fontId="1" type="noConversion"/>
  </si>
  <si>
    <t>久元-Die Bond#3</t>
    <phoneticPr fontId="1" type="noConversion"/>
  </si>
  <si>
    <t>SP0004</t>
    <phoneticPr fontId="1" type="noConversion"/>
  </si>
  <si>
    <t>UP-SP-03-富臨-INLINE-#3</t>
    <phoneticPr fontId="1" type="noConversion"/>
  </si>
  <si>
    <t>富臨-Sputter #3</t>
    <phoneticPr fontId="1" type="noConversion"/>
  </si>
  <si>
    <t>SP0043</t>
    <phoneticPr fontId="1" type="noConversion"/>
  </si>
  <si>
    <t>UP-SP-04-富臨-INLINE-#4</t>
    <phoneticPr fontId="1" type="noConversion"/>
  </si>
  <si>
    <t>富臨-Sputter #4</t>
    <phoneticPr fontId="1" type="noConversion"/>
  </si>
  <si>
    <t>UP-ST-02-營錡-水平式-去膜</t>
    <phoneticPr fontId="1" type="noConversion"/>
  </si>
  <si>
    <t>營錡-去膜</t>
    <phoneticPr fontId="1" type="noConversion"/>
  </si>
  <si>
    <t>TE0109</t>
    <phoneticPr fontId="1" type="noConversion"/>
  </si>
  <si>
    <t>UP-TE-02-乾坤-自動貼膠機#2</t>
    <phoneticPr fontId="1" type="noConversion"/>
  </si>
  <si>
    <t>乾坤-貼膠機#2</t>
    <phoneticPr fontId="1" type="noConversion"/>
  </si>
  <si>
    <t>TS0145</t>
    <phoneticPr fontId="1" type="noConversion"/>
  </si>
  <si>
    <t>UP-TS-07-Nikon-線外量測-#1</t>
    <phoneticPr fontId="1" type="noConversion"/>
  </si>
  <si>
    <t>Nikon-線外量測-#1</t>
    <phoneticPr fontId="1" type="noConversion"/>
  </si>
  <si>
    <t>1F</t>
    <phoneticPr fontId="1" type="noConversion"/>
  </si>
  <si>
    <t>SP0006</t>
    <phoneticPr fontId="1" type="noConversion"/>
  </si>
  <si>
    <t>UP-SP-01-富臨-INLINE-#1</t>
    <phoneticPr fontId="1" type="noConversion"/>
  </si>
  <si>
    <t>富臨-Sputter #1</t>
    <phoneticPr fontId="1" type="noConversion"/>
  </si>
  <si>
    <t>備機，主管同意才可放行作業</t>
    <phoneticPr fontId="1" type="noConversion"/>
  </si>
  <si>
    <t>SP0002</t>
    <phoneticPr fontId="1" type="noConversion"/>
  </si>
  <si>
    <t>UP-SP-02-富臨-INLINE-#2</t>
    <phoneticPr fontId="1" type="noConversion"/>
  </si>
  <si>
    <t>富臨-Sputter #2</t>
    <phoneticPr fontId="1" type="noConversion"/>
  </si>
  <si>
    <t>可用機台</t>
    <phoneticPr fontId="1" type="noConversion"/>
  </si>
  <si>
    <t>Die Bond新機</t>
    <phoneticPr fontId="1" type="noConversion"/>
  </si>
  <si>
    <t>SP0043</t>
  </si>
  <si>
    <t>SP0004</t>
  </si>
  <si>
    <t>曝光新機</t>
    <phoneticPr fontId="1" type="noConversion"/>
  </si>
  <si>
    <t>DL0010</t>
  </si>
  <si>
    <t>舊機改機</t>
    <phoneticPr fontId="1" type="noConversion"/>
  </si>
  <si>
    <t>DL0027</t>
  </si>
  <si>
    <t>600sec/lot</t>
    <phoneticPr fontId="6" type="noConversion"/>
  </si>
  <si>
    <t>人工</t>
    <phoneticPr fontId="1" type="noConversion"/>
  </si>
  <si>
    <t>TS0014</t>
    <phoneticPr fontId="1" type="noConversion"/>
  </si>
  <si>
    <t>XR0008</t>
    <phoneticPr fontId="1" type="noConversion"/>
  </si>
  <si>
    <t xml:space="preserve">TS0145	</t>
    <phoneticPr fontId="1" type="noConversion"/>
  </si>
  <si>
    <t>VC1548</t>
    <phoneticPr fontId="1" type="noConversion"/>
  </si>
  <si>
    <t>-</t>
    <phoneticPr fontId="1" type="noConversion"/>
  </si>
  <si>
    <t>WIP通過時間
(hr/lot)</t>
    <phoneticPr fontId="1" type="noConversion"/>
  </si>
  <si>
    <t>機台自動</t>
    <phoneticPr fontId="1" type="noConversion"/>
  </si>
  <si>
    <t>無效站點</t>
    <phoneticPr fontId="1" type="noConversion"/>
  </si>
  <si>
    <t>站點(線)</t>
    <phoneticPr fontId="1" type="noConversion"/>
  </si>
  <si>
    <t>DB</t>
    <phoneticPr fontId="1" type="noConversion"/>
  </si>
  <si>
    <t>印刷</t>
    <phoneticPr fontId="1" type="noConversion"/>
  </si>
  <si>
    <t>微影</t>
    <phoneticPr fontId="1" type="noConversion"/>
  </si>
  <si>
    <t>掛鍍銅</t>
    <phoneticPr fontId="1" type="noConversion"/>
  </si>
  <si>
    <t>去膜/蝕刻</t>
    <phoneticPr fontId="1" type="noConversion"/>
  </si>
  <si>
    <t>壓膜</t>
    <phoneticPr fontId="1" type="noConversion"/>
  </si>
  <si>
    <t>Seed layer</t>
    <phoneticPr fontId="1" type="noConversion"/>
  </si>
  <si>
    <t>粗化</t>
    <phoneticPr fontId="1" type="noConversion"/>
  </si>
  <si>
    <t>掛鍍金</t>
    <phoneticPr fontId="1" type="noConversion"/>
  </si>
  <si>
    <t>蝕刻清洗</t>
    <phoneticPr fontId="1" type="noConversion"/>
  </si>
  <si>
    <t>酸洗</t>
    <phoneticPr fontId="1" type="noConversion"/>
  </si>
  <si>
    <t>外觀量測</t>
    <phoneticPr fontId="1" type="noConversion"/>
  </si>
  <si>
    <t>QC</t>
    <phoneticPr fontId="1" type="noConversion"/>
  </si>
  <si>
    <t>DB新機</t>
    <phoneticPr fontId="1" type="noConversion"/>
  </si>
  <si>
    <t xml:space="preserve">	UP-VC-康代-AOI外觀檢測機-借</t>
    <phoneticPr fontId="1" type="noConversion"/>
  </si>
  <si>
    <t>康代-AOI</t>
    <phoneticPr fontId="1" type="noConversion"/>
  </si>
  <si>
    <t>威寶通復機(CL0022)</t>
    <phoneticPr fontId="1" type="noConversion"/>
  </si>
  <si>
    <t>改機SP0002</t>
    <phoneticPr fontId="1" type="noConversion"/>
  </si>
  <si>
    <t>復機CL0022</t>
    <phoneticPr fontId="1" type="noConversion"/>
  </si>
  <si>
    <t>機台數</t>
    <phoneticPr fontId="1" type="noConversion"/>
  </si>
  <si>
    <t>Cycle Time 
(min/lot/台)</t>
    <phoneticPr fontId="1" type="noConversion"/>
  </si>
  <si>
    <t>A-RDL1、B-RDL2-化銅</t>
    <phoneticPr fontId="1" type="noConversion"/>
  </si>
  <si>
    <t>B-RDL1-化銅</t>
    <phoneticPr fontId="1" type="noConversion"/>
  </si>
  <si>
    <t>UPPLXXX</t>
    <phoneticPr fontId="1" type="noConversion"/>
  </si>
  <si>
    <t>B-RDL1、A-RDL1-化銅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</si>
</sst>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0.0"/>
  </numFmts>
  <fonts count="2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2"/>
      <color rgb="FFFFFFFF"/>
      <name val="新細明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3"/>
      <charset val="136"/>
    </font>
    <font>
      <sz val="9"/>
      <color indexed="81"/>
      <name val="Tahoma"/>
      <family val="2"/>
    </font>
    <font>
      <b/>
      <sz val="16"/>
      <color rgb="FFFFFFFF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微軟正黑體"/>
      <family val="2"/>
      <charset val="136"/>
    </font>
    <font>
      <b/>
      <sz val="10"/>
      <color indexed="81"/>
      <name val="微軟正黑體"/>
      <family val="2"/>
      <charset val="136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4472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76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0" fontId="7" fillId="6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177" fontId="3" fillId="0" borderId="11" xfId="3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1" fontId="3" fillId="9" borderId="3" xfId="1" applyNumberFormat="1" applyFont="1" applyFill="1" applyBorder="1" applyAlignment="1">
      <alignment horizontal="center" vertical="center"/>
    </xf>
    <xf numFmtId="1" fontId="3" fillId="9" borderId="11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178" fontId="3" fillId="0" borderId="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78" fontId="3" fillId="9" borderId="23" xfId="1" applyNumberFormat="1" applyFont="1" applyFill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178" fontId="3" fillId="9" borderId="6" xfId="1" applyNumberFormat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2" fontId="3" fillId="0" borderId="6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2" fontId="3" fillId="0" borderId="31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center" vertical="center"/>
    </xf>
    <xf numFmtId="178" fontId="3" fillId="0" borderId="3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25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" fontId="3" fillId="9" borderId="23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9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178" fontId="3" fillId="9" borderId="3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78" fontId="3" fillId="9" borderId="30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178" fontId="3" fillId="0" borderId="7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14" fillId="10" borderId="8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7" fillId="9" borderId="3" xfId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" fontId="7" fillId="9" borderId="6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7" fillId="0" borderId="0" xfId="1" applyFont="1"/>
    <xf numFmtId="0" fontId="7" fillId="0" borderId="1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178" fontId="7" fillId="0" borderId="3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78" fontId="3" fillId="0" borderId="23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25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/>
    </xf>
    <xf numFmtId="178" fontId="7" fillId="0" borderId="6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23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8" fontId="17" fillId="0" borderId="9" xfId="0" applyNumberFormat="1" applyFont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/>
    </xf>
    <xf numFmtId="0" fontId="21" fillId="14" borderId="3" xfId="4" applyFont="1" applyFill="1" applyBorder="1" applyAlignment="1">
      <alignment horizontal="center" vertical="center"/>
    </xf>
    <xf numFmtId="0" fontId="22" fillId="14" borderId="3" xfId="4" applyFont="1" applyFill="1" applyBorder="1" applyAlignment="1">
      <alignment horizontal="center" vertical="center"/>
    </xf>
    <xf numFmtId="0" fontId="16" fillId="14" borderId="3" xfId="4" applyFont="1" applyFill="1" applyBorder="1" applyAlignment="1">
      <alignment horizontal="left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23" fillId="14" borderId="3" xfId="4" applyFont="1" applyFill="1" applyBorder="1" applyAlignment="1">
      <alignment horizontal="center" vertical="center"/>
    </xf>
    <xf numFmtId="0" fontId="24" fillId="15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7" borderId="3" xfId="4" applyFont="1" applyFill="1" applyBorder="1" applyAlignment="1">
      <alignment horizontal="center" vertical="center"/>
    </xf>
    <xf numFmtId="0" fontId="26" fillId="16" borderId="3" xfId="4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19" fillId="1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9" xfId="0" applyFont="1" applyBorder="1" applyAlignment="1">
      <alignment vertical="center" wrapText="1"/>
    </xf>
    <xf numFmtId="178" fontId="17" fillId="0" borderId="34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78" fontId="17" fillId="0" borderId="20" xfId="0" applyNumberFormat="1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49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21" borderId="9" xfId="0" applyFont="1" applyFill="1" applyBorder="1" applyAlignment="1">
      <alignment vertical="center" wrapText="1"/>
    </xf>
    <xf numFmtId="0" fontId="17" fillId="21" borderId="49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vertical="center" wrapText="1"/>
    </xf>
    <xf numFmtId="0" fontId="17" fillId="21" borderId="3" xfId="0" applyFont="1" applyFill="1" applyBorder="1" applyAlignment="1">
      <alignment horizontal="center" vertical="center" wrapText="1"/>
    </xf>
    <xf numFmtId="178" fontId="17" fillId="21" borderId="8" xfId="0" applyNumberFormat="1" applyFont="1" applyFill="1" applyBorder="1" applyAlignment="1">
      <alignment horizontal="center" vertical="center" wrapText="1"/>
    </xf>
    <xf numFmtId="0" fontId="17" fillId="21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vertical="center" wrapText="1"/>
    </xf>
    <xf numFmtId="0" fontId="17" fillId="0" borderId="49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17" fillId="0" borderId="49" xfId="0" applyFont="1" applyBorder="1" applyAlignment="1">
      <alignment horizontal="center" vertical="center" wrapText="1"/>
    </xf>
    <xf numFmtId="178" fontId="17" fillId="0" borderId="50" xfId="0" applyNumberFormat="1" applyFont="1" applyBorder="1" applyAlignment="1">
      <alignment horizontal="center" vertical="center" wrapText="1"/>
    </xf>
    <xf numFmtId="0" fontId="18" fillId="0" borderId="0" xfId="0" applyFont="1" applyFill="1">
      <alignment vertical="center"/>
    </xf>
    <xf numFmtId="178" fontId="17" fillId="21" borderId="50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7" fillId="9" borderId="13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3" fillId="0" borderId="17" xfId="1" applyFont="1" applyBorder="1" applyAlignment="1">
      <alignment horizontal="left" vertical="center" wrapText="1"/>
    </xf>
    <xf numFmtId="0" fontId="3" fillId="0" borderId="4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9" fontId="5" fillId="3" borderId="4" xfId="1" applyNumberFormat="1" applyFont="1" applyFill="1" applyBorder="1" applyAlignment="1">
      <alignment horizontal="center" vertical="center"/>
    </xf>
    <xf numFmtId="9" fontId="5" fillId="3" borderId="5" xfId="1" applyNumberFormat="1" applyFont="1" applyFill="1" applyBorder="1" applyAlignment="1">
      <alignment horizontal="center" vertical="center"/>
    </xf>
    <xf numFmtId="9" fontId="5" fillId="3" borderId="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</cellXfs>
  <cellStyles count="5">
    <cellStyle name="一般" xfId="0" builtinId="0"/>
    <cellStyle name="一般 2" xfId="1" xr:uid="{09A7B8DF-8BF7-48F1-B2DA-4827B1330257}"/>
    <cellStyle name="一般 2 14" xfId="4" xr:uid="{EF7BD758-72F0-4BF3-B0EF-A77AB0DFFD15}"/>
    <cellStyle name="千分位 2" xfId="3" xr:uid="{E4F461C1-9B64-4869-8EC5-ACE245A77B8B}"/>
    <cellStyle name="百分比 2" xfId="2" xr:uid="{DAD27646-A8AC-49EA-9C21-1325CD1A124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260441</xdr:colOff>
      <xdr:row>5</xdr:row>
      <xdr:rowOff>132262</xdr:rowOff>
    </xdr:from>
    <xdr:to>
      <xdr:col>14</xdr:col>
      <xdr:colOff>1209131</xdr:colOff>
      <xdr:row>6</xdr:row>
      <xdr:rowOff>357597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34A0ADEE-C690-770D-1481-627504FC7BD2}"/>
            </a:ext>
          </a:extLst>
        </xdr:cNvPr>
        <xdr:cNvSpPr/>
      </xdr:nvSpPr>
      <xdr:spPr>
        <a:xfrm>
          <a:off x="19732262" y="188758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11</xdr:col>
      <xdr:colOff>231322</xdr:colOff>
      <xdr:row>5</xdr:row>
      <xdr:rowOff>136072</xdr:rowOff>
    </xdr:from>
    <xdr:to>
      <xdr:col>11</xdr:col>
      <xdr:colOff>1180012</xdr:colOff>
      <xdr:row>6</xdr:row>
      <xdr:rowOff>361407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B790C36-D123-B766-E8D8-650612EB4126}"/>
            </a:ext>
          </a:extLst>
        </xdr:cNvPr>
        <xdr:cNvSpPr/>
      </xdr:nvSpPr>
      <xdr:spPr>
        <a:xfrm>
          <a:off x="16532679" y="189139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8</xdr:col>
      <xdr:colOff>149679</xdr:colOff>
      <xdr:row>5</xdr:row>
      <xdr:rowOff>132262</xdr:rowOff>
    </xdr:from>
    <xdr:to>
      <xdr:col>8</xdr:col>
      <xdr:colOff>1098369</xdr:colOff>
      <xdr:row>6</xdr:row>
      <xdr:rowOff>365217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FDC2F088-A098-5973-4F2D-AD28C839D1A0}"/>
            </a:ext>
          </a:extLst>
        </xdr:cNvPr>
        <xdr:cNvSpPr/>
      </xdr:nvSpPr>
      <xdr:spPr>
        <a:xfrm>
          <a:off x="13498286" y="1887583"/>
          <a:ext cx="948690" cy="61395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temp/ENPI0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amdqc\&#21315;&#23792;\99.03&#29986;&#375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B&#35519;&#34218;&#27284;&#26696;2015/Promotion&#20999;&#27284;/BGBU-Grace/2014%20Delta%20promotion%20nomination-(FGH)&#25972;&#21512;&#29256;-2014-12-3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mfs\00043\Documents%20and%20Settings\gong.jiping\Local%20Settings\Temporary%20Internet%20Files\Content.IE5\3A4VNXK9\Documents%20and%20Settings\ding.li\Local%20Settings\Temporary%20Internet%20Files\Content.IE5\80IZBSEX\amdqc\&#21315;&#23792;\99.03&#29986;&#37559;.xls?604BE0FE" TargetMode="External"/><Relationship Id="rId1" Type="http://schemas.openxmlformats.org/officeDocument/2006/relationships/externalLinkPath" Target="file:///\\604BE0FE\99.03&#29986;&#375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PI-SCP/Exide/Cotizadores/Cotizador%20de%20la%20Rosa%20Calzada%20Jorge%20Alberto%20%20Oct-16-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James/Task_&#35373;&#20633;&#25972;&#21512;/20200528_TF_&#37445;&#38534;_&#28900;&#31665;_(&#23637;&#31119;&#26575;&#22343;&#38597;&#33521;)/&#35373;&#20633;&#25972;&#21512;&#36039;&#35338;&#38656;&#27714;-v1.1(MO&#21443;&#32771;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Relationship Id="rId1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GLOB SUMMARY"/>
      <sheetName val="EU SUMMARY"/>
      <sheetName val="DELTA"/>
      <sheetName val="SUMMARY"/>
      <sheetName val="Colors"/>
      <sheetName val="GLOB_SUMMARY"/>
      <sheetName val="EU_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  <sheetName val="不良概況"/>
      <sheetName val="NT系列"/>
      <sheetName val="下拉框內容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3"/>
      <sheetName val="Password Table UAT(F)"/>
      <sheetName val="Password Table UAT(G)"/>
      <sheetName val="Password Table UAT(H)"/>
      <sheetName val="薪資切檔主檔"/>
      <sheetName val="薪資合併主檔"/>
      <sheetName val="Budget Summary"/>
      <sheetName val="Guideline"/>
      <sheetName val="Currency Exchange Rate-1"/>
      <sheetName val="Salary Scale+ Title-隱藏"/>
      <sheetName val="Form A grade readjustment"/>
      <sheetName val="Spec"/>
      <sheetName val="檔案欄位說明"/>
      <sheetName val="2014 Delta promotion nom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T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基礎資料"/>
      <sheetName val="ADDR"/>
      <sheetName val="設備點檢"/>
      <sheetName val="實時監控"/>
      <sheetName val="物料"/>
      <sheetName val="模治具"/>
      <sheetName val="工單查詢"/>
      <sheetName val="工單進站"/>
      <sheetName val="工單進站-PLC"/>
      <sheetName val="程式參數細項"/>
      <sheetName val="工單出站"/>
      <sheetName val="工單出站NG代碼"/>
      <sheetName val="量測或測試需求"/>
      <sheetName val="廠商產出檔案"/>
      <sheetName val="HMI位址清單 "/>
      <sheetName val="List Of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黃光瓶頸改善(18+7)"/>
      <sheetName val="黃光(18+7)"/>
      <sheetName val="黃光(20+8)"/>
      <sheetName val="old 黃光(20+11)"/>
      <sheetName val="黃光(2.5M+4M)"/>
      <sheetName val="製程CT換算(2.5M+4M)"/>
      <sheetName val="黃光(2M+6M)"/>
      <sheetName val="Q4 黃光(11+16)"/>
      <sheetName val="製程CT換算(2M+6M)"/>
      <sheetName val="黃光(2.8M+4.5M)"/>
      <sheetName val="製程CT換算(2.8M+4.5M)"/>
      <sheetName val="黃光"/>
      <sheetName val="電鍍.雷射製程CT"/>
      <sheetName val="製程CT換算(2.4M+6M)"/>
      <sheetName val="白光(18+7)"/>
      <sheetName val="白光(20+8)"/>
      <sheetName val="白光(20+11)"/>
      <sheetName val="白光(22+12)"/>
      <sheetName val="白光(2M+6M)"/>
      <sheetName val="白光(2.8M+4.5M)"/>
      <sheetName val="白光(2.4M+7M)  "/>
      <sheetName val="白光(2.4M+4.5M)"/>
      <sheetName val="工作表1"/>
      <sheetName val="工作表 2"/>
      <sheetName val="白光(2.4M+6M) (2)"/>
      <sheetName val="白光(2.5M+4.5M) "/>
      <sheetName val="人力"/>
      <sheetName val="白光(19+12) 3.5+2.5"/>
      <sheetName val="20+11"/>
      <sheetName val="IPM&amp;30FR(Molding)"/>
      <sheetName val="島人員"/>
      <sheetName val="黃光區小站定義"/>
      <sheetName val="白光(20+1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0">
          <cell r="E10">
            <v>7.833333333333333</v>
          </cell>
          <cell r="F10">
            <v>10.416666666666666</v>
          </cell>
          <cell r="G10">
            <v>5.583333333333333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17E-828E-4437-B3F5-5A0F14E6F6E0}">
  <sheetPr>
    <tabColor rgb="FFFFC000"/>
    <pageSetUpPr fitToPage="1"/>
  </sheetPr>
  <dimension ref="B2:R55"/>
  <sheetViews>
    <sheetView showGridLines="0" topLeftCell="A4" zoomScale="55" zoomScaleNormal="55" workbookViewId="0">
      <pane xSplit="6" ySplit="6" topLeftCell="G28" activePane="bottomRight" state="frozen"/>
      <selection activeCell="A4" sqref="A4"/>
      <selection pane="topRight" activeCell="G4" sqref="G4"/>
      <selection pane="bottomLeft" activeCell="A10" sqref="A10"/>
      <selection pane="bottomRight" activeCell="L36" sqref="L36"/>
    </sheetView>
  </sheetViews>
  <sheetFormatPr defaultColWidth="8.875" defaultRowHeight="15.75" customHeight="1" x14ac:dyDescent="0.35"/>
  <cols>
    <col min="1" max="1" width="3.375" style="1" customWidth="1"/>
    <col min="2" max="2" width="14.25" style="1" customWidth="1"/>
    <col min="3" max="3" width="26.875" style="1" customWidth="1"/>
    <col min="4" max="4" width="52.125" style="2" customWidth="1"/>
    <col min="5" max="5" width="10" style="113" customWidth="1"/>
    <col min="6" max="6" width="62.5" style="3" customWidth="1"/>
    <col min="7" max="7" width="15.875" style="1" customWidth="1"/>
    <col min="8" max="8" width="9.75" style="2" customWidth="1"/>
    <col min="9" max="9" width="17.5" style="1" customWidth="1"/>
    <col min="10" max="10" width="15.875" style="1" customWidth="1"/>
    <col min="11" max="11" width="9.75" style="2" customWidth="1"/>
    <col min="12" max="12" width="20.625" style="1" customWidth="1"/>
    <col min="13" max="13" width="15.875" style="1" customWidth="1"/>
    <col min="14" max="14" width="9.75" style="2" customWidth="1"/>
    <col min="15" max="15" width="19.625" style="1" customWidth="1"/>
    <col min="16" max="16" width="51.125" style="1" hidden="1" customWidth="1"/>
    <col min="17" max="17" width="64" style="2" hidden="1" customWidth="1"/>
    <col min="18" max="18" width="24.375" style="1" customWidth="1"/>
    <col min="19" max="19" width="8.875" style="1"/>
    <col min="20" max="20" width="17" style="1" customWidth="1"/>
    <col min="21" max="16384" width="8.875" style="1"/>
  </cols>
  <sheetData>
    <row r="2" spans="2:17" ht="21" x14ac:dyDescent="0.35"/>
    <row r="3" spans="2:17" ht="21" x14ac:dyDescent="0.35"/>
    <row r="4" spans="2:17" ht="42.6" customHeight="1" x14ac:dyDescent="0.35">
      <c r="F4" s="4"/>
      <c r="M4" s="2"/>
    </row>
    <row r="5" spans="2:17" ht="36" customHeight="1" x14ac:dyDescent="0.35">
      <c r="F5" s="4"/>
      <c r="J5" s="1" t="s">
        <v>94</v>
      </c>
      <c r="M5" s="1" t="s">
        <v>95</v>
      </c>
    </row>
    <row r="6" spans="2:17" ht="30" customHeight="1" x14ac:dyDescent="0.35">
      <c r="D6" s="3" t="s">
        <v>0</v>
      </c>
      <c r="E6" s="113">
        <v>240</v>
      </c>
      <c r="G6" s="96" t="s">
        <v>77</v>
      </c>
      <c r="H6" s="96">
        <v>548</v>
      </c>
      <c r="J6" s="96" t="s">
        <v>77</v>
      </c>
      <c r="K6" s="96">
        <v>1860</v>
      </c>
      <c r="M6" s="96" t="s">
        <v>77</v>
      </c>
      <c r="N6" s="96">
        <v>1298</v>
      </c>
    </row>
    <row r="7" spans="2:17" ht="30" customHeight="1" x14ac:dyDescent="0.35">
      <c r="D7" s="3" t="s">
        <v>1</v>
      </c>
      <c r="E7" s="113">
        <v>50</v>
      </c>
      <c r="G7" s="5" t="s">
        <v>2</v>
      </c>
      <c r="H7" s="5">
        <v>8</v>
      </c>
      <c r="J7" s="5" t="s">
        <v>2</v>
      </c>
      <c r="K7" s="5">
        <v>10</v>
      </c>
      <c r="M7" s="5" t="s">
        <v>2</v>
      </c>
      <c r="N7" s="5">
        <v>10</v>
      </c>
    </row>
    <row r="8" spans="2:17" ht="30" customHeight="1" x14ac:dyDescent="0.35">
      <c r="G8" s="266" t="s">
        <v>121</v>
      </c>
      <c r="H8" s="267"/>
      <c r="I8" s="268"/>
      <c r="J8" s="269" t="s">
        <v>120</v>
      </c>
      <c r="K8" s="269"/>
      <c r="L8" s="269"/>
      <c r="M8" s="270" t="s">
        <v>119</v>
      </c>
      <c r="N8" s="270"/>
      <c r="O8" s="270"/>
      <c r="P8" s="2"/>
    </row>
    <row r="9" spans="2:17" ht="51.75" customHeight="1" x14ac:dyDescent="0.35">
      <c r="B9" s="6" t="s">
        <v>3</v>
      </c>
      <c r="C9" s="79" t="s">
        <v>75</v>
      </c>
      <c r="D9" s="80" t="s">
        <v>4</v>
      </c>
      <c r="E9" s="135" t="s">
        <v>5</v>
      </c>
      <c r="F9" s="80" t="s">
        <v>6</v>
      </c>
      <c r="G9" s="81" t="s">
        <v>7</v>
      </c>
      <c r="H9" s="82" t="s">
        <v>8</v>
      </c>
      <c r="I9" s="81" t="s">
        <v>9</v>
      </c>
      <c r="J9" s="81" t="s">
        <v>7</v>
      </c>
      <c r="K9" s="82" t="s">
        <v>8</v>
      </c>
      <c r="L9" s="81" t="s">
        <v>9</v>
      </c>
      <c r="M9" s="81" t="s">
        <v>7</v>
      </c>
      <c r="N9" s="82" t="s">
        <v>8</v>
      </c>
      <c r="O9" s="81" t="s">
        <v>9</v>
      </c>
      <c r="P9" s="83" t="s">
        <v>10</v>
      </c>
      <c r="Q9" s="84" t="s">
        <v>11</v>
      </c>
    </row>
    <row r="10" spans="2:17" ht="106.9" customHeight="1" x14ac:dyDescent="0.35">
      <c r="B10" s="253" t="s">
        <v>12</v>
      </c>
      <c r="C10" s="85" t="s">
        <v>137</v>
      </c>
      <c r="D10" s="86" t="s">
        <v>125</v>
      </c>
      <c r="E10" s="134">
        <f>3+2</f>
        <v>5</v>
      </c>
      <c r="F10" s="7" t="s">
        <v>13</v>
      </c>
      <c r="G10" s="8">
        <v>0</v>
      </c>
      <c r="H10" s="8">
        <v>0</v>
      </c>
      <c r="I10" s="8">
        <v>0</v>
      </c>
      <c r="J10" s="9">
        <f>0.55*$K$6</f>
        <v>1023.0000000000001</v>
      </c>
      <c r="K10" s="10">
        <f>$K$7</f>
        <v>10</v>
      </c>
      <c r="L10" s="11">
        <f>J10*K10/60</f>
        <v>170.50000000000003</v>
      </c>
      <c r="M10" s="9">
        <f>0.55*$N$6</f>
        <v>713.90000000000009</v>
      </c>
      <c r="N10" s="10">
        <f>$N$7</f>
        <v>10</v>
      </c>
      <c r="O10" s="11">
        <f>M10*N10/60</f>
        <v>118.98333333333335</v>
      </c>
      <c r="P10" s="12"/>
      <c r="Q10" s="13"/>
    </row>
    <row r="11" spans="2:17" ht="84.6" customHeight="1" x14ac:dyDescent="0.35">
      <c r="B11" s="254"/>
      <c r="C11" s="256" t="s">
        <v>76</v>
      </c>
      <c r="D11" s="10" t="s">
        <v>126</v>
      </c>
      <c r="E11" s="258">
        <v>1</v>
      </c>
      <c r="F11" s="14" t="s">
        <v>78</v>
      </c>
      <c r="G11" s="15">
        <f>70/4</f>
        <v>17.5</v>
      </c>
      <c r="H11" s="16">
        <f>$H$7</f>
        <v>8</v>
      </c>
      <c r="I11" s="17">
        <f>G11*H11/60</f>
        <v>2.3333333333333335</v>
      </c>
      <c r="J11" s="15">
        <f>70/4</f>
        <v>17.5</v>
      </c>
      <c r="K11" s="16">
        <f>$K$7</f>
        <v>10</v>
      </c>
      <c r="L11" s="17">
        <f>J11*K11/60</f>
        <v>2.9166666666666665</v>
      </c>
      <c r="M11" s="15">
        <f>70/5</f>
        <v>14</v>
      </c>
      <c r="N11" s="16">
        <f>$N$7</f>
        <v>10</v>
      </c>
      <c r="O11" s="17">
        <f>M11*N11/60</f>
        <v>2.3333333333333335</v>
      </c>
      <c r="P11" s="12"/>
      <c r="Q11" s="19"/>
    </row>
    <row r="12" spans="2:17" ht="86.45" customHeight="1" x14ac:dyDescent="0.35">
      <c r="B12" s="254"/>
      <c r="C12" s="257"/>
      <c r="D12" s="10" t="s">
        <v>127</v>
      </c>
      <c r="E12" s="259"/>
      <c r="F12" s="14" t="s">
        <v>14</v>
      </c>
      <c r="G12" s="15">
        <f>210/4</f>
        <v>52.5</v>
      </c>
      <c r="H12" s="16">
        <f>$H$7</f>
        <v>8</v>
      </c>
      <c r="I12" s="17">
        <f>G12*H12/60</f>
        <v>7</v>
      </c>
      <c r="J12" s="15">
        <f>210/4</f>
        <v>52.5</v>
      </c>
      <c r="K12" s="16">
        <f>$K$7</f>
        <v>10</v>
      </c>
      <c r="L12" s="17">
        <f>J12*K12/60</f>
        <v>8.75</v>
      </c>
      <c r="M12" s="15">
        <f>210/5</f>
        <v>42</v>
      </c>
      <c r="N12" s="16">
        <f>$N$7</f>
        <v>10</v>
      </c>
      <c r="O12" s="17">
        <f>M12*N12/60</f>
        <v>7</v>
      </c>
      <c r="P12" s="12"/>
      <c r="Q12" s="19"/>
    </row>
    <row r="13" spans="2:17" ht="90.6" customHeight="1" x14ac:dyDescent="0.35">
      <c r="B13" s="254"/>
      <c r="C13" s="260" t="s">
        <v>109</v>
      </c>
      <c r="D13" s="97" t="s">
        <v>15</v>
      </c>
      <c r="E13" s="263">
        <v>3</v>
      </c>
      <c r="F13" s="20" t="s">
        <v>16</v>
      </c>
      <c r="G13" s="10">
        <f>120*60/(8*$H$7)</f>
        <v>112.5</v>
      </c>
      <c r="H13" s="10">
        <v>8</v>
      </c>
      <c r="I13" s="11">
        <f t="shared" ref="I13:I15" si="0">G13*H13/60</f>
        <v>15</v>
      </c>
      <c r="J13" s="10"/>
      <c r="K13" s="10"/>
      <c r="L13" s="11"/>
      <c r="M13" s="9">
        <f>120*60/(8*$N$7)</f>
        <v>90</v>
      </c>
      <c r="N13" s="10">
        <v>8</v>
      </c>
      <c r="O13" s="11">
        <f t="shared" ref="O13:O25" si="1">M13*N13/60</f>
        <v>12</v>
      </c>
      <c r="P13" s="239"/>
      <c r="Q13" s="245"/>
    </row>
    <row r="14" spans="2:17" ht="90.6" customHeight="1" x14ac:dyDescent="0.35">
      <c r="B14" s="254"/>
      <c r="C14" s="261"/>
      <c r="D14" s="42" t="s">
        <v>475</v>
      </c>
      <c r="E14" s="264"/>
      <c r="F14" s="20"/>
      <c r="G14" s="10"/>
      <c r="H14" s="10"/>
      <c r="I14" s="11"/>
      <c r="J14" s="10">
        <f>320*60/(8*$K$7)</f>
        <v>240</v>
      </c>
      <c r="K14" s="10">
        <f>$K$7</f>
        <v>10</v>
      </c>
      <c r="L14" s="11">
        <f>J14*K14/60</f>
        <v>40</v>
      </c>
      <c r="M14" s="9"/>
      <c r="N14" s="10"/>
      <c r="O14" s="11"/>
      <c r="P14" s="239"/>
      <c r="Q14" s="245"/>
    </row>
    <row r="15" spans="2:17" ht="90.6" customHeight="1" x14ac:dyDescent="0.35">
      <c r="B15" s="254"/>
      <c r="C15" s="262"/>
      <c r="D15" s="98" t="s">
        <v>17</v>
      </c>
      <c r="E15" s="265"/>
      <c r="F15" s="20" t="s">
        <v>18</v>
      </c>
      <c r="G15" s="24">
        <f>270*60/(8*$H$7)</f>
        <v>253.125</v>
      </c>
      <c r="H15" s="10">
        <v>8</v>
      </c>
      <c r="I15" s="11">
        <f t="shared" si="0"/>
        <v>33.75</v>
      </c>
      <c r="J15" s="10">
        <f>270*60/(8*$K$7)</f>
        <v>202.5</v>
      </c>
      <c r="K15" s="10">
        <f>$K$7</f>
        <v>10</v>
      </c>
      <c r="L15" s="11">
        <f>J15*K15/60</f>
        <v>33.75</v>
      </c>
      <c r="M15" s="24">
        <f>270*60/(8*$N$7)</f>
        <v>202.5</v>
      </c>
      <c r="N15" s="10">
        <v>8</v>
      </c>
      <c r="O15" s="11">
        <f t="shared" si="1"/>
        <v>27</v>
      </c>
      <c r="P15" s="239"/>
      <c r="Q15" s="245"/>
    </row>
    <row r="16" spans="2:17" ht="100.15" customHeight="1" x14ac:dyDescent="0.35">
      <c r="B16" s="254"/>
      <c r="C16" s="21" t="s">
        <v>79</v>
      </c>
      <c r="D16" s="87" t="s">
        <v>128</v>
      </c>
      <c r="E16" s="128">
        <v>2</v>
      </c>
      <c r="F16" s="26"/>
      <c r="G16" s="27">
        <v>38.5</v>
      </c>
      <c r="H16" s="16">
        <f t="shared" ref="H16:H24" si="2">$H$7</f>
        <v>8</v>
      </c>
      <c r="I16" s="18">
        <f>312/60</f>
        <v>5.2</v>
      </c>
      <c r="J16" s="27">
        <v>101.5</v>
      </c>
      <c r="K16" s="154">
        <f t="shared" ref="K16:K26" si="3">$K$7</f>
        <v>10</v>
      </c>
      <c r="L16" s="18">
        <f t="shared" ref="L16:L30" si="4">J16*K16/60</f>
        <v>16.916666666666668</v>
      </c>
      <c r="M16" s="122">
        <v>58</v>
      </c>
      <c r="N16" s="16">
        <f t="shared" ref="N16:N24" si="5">$N$7</f>
        <v>10</v>
      </c>
      <c r="O16" s="17">
        <f t="shared" si="1"/>
        <v>9.6666666666666661</v>
      </c>
      <c r="P16" s="29"/>
      <c r="Q16" s="30" t="s">
        <v>19</v>
      </c>
    </row>
    <row r="17" spans="2:18" ht="98.45" customHeight="1" x14ac:dyDescent="0.35">
      <c r="B17" s="255"/>
      <c r="C17" s="105" t="s">
        <v>80</v>
      </c>
      <c r="D17" s="88" t="s">
        <v>129</v>
      </c>
      <c r="E17" s="129">
        <v>1.5</v>
      </c>
      <c r="F17" s="99" t="s">
        <v>130</v>
      </c>
      <c r="G17" s="102">
        <f>15*60/$H$7</f>
        <v>112.5</v>
      </c>
      <c r="H17" s="100">
        <f t="shared" si="2"/>
        <v>8</v>
      </c>
      <c r="I17" s="101">
        <f t="shared" ref="I17:I25" si="6">G17*H17/60</f>
        <v>15</v>
      </c>
      <c r="J17" s="102">
        <f>15*60/$K$7</f>
        <v>90</v>
      </c>
      <c r="K17" s="100">
        <f t="shared" si="3"/>
        <v>10</v>
      </c>
      <c r="L17" s="101">
        <f t="shared" si="4"/>
        <v>15</v>
      </c>
      <c r="M17" s="102">
        <f>15*60/$N$7</f>
        <v>90</v>
      </c>
      <c r="N17" s="100">
        <f t="shared" si="5"/>
        <v>10</v>
      </c>
      <c r="O17" s="101">
        <f t="shared" si="1"/>
        <v>15</v>
      </c>
      <c r="P17" s="12" t="s">
        <v>20</v>
      </c>
      <c r="Q17" s="31"/>
    </row>
    <row r="18" spans="2:18" ht="122.45" customHeight="1" x14ac:dyDescent="0.35">
      <c r="B18" s="208" t="s">
        <v>21</v>
      </c>
      <c r="C18" s="10" t="s">
        <v>81</v>
      </c>
      <c r="D18" s="89" t="s">
        <v>131</v>
      </c>
      <c r="E18" s="70">
        <v>1</v>
      </c>
      <c r="F18" s="32" t="s">
        <v>82</v>
      </c>
      <c r="G18" s="33">
        <f>($E$6+$E$7)/1000/0.7*60</f>
        <v>24.857142857142854</v>
      </c>
      <c r="H18" s="16">
        <f t="shared" si="2"/>
        <v>8</v>
      </c>
      <c r="I18" s="17">
        <f t="shared" si="6"/>
        <v>3.3142857142857141</v>
      </c>
      <c r="J18" s="33">
        <f>($E$6+$E$7)/1000/0.7*60</f>
        <v>24.857142857142854</v>
      </c>
      <c r="K18" s="16">
        <f t="shared" si="3"/>
        <v>10</v>
      </c>
      <c r="L18" s="17">
        <f t="shared" si="4"/>
        <v>4.1428571428571423</v>
      </c>
      <c r="M18" s="33">
        <f>($E$6+$E$7)/1000/0.7*60</f>
        <v>24.857142857142854</v>
      </c>
      <c r="N18" s="16">
        <f t="shared" si="5"/>
        <v>10</v>
      </c>
      <c r="O18" s="17">
        <f t="shared" si="1"/>
        <v>4.1428571428571423</v>
      </c>
      <c r="P18" s="12"/>
      <c r="Q18" s="34"/>
    </row>
    <row r="19" spans="2:18" ht="57" customHeight="1" x14ac:dyDescent="0.35">
      <c r="B19" s="209"/>
      <c r="C19" s="35" t="s">
        <v>83</v>
      </c>
      <c r="D19" s="88" t="s">
        <v>22</v>
      </c>
      <c r="E19" s="130">
        <v>1</v>
      </c>
      <c r="F19" s="32" t="s">
        <v>23</v>
      </c>
      <c r="G19" s="33">
        <f>($E$6+$E$7)/1000/0.9*60</f>
        <v>19.333333333333332</v>
      </c>
      <c r="H19" s="16">
        <f t="shared" si="2"/>
        <v>8</v>
      </c>
      <c r="I19" s="17">
        <f t="shared" si="6"/>
        <v>2.5777777777777775</v>
      </c>
      <c r="J19" s="33">
        <f>($E$6+$E$7)/1000/0.9*60</f>
        <v>19.333333333333332</v>
      </c>
      <c r="K19" s="16">
        <f t="shared" si="3"/>
        <v>10</v>
      </c>
      <c r="L19" s="17">
        <f t="shared" si="4"/>
        <v>3.2222222222222219</v>
      </c>
      <c r="M19" s="33">
        <f>($E$6+$E$7)/1000/0.9*60</f>
        <v>19.333333333333332</v>
      </c>
      <c r="N19" s="16">
        <f t="shared" si="5"/>
        <v>10</v>
      </c>
      <c r="O19" s="17">
        <f t="shared" si="1"/>
        <v>3.2222222222222219</v>
      </c>
      <c r="P19" s="12"/>
      <c r="Q19" s="36"/>
      <c r="R19" s="37"/>
    </row>
    <row r="20" spans="2:18" ht="58.5" customHeight="1" x14ac:dyDescent="0.35">
      <c r="B20" s="209"/>
      <c r="C20" s="10" t="s">
        <v>105</v>
      </c>
      <c r="D20" s="88" t="s">
        <v>106</v>
      </c>
      <c r="E20" s="246">
        <v>1</v>
      </c>
      <c r="F20" s="38" t="s">
        <v>24</v>
      </c>
      <c r="G20" s="39">
        <f>10*60/(8*$H$7)</f>
        <v>9.375</v>
      </c>
      <c r="H20" s="16">
        <f t="shared" si="2"/>
        <v>8</v>
      </c>
      <c r="I20" s="11">
        <f t="shared" si="6"/>
        <v>1.25</v>
      </c>
      <c r="J20" s="39">
        <f>10*60/(8*$K$7)</f>
        <v>7.5</v>
      </c>
      <c r="K20" s="16">
        <f t="shared" si="3"/>
        <v>10</v>
      </c>
      <c r="L20" s="11">
        <f t="shared" si="4"/>
        <v>1.25</v>
      </c>
      <c r="M20" s="39">
        <f>10*60/(8*$N$7)</f>
        <v>7.5</v>
      </c>
      <c r="N20" s="16">
        <f t="shared" si="5"/>
        <v>10</v>
      </c>
      <c r="O20" s="11">
        <f t="shared" si="1"/>
        <v>1.25</v>
      </c>
      <c r="P20" s="248"/>
      <c r="Q20" s="250"/>
      <c r="R20" s="41"/>
    </row>
    <row r="21" spans="2:18" ht="58.5" customHeight="1" x14ac:dyDescent="0.35">
      <c r="B21" s="209"/>
      <c r="C21" s="10" t="s">
        <v>105</v>
      </c>
      <c r="D21" s="110" t="s">
        <v>132</v>
      </c>
      <c r="E21" s="247"/>
      <c r="F21" s="20" t="s">
        <v>25</v>
      </c>
      <c r="G21" s="39">
        <f>10*60/(8*$H$7)</f>
        <v>9.375</v>
      </c>
      <c r="H21" s="16">
        <f t="shared" si="2"/>
        <v>8</v>
      </c>
      <c r="I21" s="28">
        <f>G21*H21/60</f>
        <v>1.25</v>
      </c>
      <c r="J21" s="39"/>
      <c r="K21" s="16"/>
      <c r="L21" s="28"/>
      <c r="M21" s="39">
        <f>10*60/(8*$N$7)</f>
        <v>7.5</v>
      </c>
      <c r="N21" s="16">
        <f t="shared" si="5"/>
        <v>10</v>
      </c>
      <c r="O21" s="28">
        <f>M21*N21/60</f>
        <v>1.25</v>
      </c>
      <c r="P21" s="239"/>
      <c r="Q21" s="251"/>
      <c r="R21" s="41"/>
    </row>
    <row r="22" spans="2:18" ht="58.5" customHeight="1" x14ac:dyDescent="0.35">
      <c r="B22" s="209"/>
      <c r="C22" s="21" t="s">
        <v>104</v>
      </c>
      <c r="D22" s="225" t="s">
        <v>107</v>
      </c>
      <c r="E22" s="247"/>
      <c r="F22" s="43" t="s">
        <v>26</v>
      </c>
      <c r="G22" s="44">
        <f>20*60/(4*$H$7)</f>
        <v>37.5</v>
      </c>
      <c r="H22" s="16">
        <f t="shared" si="2"/>
        <v>8</v>
      </c>
      <c r="I22" s="45">
        <f t="shared" si="6"/>
        <v>5</v>
      </c>
      <c r="J22" s="44">
        <f>20*60/(4*$K$7)</f>
        <v>30</v>
      </c>
      <c r="K22" s="16">
        <f t="shared" si="3"/>
        <v>10</v>
      </c>
      <c r="L22" s="45">
        <f t="shared" si="4"/>
        <v>5</v>
      </c>
      <c r="M22" s="46">
        <f>20*60/(4*$N$7)</f>
        <v>30</v>
      </c>
      <c r="N22" s="16">
        <f t="shared" si="5"/>
        <v>10</v>
      </c>
      <c r="O22" s="45">
        <f t="shared" si="1"/>
        <v>5</v>
      </c>
      <c r="P22" s="239"/>
      <c r="Q22" s="251"/>
      <c r="R22" s="41"/>
    </row>
    <row r="23" spans="2:18" ht="58.5" customHeight="1" x14ac:dyDescent="0.35">
      <c r="B23" s="209"/>
      <c r="C23" s="10" t="s">
        <v>105</v>
      </c>
      <c r="D23" s="226"/>
      <c r="E23" s="232"/>
      <c r="F23" s="47" t="s">
        <v>24</v>
      </c>
      <c r="G23" s="39">
        <f>10*60/(8*$H$7)</f>
        <v>9.375</v>
      </c>
      <c r="H23" s="16">
        <f t="shared" si="2"/>
        <v>8</v>
      </c>
      <c r="I23" s="11">
        <f t="shared" si="6"/>
        <v>1.25</v>
      </c>
      <c r="J23" s="39">
        <f>10*60/(8*$K$7)</f>
        <v>7.5</v>
      </c>
      <c r="K23" s="16">
        <f t="shared" si="3"/>
        <v>10</v>
      </c>
      <c r="L23" s="11">
        <f t="shared" si="4"/>
        <v>1.25</v>
      </c>
      <c r="M23" s="39">
        <f>10*60/(8*$N$7)</f>
        <v>7.5</v>
      </c>
      <c r="N23" s="16">
        <f t="shared" si="5"/>
        <v>10</v>
      </c>
      <c r="O23" s="11">
        <f t="shared" si="1"/>
        <v>1.25</v>
      </c>
      <c r="P23" s="249"/>
      <c r="Q23" s="252"/>
      <c r="R23" s="41"/>
    </row>
    <row r="24" spans="2:18" ht="133.15" customHeight="1" x14ac:dyDescent="0.35">
      <c r="B24" s="210"/>
      <c r="C24" s="91" t="s">
        <v>84</v>
      </c>
      <c r="D24" s="90" t="s">
        <v>27</v>
      </c>
      <c r="E24" s="104">
        <v>3</v>
      </c>
      <c r="F24" s="99" t="s">
        <v>85</v>
      </c>
      <c r="G24" s="103">
        <f>(45*60/($H$7*2))+(12*3600/(430*$H$7))</f>
        <v>181.30813953488371</v>
      </c>
      <c r="H24" s="53">
        <f t="shared" si="2"/>
        <v>8</v>
      </c>
      <c r="I24" s="103">
        <f t="shared" si="6"/>
        <v>24.174418604651162</v>
      </c>
      <c r="J24" s="103">
        <f>(45*60/($K$7*2))+(12*3600/(430*$K$7))</f>
        <v>145.04651162790697</v>
      </c>
      <c r="K24" s="53">
        <f t="shared" si="3"/>
        <v>10</v>
      </c>
      <c r="L24" s="103">
        <f t="shared" si="4"/>
        <v>24.174418604651162</v>
      </c>
      <c r="M24" s="103">
        <f>(45*60/($N$7*2))+(12*3600/(430*$N$7))</f>
        <v>145.04651162790697</v>
      </c>
      <c r="N24" s="53">
        <f t="shared" si="5"/>
        <v>10</v>
      </c>
      <c r="O24" s="103">
        <f t="shared" si="1"/>
        <v>24.174418604651162</v>
      </c>
      <c r="P24" s="48"/>
      <c r="Q24" s="19"/>
      <c r="R24" s="49"/>
    </row>
    <row r="25" spans="2:18" ht="129" customHeight="1" x14ac:dyDescent="0.35">
      <c r="B25" s="229" t="s">
        <v>28</v>
      </c>
      <c r="C25" s="215" t="s">
        <v>86</v>
      </c>
      <c r="D25" s="215" t="s">
        <v>29</v>
      </c>
      <c r="E25" s="237">
        <v>1</v>
      </c>
      <c r="F25" s="50" t="s">
        <v>140</v>
      </c>
      <c r="G25" s="274">
        <f>90/4</f>
        <v>22.5</v>
      </c>
      <c r="H25" s="273">
        <v>8</v>
      </c>
      <c r="I25" s="271">
        <f t="shared" si="6"/>
        <v>3</v>
      </c>
      <c r="J25" s="15">
        <f>90/4</f>
        <v>22.5</v>
      </c>
      <c r="K25" s="53">
        <f t="shared" si="3"/>
        <v>10</v>
      </c>
      <c r="L25" s="11">
        <f t="shared" si="4"/>
        <v>3.75</v>
      </c>
      <c r="M25" s="271">
        <f>90/5</f>
        <v>18</v>
      </c>
      <c r="N25" s="273">
        <v>10</v>
      </c>
      <c r="O25" s="271">
        <f t="shared" si="1"/>
        <v>3</v>
      </c>
      <c r="P25" s="12"/>
      <c r="Q25" s="51"/>
    </row>
    <row r="26" spans="2:18" ht="136.15" customHeight="1" x14ac:dyDescent="0.35">
      <c r="B26" s="229"/>
      <c r="C26" s="215"/>
      <c r="D26" s="215"/>
      <c r="E26" s="238"/>
      <c r="F26" s="48" t="s">
        <v>141</v>
      </c>
      <c r="G26" s="275"/>
      <c r="H26" s="262"/>
      <c r="I26" s="272"/>
      <c r="J26" s="15">
        <f>110/4</f>
        <v>27.5</v>
      </c>
      <c r="K26" s="53">
        <f t="shared" si="3"/>
        <v>10</v>
      </c>
      <c r="L26" s="11">
        <f t="shared" ref="L26" si="7">J26*K26/60</f>
        <v>4.583333333333333</v>
      </c>
      <c r="M26" s="272"/>
      <c r="N26" s="262"/>
      <c r="O26" s="272"/>
      <c r="P26" s="141"/>
      <c r="Q26" s="23"/>
    </row>
    <row r="27" spans="2:18" ht="73.5" customHeight="1" x14ac:dyDescent="0.35">
      <c r="B27" s="229"/>
      <c r="C27" s="142" t="s">
        <v>139</v>
      </c>
      <c r="D27" s="230" t="s">
        <v>90</v>
      </c>
      <c r="E27" s="231">
        <v>1</v>
      </c>
      <c r="F27" s="47" t="s">
        <v>88</v>
      </c>
      <c r="G27" s="140">
        <f>52/10</f>
        <v>5.2</v>
      </c>
      <c r="H27" s="53">
        <f>$H$7</f>
        <v>8</v>
      </c>
      <c r="I27" s="77">
        <f>G27*H27/60</f>
        <v>0.69333333333333336</v>
      </c>
      <c r="J27" s="140">
        <f>52/10</f>
        <v>5.2</v>
      </c>
      <c r="K27" s="53">
        <f>$K$7</f>
        <v>10</v>
      </c>
      <c r="L27" s="77">
        <f>J27*K27/60</f>
        <v>0.8666666666666667</v>
      </c>
      <c r="M27" s="140">
        <f>52/10</f>
        <v>5.2</v>
      </c>
      <c r="N27" s="53">
        <f>$N$7</f>
        <v>10</v>
      </c>
      <c r="O27" s="77">
        <f>M27*N27/60</f>
        <v>0.8666666666666667</v>
      </c>
      <c r="P27" s="233"/>
      <c r="Q27" s="227"/>
    </row>
    <row r="28" spans="2:18" ht="73.5" customHeight="1" x14ac:dyDescent="0.35">
      <c r="B28" s="229"/>
      <c r="C28" s="52" t="s">
        <v>138</v>
      </c>
      <c r="D28" s="226"/>
      <c r="E28" s="232"/>
      <c r="F28" s="32" t="s">
        <v>89</v>
      </c>
      <c r="G28" s="108">
        <v>78</v>
      </c>
      <c r="H28" s="53">
        <f>$H$7</f>
        <v>8</v>
      </c>
      <c r="I28" s="77">
        <f>G28*H28/60</f>
        <v>10.4</v>
      </c>
      <c r="J28" s="108">
        <v>78</v>
      </c>
      <c r="K28" s="53">
        <f>$K$7</f>
        <v>10</v>
      </c>
      <c r="L28" s="77">
        <f>J28*K28/60</f>
        <v>13</v>
      </c>
      <c r="M28" s="108">
        <v>78</v>
      </c>
      <c r="N28" s="53">
        <f>$N$7</f>
        <v>10</v>
      </c>
      <c r="O28" s="77">
        <f>M28*N28/60</f>
        <v>13</v>
      </c>
      <c r="P28" s="234"/>
      <c r="Q28" s="228"/>
    </row>
    <row r="29" spans="2:18" ht="49.5" customHeight="1" x14ac:dyDescent="0.35">
      <c r="B29" s="229"/>
      <c r="C29" s="35" t="s">
        <v>91</v>
      </c>
      <c r="D29" s="92" t="s">
        <v>133</v>
      </c>
      <c r="E29" s="131">
        <v>1</v>
      </c>
      <c r="F29" s="48" t="s">
        <v>30</v>
      </c>
      <c r="G29" s="54">
        <f>8.6*60/8</f>
        <v>64.5</v>
      </c>
      <c r="H29" s="16">
        <f>$H$7</f>
        <v>8</v>
      </c>
      <c r="I29" s="18">
        <f t="shared" ref="I29:I30" si="8">G29*H29/60</f>
        <v>8.6</v>
      </c>
      <c r="J29" s="54">
        <f>8.6*60/8</f>
        <v>64.5</v>
      </c>
      <c r="K29" s="16">
        <f>$K$7</f>
        <v>10</v>
      </c>
      <c r="L29" s="18">
        <f t="shared" si="4"/>
        <v>10.75</v>
      </c>
      <c r="M29" s="54">
        <f>8.6*60/8</f>
        <v>64.5</v>
      </c>
      <c r="N29" s="16">
        <f>$N$7</f>
        <v>10</v>
      </c>
      <c r="O29" s="18">
        <f t="shared" ref="O29:O31" si="9">M29*N29/60</f>
        <v>10.75</v>
      </c>
      <c r="P29" s="29"/>
      <c r="Q29" s="31"/>
    </row>
    <row r="30" spans="2:18" ht="53.45" customHeight="1" x14ac:dyDescent="0.35">
      <c r="B30" s="229"/>
      <c r="C30" s="55" t="s">
        <v>92</v>
      </c>
      <c r="D30" s="93" t="s">
        <v>134</v>
      </c>
      <c r="E30" s="132">
        <v>1</v>
      </c>
      <c r="F30" s="56" t="s">
        <v>31</v>
      </c>
      <c r="G30" s="57">
        <f>($E$6+$E$7)/1000/1.5*60</f>
        <v>11.6</v>
      </c>
      <c r="H30" s="16">
        <f>$H$7</f>
        <v>8</v>
      </c>
      <c r="I30" s="17">
        <f t="shared" si="8"/>
        <v>1.5466666666666666</v>
      </c>
      <c r="J30" s="57">
        <f>($E$6+$E$7)/1000/1.5*60</f>
        <v>11.6</v>
      </c>
      <c r="K30" s="16">
        <f>$K$7</f>
        <v>10</v>
      </c>
      <c r="L30" s="17">
        <f t="shared" si="4"/>
        <v>1.9333333333333333</v>
      </c>
      <c r="M30" s="57">
        <f>($E$6+$E$7)/1000/1.5*60</f>
        <v>11.6</v>
      </c>
      <c r="N30" s="16">
        <f>$N$7</f>
        <v>10</v>
      </c>
      <c r="O30" s="17">
        <f t="shared" si="9"/>
        <v>1.9333333333333333</v>
      </c>
      <c r="P30" s="40"/>
      <c r="Q30" s="58"/>
    </row>
    <row r="31" spans="2:18" ht="53.45" customHeight="1" x14ac:dyDescent="0.35">
      <c r="B31" s="229"/>
      <c r="C31" s="214" t="s">
        <v>93</v>
      </c>
      <c r="D31" s="215" t="s">
        <v>32</v>
      </c>
      <c r="E31" s="211">
        <v>1</v>
      </c>
      <c r="F31" s="14" t="s">
        <v>33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57">
        <f>($E$6+$E$7)/1000/0.6*60</f>
        <v>29</v>
      </c>
      <c r="N31" s="16">
        <f>$N$7</f>
        <v>10</v>
      </c>
      <c r="O31" s="17">
        <f t="shared" si="9"/>
        <v>4.833333333333333</v>
      </c>
      <c r="P31" s="59"/>
      <c r="Q31" s="60"/>
    </row>
    <row r="32" spans="2:18" ht="53.45" customHeight="1" x14ac:dyDescent="0.35">
      <c r="B32" s="229"/>
      <c r="C32" s="214"/>
      <c r="D32" s="215"/>
      <c r="E32" s="212"/>
      <c r="F32" s="14" t="s">
        <v>34</v>
      </c>
      <c r="G32" s="33">
        <f>($E$6+$E$7)/1000/0.38*60</f>
        <v>45.78947368421052</v>
      </c>
      <c r="H32" s="16">
        <f>$H$7</f>
        <v>8</v>
      </c>
      <c r="I32" s="17">
        <f t="shared" ref="I32" si="10">G32*H32/60</f>
        <v>6.1052631578947363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59"/>
      <c r="Q32" s="60"/>
    </row>
    <row r="33" spans="2:17" ht="53.45" customHeight="1" x14ac:dyDescent="0.35">
      <c r="B33" s="229"/>
      <c r="C33" s="214"/>
      <c r="D33" s="215"/>
      <c r="E33" s="213"/>
      <c r="F33" s="14" t="s">
        <v>35</v>
      </c>
      <c r="G33" s="8">
        <v>0</v>
      </c>
      <c r="H33" s="8">
        <v>0</v>
      </c>
      <c r="I33" s="8">
        <v>0</v>
      </c>
      <c r="J33" s="33">
        <f>($E$6+$E$7)/1000/1*60</f>
        <v>17.399999999999999</v>
      </c>
      <c r="K33" s="16">
        <f>$K$7</f>
        <v>10</v>
      </c>
      <c r="L33" s="17">
        <f t="shared" ref="L33" si="11">J33*K33/60</f>
        <v>2.9</v>
      </c>
      <c r="M33" s="8">
        <v>0</v>
      </c>
      <c r="N33" s="8">
        <v>0</v>
      </c>
      <c r="O33" s="8">
        <v>0</v>
      </c>
      <c r="P33" s="59"/>
      <c r="Q33" s="60"/>
    </row>
    <row r="34" spans="2:17" ht="52.15" customHeight="1" x14ac:dyDescent="0.35">
      <c r="B34" s="229"/>
      <c r="C34" s="214" t="s">
        <v>96</v>
      </c>
      <c r="D34" s="215" t="s">
        <v>36</v>
      </c>
      <c r="E34" s="216">
        <v>1</v>
      </c>
      <c r="F34" s="61" t="s">
        <v>136</v>
      </c>
      <c r="G34" s="54">
        <f>I34*60/H34</f>
        <v>11.25</v>
      </c>
      <c r="H34" s="10">
        <f>$H$7</f>
        <v>8</v>
      </c>
      <c r="I34" s="106">
        <v>1.5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29"/>
      <c r="Q34" s="31"/>
    </row>
    <row r="35" spans="2:17" ht="52.15" customHeight="1" x14ac:dyDescent="0.35">
      <c r="B35" s="229"/>
      <c r="C35" s="214"/>
      <c r="D35" s="215"/>
      <c r="E35" s="216"/>
      <c r="F35" s="61" t="s">
        <v>135</v>
      </c>
      <c r="G35" s="54">
        <f>I35*60/H35</f>
        <v>18.75</v>
      </c>
      <c r="H35" s="10">
        <f>$H$7</f>
        <v>8</v>
      </c>
      <c r="I35" s="106">
        <v>2.5</v>
      </c>
      <c r="J35" s="107">
        <f>L35*60/K35</f>
        <v>15</v>
      </c>
      <c r="K35" s="74">
        <f>$K$7</f>
        <v>10</v>
      </c>
      <c r="L35" s="106">
        <v>2.5</v>
      </c>
      <c r="M35" s="107">
        <f>O35*60/N35</f>
        <v>15</v>
      </c>
      <c r="N35" s="74">
        <f>$N$7</f>
        <v>10</v>
      </c>
      <c r="O35" s="106">
        <v>2.5</v>
      </c>
      <c r="P35" s="29"/>
      <c r="Q35" s="31"/>
    </row>
    <row r="36" spans="2:17" s="113" customFormat="1" ht="90.6" customHeight="1" x14ac:dyDescent="0.35">
      <c r="B36" s="229"/>
      <c r="C36" s="139" t="s">
        <v>97</v>
      </c>
      <c r="D36" s="124" t="s">
        <v>37</v>
      </c>
      <c r="E36" s="127">
        <v>1</v>
      </c>
      <c r="F36" s="109" t="s">
        <v>38</v>
      </c>
      <c r="G36" s="108">
        <v>102</v>
      </c>
      <c r="H36" s="53">
        <f>$H$7</f>
        <v>8</v>
      </c>
      <c r="I36" s="77">
        <f>G36*H36/60</f>
        <v>13.6</v>
      </c>
      <c r="J36" s="108">
        <v>102</v>
      </c>
      <c r="K36" s="53">
        <f>$K$7</f>
        <v>10</v>
      </c>
      <c r="L36" s="77">
        <f>J36*K36/60</f>
        <v>17</v>
      </c>
      <c r="M36" s="108">
        <v>102</v>
      </c>
      <c r="N36" s="53">
        <f>$N$7</f>
        <v>10</v>
      </c>
      <c r="O36" s="77">
        <f>M36*N36/60</f>
        <v>17</v>
      </c>
      <c r="P36" s="125"/>
      <c r="Q36" s="126"/>
    </row>
    <row r="37" spans="2:17" ht="81" customHeight="1" x14ac:dyDescent="0.35">
      <c r="B37" s="229"/>
      <c r="C37" s="223" t="s">
        <v>109</v>
      </c>
      <c r="D37" s="88" t="s">
        <v>39</v>
      </c>
      <c r="E37" s="235">
        <v>3</v>
      </c>
      <c r="F37" s="56" t="s">
        <v>40</v>
      </c>
      <c r="G37" s="33">
        <f>100*60/(8*$H$7)</f>
        <v>93.75</v>
      </c>
      <c r="H37" s="10">
        <f t="shared" ref="H37:H44" si="12">$H$7</f>
        <v>8</v>
      </c>
      <c r="I37" s="17">
        <f>G37*H37/60</f>
        <v>12.5</v>
      </c>
      <c r="J37" s="33">
        <f>100*60/(8*$K$7)</f>
        <v>75</v>
      </c>
      <c r="K37" s="10">
        <f t="shared" ref="K37:K44" si="13">$K$7</f>
        <v>10</v>
      </c>
      <c r="L37" s="17">
        <f>J37*K37/60</f>
        <v>12.5</v>
      </c>
      <c r="M37" s="33">
        <f>100*60/(8*$N$7)</f>
        <v>75</v>
      </c>
      <c r="N37" s="10">
        <f t="shared" ref="N37:N44" si="14">$N$7</f>
        <v>10</v>
      </c>
      <c r="O37" s="17">
        <f>M37*N37/60</f>
        <v>12.5</v>
      </c>
      <c r="P37" s="239"/>
      <c r="Q37" s="241" t="s">
        <v>41</v>
      </c>
    </row>
    <row r="38" spans="2:17" ht="81" customHeight="1" x14ac:dyDescent="0.35">
      <c r="B38" s="229"/>
      <c r="C38" s="224"/>
      <c r="D38" s="88" t="s">
        <v>42</v>
      </c>
      <c r="E38" s="236"/>
      <c r="F38" s="56" t="s">
        <v>43</v>
      </c>
      <c r="G38" s="57">
        <f>40*60/(8*$H$7)</f>
        <v>37.5</v>
      </c>
      <c r="H38" s="10">
        <f t="shared" si="12"/>
        <v>8</v>
      </c>
      <c r="I38" s="17">
        <f>G38*H38/60</f>
        <v>5</v>
      </c>
      <c r="J38" s="57">
        <f>40*60/(8*$K$7)</f>
        <v>30</v>
      </c>
      <c r="K38" s="10">
        <f t="shared" si="13"/>
        <v>10</v>
      </c>
      <c r="L38" s="17">
        <f>J38*K38/60</f>
        <v>5</v>
      </c>
      <c r="M38" s="57">
        <f>40*60/(8*$N$7)</f>
        <v>30</v>
      </c>
      <c r="N38" s="10">
        <f t="shared" si="14"/>
        <v>10</v>
      </c>
      <c r="O38" s="17">
        <f>M38*N38/60</f>
        <v>5</v>
      </c>
      <c r="P38" s="239"/>
      <c r="Q38" s="242"/>
    </row>
    <row r="39" spans="2:17" ht="37.5" customHeight="1" x14ac:dyDescent="0.35">
      <c r="B39" s="229"/>
      <c r="C39" s="62" t="s">
        <v>103</v>
      </c>
      <c r="D39" s="88" t="s">
        <v>44</v>
      </c>
      <c r="E39" s="236"/>
      <c r="F39" s="56" t="s">
        <v>45</v>
      </c>
      <c r="G39" s="33">
        <f>10*60/(8*$H$7)</f>
        <v>9.375</v>
      </c>
      <c r="H39" s="10">
        <f t="shared" si="12"/>
        <v>8</v>
      </c>
      <c r="I39" s="17">
        <f>G39*H39/60</f>
        <v>1.25</v>
      </c>
      <c r="J39" s="33">
        <f>10*60/(8*$K$7)</f>
        <v>7.5</v>
      </c>
      <c r="K39" s="10">
        <f t="shared" si="13"/>
        <v>10</v>
      </c>
      <c r="L39" s="17">
        <f>J39*K39/60</f>
        <v>1.25</v>
      </c>
      <c r="M39" s="33">
        <f>10*60/(8*$N$7)</f>
        <v>7.5</v>
      </c>
      <c r="N39" s="10">
        <f t="shared" si="14"/>
        <v>10</v>
      </c>
      <c r="O39" s="17">
        <f>M39*N39/60</f>
        <v>1.25</v>
      </c>
      <c r="P39" s="239"/>
      <c r="Q39" s="243" t="s">
        <v>46</v>
      </c>
    </row>
    <row r="40" spans="2:17" ht="37.5" customHeight="1" x14ac:dyDescent="0.35">
      <c r="B40" s="229"/>
      <c r="C40" s="55" t="s">
        <v>103</v>
      </c>
      <c r="D40" s="88" t="s">
        <v>47</v>
      </c>
      <c r="E40" s="236"/>
      <c r="F40" s="56" t="s">
        <v>48</v>
      </c>
      <c r="G40" s="25">
        <f>5*60/(8*$H$7)</f>
        <v>4.6875</v>
      </c>
      <c r="H40" s="10">
        <f t="shared" si="12"/>
        <v>8</v>
      </c>
      <c r="I40" s="17">
        <f>G40*H40/60</f>
        <v>0.625</v>
      </c>
      <c r="J40" s="25">
        <f>5*60/(8*$K$7)</f>
        <v>3.75</v>
      </c>
      <c r="K40" s="10">
        <f t="shared" si="13"/>
        <v>10</v>
      </c>
      <c r="L40" s="17">
        <f>J40*K40/60</f>
        <v>0.625</v>
      </c>
      <c r="M40" s="25">
        <f>5*60/(8*$N$7)</f>
        <v>3.75</v>
      </c>
      <c r="N40" s="10">
        <f t="shared" si="14"/>
        <v>10</v>
      </c>
      <c r="O40" s="17">
        <f>M40*N40/60</f>
        <v>0.625</v>
      </c>
      <c r="P40" s="240"/>
      <c r="Q40" s="244"/>
    </row>
    <row r="41" spans="2:17" ht="64.150000000000006" customHeight="1" x14ac:dyDescent="0.35">
      <c r="B41" s="208" t="s">
        <v>49</v>
      </c>
      <c r="C41" s="9" t="s">
        <v>110</v>
      </c>
      <c r="D41" s="94" t="s">
        <v>50</v>
      </c>
      <c r="E41" s="216">
        <v>2</v>
      </c>
      <c r="F41" s="63" t="s">
        <v>51</v>
      </c>
      <c r="G41" s="16">
        <f>I41/H41*60</f>
        <v>17.5</v>
      </c>
      <c r="H41" s="10">
        <f t="shared" si="12"/>
        <v>8</v>
      </c>
      <c r="I41" s="64">
        <f>70*2/60</f>
        <v>2.3333333333333335</v>
      </c>
      <c r="J41" s="16">
        <f>L41/K41*60</f>
        <v>14</v>
      </c>
      <c r="K41" s="10">
        <f t="shared" si="13"/>
        <v>10</v>
      </c>
      <c r="L41" s="64">
        <f>70*2/60</f>
        <v>2.3333333333333335</v>
      </c>
      <c r="M41" s="64">
        <f>O41/N41*60</f>
        <v>14</v>
      </c>
      <c r="N41" s="10">
        <f t="shared" si="14"/>
        <v>10</v>
      </c>
      <c r="O41" s="64">
        <f>70*2/60</f>
        <v>2.3333333333333335</v>
      </c>
      <c r="P41" s="65" t="s">
        <v>52</v>
      </c>
      <c r="Q41" s="59"/>
    </row>
    <row r="42" spans="2:17" ht="64.150000000000006" customHeight="1" x14ac:dyDescent="0.35">
      <c r="B42" s="209"/>
      <c r="C42" s="9" t="s">
        <v>111</v>
      </c>
      <c r="D42" s="87" t="s">
        <v>53</v>
      </c>
      <c r="E42" s="216"/>
      <c r="F42" s="63" t="s">
        <v>54</v>
      </c>
      <c r="G42" s="27">
        <f>I42/H42*60</f>
        <v>20</v>
      </c>
      <c r="H42" s="10">
        <f t="shared" si="12"/>
        <v>8</v>
      </c>
      <c r="I42" s="64">
        <f>80*2/60</f>
        <v>2.6666666666666665</v>
      </c>
      <c r="J42" s="27">
        <f>L42/K42*60</f>
        <v>16</v>
      </c>
      <c r="K42" s="10">
        <f t="shared" si="13"/>
        <v>10</v>
      </c>
      <c r="L42" s="64">
        <f>80*2/60</f>
        <v>2.6666666666666665</v>
      </c>
      <c r="M42" s="27">
        <f>O42/N42*60</f>
        <v>16</v>
      </c>
      <c r="N42" s="10">
        <f t="shared" si="14"/>
        <v>10</v>
      </c>
      <c r="O42" s="64">
        <f>80*2/60</f>
        <v>2.6666666666666665</v>
      </c>
      <c r="P42" s="29" t="s">
        <v>55</v>
      </c>
      <c r="Q42" s="66"/>
    </row>
    <row r="43" spans="2:17" ht="64.150000000000006" customHeight="1" x14ac:dyDescent="0.35">
      <c r="B43" s="209"/>
      <c r="C43" s="120" t="s">
        <v>112</v>
      </c>
      <c r="D43" s="95" t="s">
        <v>56</v>
      </c>
      <c r="E43" s="104">
        <v>2</v>
      </c>
      <c r="F43" s="121" t="s">
        <v>57</v>
      </c>
      <c r="G43" s="122">
        <f>I43/H43*60</f>
        <v>90</v>
      </c>
      <c r="H43" s="10">
        <f t="shared" si="12"/>
        <v>8</v>
      </c>
      <c r="I43" s="28">
        <v>12</v>
      </c>
      <c r="J43" s="122">
        <f>L43/K43*60</f>
        <v>72</v>
      </c>
      <c r="K43" s="10">
        <f t="shared" si="13"/>
        <v>10</v>
      </c>
      <c r="L43" s="28">
        <v>12</v>
      </c>
      <c r="M43" s="123">
        <f>12*60/8</f>
        <v>90</v>
      </c>
      <c r="N43" s="10">
        <f t="shared" si="14"/>
        <v>10</v>
      </c>
      <c r="O43" s="28">
        <v>12</v>
      </c>
      <c r="P43" s="29" t="s">
        <v>58</v>
      </c>
      <c r="Q43" s="121"/>
    </row>
    <row r="44" spans="2:17" ht="324.60000000000002" customHeight="1" x14ac:dyDescent="0.35">
      <c r="B44" s="209"/>
      <c r="C44" s="9" t="s">
        <v>98</v>
      </c>
      <c r="D44" s="37" t="s">
        <v>59</v>
      </c>
      <c r="E44" s="133">
        <v>1</v>
      </c>
      <c r="F44" s="111" t="s">
        <v>108</v>
      </c>
      <c r="G44" s="122">
        <f>I44/H44*60</f>
        <v>58.75</v>
      </c>
      <c r="H44" s="10">
        <f t="shared" si="12"/>
        <v>8</v>
      </c>
      <c r="I44" s="67">
        <f>[7]電鍍.雷射製程CT!$E$10</f>
        <v>7.833333333333333</v>
      </c>
      <c r="J44" s="122">
        <f>L44/K44*60</f>
        <v>62.499999999999993</v>
      </c>
      <c r="K44" s="10">
        <f t="shared" si="13"/>
        <v>10</v>
      </c>
      <c r="L44" s="67">
        <f>[7]電鍍.雷射製程CT!$F$10</f>
        <v>10.416666666666666</v>
      </c>
      <c r="M44" s="122">
        <f>O44/N44*60</f>
        <v>33.5</v>
      </c>
      <c r="N44" s="10">
        <f t="shared" si="14"/>
        <v>10</v>
      </c>
      <c r="O44" s="67">
        <f>[7]電鍍.雷射製程CT!$G$10</f>
        <v>5.583333333333333</v>
      </c>
      <c r="P44" s="22"/>
      <c r="Q44" s="68"/>
    </row>
    <row r="45" spans="2:17" ht="97.9" customHeight="1" x14ac:dyDescent="0.35">
      <c r="B45" s="209"/>
      <c r="C45" s="35" t="s">
        <v>99</v>
      </c>
      <c r="D45" s="88" t="s">
        <v>60</v>
      </c>
      <c r="E45" s="130">
        <v>1</v>
      </c>
      <c r="F45" s="32" t="s">
        <v>61</v>
      </c>
      <c r="G45" s="33">
        <f>($E$6+$E$7)/1000/0.5*60</f>
        <v>34.799999999999997</v>
      </c>
      <c r="H45" s="16">
        <f>$H$7</f>
        <v>8</v>
      </c>
      <c r="I45" s="17">
        <f t="shared" ref="I45:I49" si="15">G45*H45/60</f>
        <v>4.6399999999999997</v>
      </c>
      <c r="J45" s="33">
        <f>($E$6+$E$7)/1000/0.5*60</f>
        <v>34.799999999999997</v>
      </c>
      <c r="K45" s="16">
        <f>$K$7</f>
        <v>10</v>
      </c>
      <c r="L45" s="17">
        <f t="shared" ref="L45:L53" si="16">J45*K45/60</f>
        <v>5.8</v>
      </c>
      <c r="M45" s="33">
        <f>($E$6+$E$7)/1000/0.5*60</f>
        <v>34.799999999999997</v>
      </c>
      <c r="N45" s="16">
        <f>$N$7</f>
        <v>10</v>
      </c>
      <c r="O45" s="17">
        <f t="shared" ref="O45:O53" si="17">M45*N45/60</f>
        <v>5.8</v>
      </c>
      <c r="P45" s="12"/>
      <c r="Q45" s="51"/>
    </row>
    <row r="46" spans="2:17" ht="63.6" customHeight="1" x14ac:dyDescent="0.35">
      <c r="B46" s="209"/>
      <c r="C46" s="217" t="s">
        <v>100</v>
      </c>
      <c r="D46" s="220" t="s">
        <v>62</v>
      </c>
      <c r="E46" s="211">
        <v>1</v>
      </c>
      <c r="F46" s="14" t="s">
        <v>63</v>
      </c>
      <c r="G46" s="57">
        <f>($E$6+$E$7)/1000/1.5*60</f>
        <v>11.6</v>
      </c>
      <c r="H46" s="16">
        <f>$H$7</f>
        <v>8</v>
      </c>
      <c r="I46" s="17">
        <f t="shared" si="15"/>
        <v>1.5466666666666666</v>
      </c>
      <c r="J46" s="57">
        <f>($E$6+$E$7)/1000/1.5*60</f>
        <v>11.6</v>
      </c>
      <c r="K46" s="16">
        <f>$K$7</f>
        <v>10</v>
      </c>
      <c r="L46" s="17">
        <f t="shared" si="16"/>
        <v>1.9333333333333333</v>
      </c>
      <c r="M46" s="57">
        <f>($E$6+$E$7)/1000/1.5*60</f>
        <v>11.6</v>
      </c>
      <c r="N46" s="16">
        <f>$N$7</f>
        <v>10</v>
      </c>
      <c r="O46" s="17">
        <f t="shared" si="17"/>
        <v>1.9333333333333333</v>
      </c>
      <c r="P46" s="29"/>
      <c r="Q46" s="69"/>
    </row>
    <row r="47" spans="2:17" ht="63.6" customHeight="1" x14ac:dyDescent="0.35">
      <c r="B47" s="209"/>
      <c r="C47" s="218"/>
      <c r="D47" s="221"/>
      <c r="E47" s="212"/>
      <c r="F47" s="14" t="s">
        <v>64</v>
      </c>
      <c r="G47" s="33">
        <f>($E$6+$E$7)/1000/2.25*60</f>
        <v>7.7333333333333334</v>
      </c>
      <c r="H47" s="16">
        <f>$H$7</f>
        <v>8</v>
      </c>
      <c r="I47" s="17">
        <f t="shared" si="15"/>
        <v>1.0311111111111111</v>
      </c>
      <c r="J47" s="33">
        <f>($E$6+$E$7)/1000/2.25*60</f>
        <v>7.7333333333333334</v>
      </c>
      <c r="K47" s="16">
        <f>$K$7</f>
        <v>10</v>
      </c>
      <c r="L47" s="17">
        <f t="shared" si="16"/>
        <v>1.2888888888888888</v>
      </c>
      <c r="M47" s="33">
        <f>($E$6+$E$7)/1000/2.25*60</f>
        <v>7.7333333333333334</v>
      </c>
      <c r="N47" s="16">
        <f>$N$7</f>
        <v>10</v>
      </c>
      <c r="O47" s="17">
        <f t="shared" si="17"/>
        <v>1.2888888888888888</v>
      </c>
      <c r="P47" s="29"/>
      <c r="Q47" s="69"/>
    </row>
    <row r="48" spans="2:17" ht="63.6" customHeight="1" x14ac:dyDescent="0.35">
      <c r="B48" s="209"/>
      <c r="C48" s="219"/>
      <c r="D48" s="222"/>
      <c r="E48" s="213"/>
      <c r="F48" s="14" t="s">
        <v>65</v>
      </c>
      <c r="G48" s="33">
        <f>($E$6+$E$7)/1000/0.65*60</f>
        <v>26.769230769230766</v>
      </c>
      <c r="H48" s="16">
        <v>10</v>
      </c>
      <c r="I48" s="17">
        <f t="shared" si="15"/>
        <v>4.4615384615384617</v>
      </c>
      <c r="J48" s="33">
        <f>($E$6+$E$7)/1000/0.65*60</f>
        <v>26.769230769230766</v>
      </c>
      <c r="K48" s="16">
        <v>10</v>
      </c>
      <c r="L48" s="17">
        <f t="shared" si="16"/>
        <v>4.4615384615384617</v>
      </c>
      <c r="M48" s="33">
        <f>($E$6+$E$7)/1000/0.65*60</f>
        <v>26.769230769230766</v>
      </c>
      <c r="N48" s="16">
        <v>10</v>
      </c>
      <c r="O48" s="17">
        <f t="shared" si="17"/>
        <v>4.4615384615384617</v>
      </c>
      <c r="P48" s="29"/>
      <c r="Q48" s="69"/>
    </row>
    <row r="49" spans="2:17" ht="72" customHeight="1" x14ac:dyDescent="0.35">
      <c r="B49" s="209"/>
      <c r="C49" s="35" t="s">
        <v>101</v>
      </c>
      <c r="D49" s="86" t="s">
        <v>66</v>
      </c>
      <c r="E49" s="70">
        <v>1</v>
      </c>
      <c r="F49" s="175" t="s">
        <v>616</v>
      </c>
      <c r="G49" s="108">
        <f>600/$H$49</f>
        <v>75</v>
      </c>
      <c r="H49" s="53">
        <f>$H$7</f>
        <v>8</v>
      </c>
      <c r="I49" s="77">
        <f t="shared" si="15"/>
        <v>10</v>
      </c>
      <c r="J49" s="108">
        <f>600/$K$49</f>
        <v>60</v>
      </c>
      <c r="K49" s="53">
        <f>$K$7</f>
        <v>10</v>
      </c>
      <c r="L49" s="77">
        <f t="shared" si="16"/>
        <v>10</v>
      </c>
      <c r="M49" s="108">
        <f>600/$N$49</f>
        <v>60</v>
      </c>
      <c r="N49" s="10">
        <f>$N$7</f>
        <v>10</v>
      </c>
      <c r="O49" s="11">
        <f t="shared" si="17"/>
        <v>10</v>
      </c>
      <c r="P49" s="12"/>
      <c r="Q49" s="71"/>
    </row>
    <row r="50" spans="2:17" ht="72" customHeight="1" x14ac:dyDescent="0.35">
      <c r="B50" s="210"/>
      <c r="C50" s="9" t="s">
        <v>102</v>
      </c>
      <c r="D50" s="10" t="s">
        <v>67</v>
      </c>
      <c r="E50" s="100">
        <v>1</v>
      </c>
      <c r="F50" s="20" t="s">
        <v>68</v>
      </c>
      <c r="G50" s="8">
        <v>0</v>
      </c>
      <c r="H50" s="8">
        <v>0</v>
      </c>
      <c r="I50" s="8">
        <v>0</v>
      </c>
      <c r="J50" s="16">
        <f>720/2/2</f>
        <v>180</v>
      </c>
      <c r="K50" s="10">
        <f>$K$7</f>
        <v>10</v>
      </c>
      <c r="L50" s="17">
        <f t="shared" si="16"/>
        <v>30</v>
      </c>
      <c r="M50" s="16">
        <f>720/2/2</f>
        <v>180</v>
      </c>
      <c r="N50" s="10">
        <f>$N$7</f>
        <v>10</v>
      </c>
      <c r="O50" s="17">
        <f t="shared" si="17"/>
        <v>30</v>
      </c>
      <c r="P50" s="59"/>
      <c r="Q50" s="72"/>
    </row>
    <row r="51" spans="2:17" ht="88.15" customHeight="1" x14ac:dyDescent="0.35">
      <c r="B51" s="208" t="s">
        <v>69</v>
      </c>
      <c r="C51" s="78" t="s">
        <v>122</v>
      </c>
      <c r="D51" s="112" t="s">
        <v>124</v>
      </c>
      <c r="E51" s="136">
        <v>1</v>
      </c>
      <c r="F51" s="59"/>
      <c r="G51" s="24">
        <f>(3.7*60/8)+(1.9*60/8)</f>
        <v>42</v>
      </c>
      <c r="H51" s="53">
        <f>$H$7</f>
        <v>8</v>
      </c>
      <c r="I51" s="73">
        <f t="shared" ref="I51:I53" si="18">G51*H51/60</f>
        <v>5.6</v>
      </c>
      <c r="J51" s="24">
        <f>(4.3*60/8)+(2.1*60/8)</f>
        <v>48</v>
      </c>
      <c r="K51" s="10">
        <f>$K$7</f>
        <v>10</v>
      </c>
      <c r="L51" s="73">
        <f t="shared" ref="L51" si="19">J51*K51/60</f>
        <v>8</v>
      </c>
      <c r="M51" s="24">
        <f>(4.3*60/8)+(2.1*60/8)</f>
        <v>48</v>
      </c>
      <c r="N51" s="10">
        <f>$N$7</f>
        <v>10</v>
      </c>
      <c r="O51" s="73">
        <f t="shared" si="17"/>
        <v>8</v>
      </c>
      <c r="P51" s="137"/>
      <c r="Q51" s="138" t="s">
        <v>70</v>
      </c>
    </row>
    <row r="52" spans="2:17" ht="93.6" customHeight="1" x14ac:dyDescent="0.35">
      <c r="B52" s="209"/>
      <c r="C52" s="21" t="s">
        <v>123</v>
      </c>
      <c r="D52" s="88" t="s">
        <v>117</v>
      </c>
      <c r="E52" s="70">
        <v>2</v>
      </c>
      <c r="F52" s="32"/>
      <c r="G52" s="9">
        <f>I52*60/H52</f>
        <v>12.75</v>
      </c>
      <c r="H52" s="53">
        <f>$H$7</f>
        <v>8</v>
      </c>
      <c r="I52" s="64">
        <v>1.7</v>
      </c>
      <c r="J52" s="9">
        <f>L52*60/K52</f>
        <v>12.75</v>
      </c>
      <c r="K52" s="53">
        <f>$H$7</f>
        <v>8</v>
      </c>
      <c r="L52" s="64">
        <v>1.7</v>
      </c>
      <c r="M52" s="9">
        <f>O52*60/N52</f>
        <v>12.75</v>
      </c>
      <c r="N52" s="53">
        <f>$H$7</f>
        <v>8</v>
      </c>
      <c r="O52" s="64">
        <v>1.7</v>
      </c>
      <c r="P52" s="12" t="s">
        <v>71</v>
      </c>
      <c r="Q52" s="30"/>
    </row>
    <row r="53" spans="2:17" ht="93.6" customHeight="1" x14ac:dyDescent="0.35">
      <c r="B53" s="209"/>
      <c r="C53" s="21" t="s">
        <v>123</v>
      </c>
      <c r="D53" s="86" t="s">
        <v>118</v>
      </c>
      <c r="E53" s="70">
        <v>2</v>
      </c>
      <c r="F53" s="32"/>
      <c r="G53" s="9">
        <v>85</v>
      </c>
      <c r="H53" s="53">
        <f>$H$7</f>
        <v>8</v>
      </c>
      <c r="I53" s="24">
        <f t="shared" si="18"/>
        <v>11.333333333333334</v>
      </c>
      <c r="J53" s="9">
        <v>85</v>
      </c>
      <c r="K53" s="10">
        <f>$K$7</f>
        <v>10</v>
      </c>
      <c r="L53" s="24">
        <f t="shared" si="16"/>
        <v>14.166666666666666</v>
      </c>
      <c r="M53" s="9">
        <v>85</v>
      </c>
      <c r="N53" s="10">
        <f>$N$7</f>
        <v>10</v>
      </c>
      <c r="O53" s="24">
        <f t="shared" si="17"/>
        <v>14.166666666666666</v>
      </c>
      <c r="P53" s="12"/>
      <c r="Q53" s="30" t="s">
        <v>72</v>
      </c>
    </row>
    <row r="54" spans="2:17" ht="71.45" customHeight="1" x14ac:dyDescent="0.35">
      <c r="B54" s="209"/>
      <c r="C54" s="21" t="s">
        <v>113</v>
      </c>
      <c r="D54" s="10" t="s">
        <v>115</v>
      </c>
      <c r="E54" s="53">
        <v>1</v>
      </c>
      <c r="F54" s="20"/>
      <c r="G54" s="10">
        <f t="shared" ref="G54:G55" si="20">I54*60/H54</f>
        <v>48</v>
      </c>
      <c r="H54" s="53">
        <f>$H$7</f>
        <v>8</v>
      </c>
      <c r="I54" s="64">
        <v>6.4</v>
      </c>
      <c r="J54" s="10">
        <f t="shared" ref="J54" si="21">L54*60/K54</f>
        <v>38.4</v>
      </c>
      <c r="K54" s="10">
        <f>$K$7</f>
        <v>10</v>
      </c>
      <c r="L54" s="64">
        <v>6.4</v>
      </c>
      <c r="M54" s="10">
        <f t="shared" ref="M54" si="22">O54*60/N54</f>
        <v>38.4</v>
      </c>
      <c r="N54" s="10">
        <f>$N$7</f>
        <v>10</v>
      </c>
      <c r="O54" s="64">
        <v>6.4</v>
      </c>
      <c r="P54" s="75"/>
      <c r="Q54" s="76"/>
    </row>
    <row r="55" spans="2:17" s="113" customFormat="1" ht="77.45" customHeight="1" x14ac:dyDescent="0.35">
      <c r="B55" s="210"/>
      <c r="C55" s="114" t="s">
        <v>114</v>
      </c>
      <c r="D55" s="115" t="s">
        <v>116</v>
      </c>
      <c r="E55" s="53">
        <v>2</v>
      </c>
      <c r="F55" s="116"/>
      <c r="G55" s="53">
        <f t="shared" si="20"/>
        <v>13.5</v>
      </c>
      <c r="H55" s="53">
        <f>$H$7</f>
        <v>8</v>
      </c>
      <c r="I55" s="117">
        <v>1.8</v>
      </c>
      <c r="J55" s="53">
        <f>L55*60/K55</f>
        <v>14.4</v>
      </c>
      <c r="K55" s="10">
        <f>$K$7</f>
        <v>10</v>
      </c>
      <c r="L55" s="117">
        <v>2.4</v>
      </c>
      <c r="M55" s="53">
        <f>O55*60/N55</f>
        <v>14.4</v>
      </c>
      <c r="N55" s="10">
        <f>$N$7</f>
        <v>10</v>
      </c>
      <c r="O55" s="117">
        <v>2.4</v>
      </c>
      <c r="P55" s="118" t="s">
        <v>73</v>
      </c>
      <c r="Q55" s="119" t="s">
        <v>74</v>
      </c>
    </row>
  </sheetData>
  <mergeCells count="46">
    <mergeCell ref="G8:I8"/>
    <mergeCell ref="J8:L8"/>
    <mergeCell ref="M8:O8"/>
    <mergeCell ref="M25:M26"/>
    <mergeCell ref="N25:N26"/>
    <mergeCell ref="O25:O26"/>
    <mergeCell ref="G25:G26"/>
    <mergeCell ref="H25:H26"/>
    <mergeCell ref="I25:I26"/>
    <mergeCell ref="B10:B17"/>
    <mergeCell ref="C11:C12"/>
    <mergeCell ref="E11:E12"/>
    <mergeCell ref="C13:C15"/>
    <mergeCell ref="E13:E15"/>
    <mergeCell ref="P13:P15"/>
    <mergeCell ref="Q13:Q15"/>
    <mergeCell ref="E20:E23"/>
    <mergeCell ref="P20:P23"/>
    <mergeCell ref="Q20:Q23"/>
    <mergeCell ref="B18:B24"/>
    <mergeCell ref="B41:B50"/>
    <mergeCell ref="D22:D23"/>
    <mergeCell ref="Q27:Q28"/>
    <mergeCell ref="B25:B40"/>
    <mergeCell ref="D27:D28"/>
    <mergeCell ref="E27:E28"/>
    <mergeCell ref="P27:P28"/>
    <mergeCell ref="E37:E40"/>
    <mergeCell ref="C25:C26"/>
    <mergeCell ref="D25:D26"/>
    <mergeCell ref="E25:E26"/>
    <mergeCell ref="P37:P40"/>
    <mergeCell ref="Q37:Q38"/>
    <mergeCell ref="Q39:Q40"/>
    <mergeCell ref="B51:B55"/>
    <mergeCell ref="E46:E48"/>
    <mergeCell ref="C31:C33"/>
    <mergeCell ref="D31:D33"/>
    <mergeCell ref="E31:E33"/>
    <mergeCell ref="C34:C35"/>
    <mergeCell ref="D34:D35"/>
    <mergeCell ref="E34:E35"/>
    <mergeCell ref="E41:E42"/>
    <mergeCell ref="C46:C48"/>
    <mergeCell ref="D46:D48"/>
    <mergeCell ref="C37:C38"/>
  </mergeCells>
  <phoneticPr fontId="1" type="noConversion"/>
  <pageMargins left="0.7" right="0.7" top="0.75" bottom="0.75" header="0.3" footer="0.3"/>
  <pageSetup paperSize="8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9A2-2FF2-405B-9CB3-206C88390DE1}">
  <dimension ref="A1:G50"/>
  <sheetViews>
    <sheetView showGridLines="0" workbookViewId="0">
      <pane ySplit="1" topLeftCell="A2" activePane="bottomLeft" state="frozen"/>
      <selection pane="bottomLeft" activeCell="K19" sqref="K19"/>
    </sheetView>
  </sheetViews>
  <sheetFormatPr defaultRowHeight="16.5" x14ac:dyDescent="0.25"/>
  <cols>
    <col min="2" max="2" width="36.375" bestFit="1" customWidth="1"/>
    <col min="3" max="3" width="28.875" style="170" bestFit="1" customWidth="1"/>
    <col min="4" max="4" width="14.625" customWidth="1"/>
    <col min="5" max="5" width="16.5" customWidth="1"/>
    <col min="7" max="7" width="32.375" bestFit="1" customWidth="1"/>
  </cols>
  <sheetData>
    <row r="1" spans="1:7" ht="40.5" x14ac:dyDescent="0.25">
      <c r="A1" s="155" t="s">
        <v>476</v>
      </c>
      <c r="B1" s="156" t="s">
        <v>477</v>
      </c>
      <c r="C1" s="157" t="s">
        <v>478</v>
      </c>
      <c r="D1" s="158" t="s">
        <v>479</v>
      </c>
      <c r="E1" s="158" t="s">
        <v>480</v>
      </c>
      <c r="F1" s="159" t="s">
        <v>481</v>
      </c>
      <c r="G1" s="160" t="s">
        <v>482</v>
      </c>
    </row>
    <row r="2" spans="1:7" x14ac:dyDescent="0.25">
      <c r="A2" s="161" t="s">
        <v>483</v>
      </c>
      <c r="B2" s="162" t="s">
        <v>484</v>
      </c>
      <c r="C2" s="163" t="s">
        <v>485</v>
      </c>
      <c r="D2" s="164" t="s">
        <v>486</v>
      </c>
      <c r="E2" s="164">
        <v>4</v>
      </c>
      <c r="F2" s="165" t="s">
        <v>487</v>
      </c>
      <c r="G2" s="166"/>
    </row>
    <row r="3" spans="1:7" x14ac:dyDescent="0.25">
      <c r="A3" s="161" t="s">
        <v>83</v>
      </c>
      <c r="B3" s="162" t="s">
        <v>488</v>
      </c>
      <c r="C3" s="163" t="s">
        <v>489</v>
      </c>
      <c r="D3" s="164" t="s">
        <v>486</v>
      </c>
      <c r="E3" s="164">
        <v>4</v>
      </c>
      <c r="F3" s="167" t="s">
        <v>490</v>
      </c>
      <c r="G3" s="166"/>
    </row>
    <row r="4" spans="1:7" x14ac:dyDescent="0.25">
      <c r="A4" s="161" t="s">
        <v>81</v>
      </c>
      <c r="B4" s="162" t="s">
        <v>491</v>
      </c>
      <c r="C4" s="163" t="s">
        <v>492</v>
      </c>
      <c r="D4" s="164" t="s">
        <v>486</v>
      </c>
      <c r="E4" s="164">
        <v>4</v>
      </c>
      <c r="F4" s="167" t="s">
        <v>490</v>
      </c>
      <c r="G4" s="166"/>
    </row>
    <row r="5" spans="1:7" x14ac:dyDescent="0.25">
      <c r="A5" s="161" t="s">
        <v>92</v>
      </c>
      <c r="B5" s="162" t="s">
        <v>493</v>
      </c>
      <c r="C5" s="163" t="s">
        <v>494</v>
      </c>
      <c r="D5" s="164" t="s">
        <v>486</v>
      </c>
      <c r="E5" s="164">
        <v>4</v>
      </c>
      <c r="F5" s="167" t="s">
        <v>490</v>
      </c>
      <c r="G5" s="166"/>
    </row>
    <row r="6" spans="1:7" x14ac:dyDescent="0.25">
      <c r="A6" s="161" t="s">
        <v>93</v>
      </c>
      <c r="B6" s="162" t="s">
        <v>495</v>
      </c>
      <c r="C6" s="163" t="s">
        <v>496</v>
      </c>
      <c r="D6" s="164" t="s">
        <v>486</v>
      </c>
      <c r="E6" s="164">
        <v>4</v>
      </c>
      <c r="F6" s="167" t="s">
        <v>490</v>
      </c>
      <c r="G6" s="166"/>
    </row>
    <row r="7" spans="1:7" x14ac:dyDescent="0.25">
      <c r="A7" s="161" t="s">
        <v>497</v>
      </c>
      <c r="B7" s="162" t="s">
        <v>498</v>
      </c>
      <c r="C7" s="163" t="s">
        <v>499</v>
      </c>
      <c r="D7" s="164" t="s">
        <v>486</v>
      </c>
      <c r="E7" s="164">
        <v>1</v>
      </c>
      <c r="F7" s="165" t="s">
        <v>487</v>
      </c>
      <c r="G7" s="166"/>
    </row>
    <row r="8" spans="1:7" x14ac:dyDescent="0.25">
      <c r="A8" s="168" t="s">
        <v>91</v>
      </c>
      <c r="B8" s="162" t="s">
        <v>500</v>
      </c>
      <c r="C8" s="163" t="s">
        <v>501</v>
      </c>
      <c r="D8" s="164" t="s">
        <v>486</v>
      </c>
      <c r="E8" s="164">
        <v>1</v>
      </c>
      <c r="F8" s="167" t="s">
        <v>490</v>
      </c>
      <c r="G8" s="166"/>
    </row>
    <row r="9" spans="1:7" x14ac:dyDescent="0.25">
      <c r="A9" s="168" t="s">
        <v>502</v>
      </c>
      <c r="B9" s="162" t="s">
        <v>503</v>
      </c>
      <c r="C9" s="163" t="s">
        <v>504</v>
      </c>
      <c r="D9" s="164" t="s">
        <v>486</v>
      </c>
      <c r="E9" s="164">
        <v>1</v>
      </c>
      <c r="F9" s="167" t="s">
        <v>490</v>
      </c>
      <c r="G9" s="166"/>
    </row>
    <row r="10" spans="1:7" x14ac:dyDescent="0.25">
      <c r="A10" s="161" t="s">
        <v>505</v>
      </c>
      <c r="B10" s="162" t="s">
        <v>506</v>
      </c>
      <c r="C10" s="163" t="s">
        <v>507</v>
      </c>
      <c r="D10" s="164" t="s">
        <v>486</v>
      </c>
      <c r="E10" s="164">
        <v>1</v>
      </c>
      <c r="F10" s="165" t="s">
        <v>487</v>
      </c>
      <c r="G10" s="166"/>
    </row>
    <row r="11" spans="1:7" x14ac:dyDescent="0.25">
      <c r="A11" s="161" t="s">
        <v>111</v>
      </c>
      <c r="B11" s="162" t="s">
        <v>508</v>
      </c>
      <c r="C11" s="163" t="s">
        <v>509</v>
      </c>
      <c r="D11" s="164" t="s">
        <v>486</v>
      </c>
      <c r="E11" s="164">
        <v>1</v>
      </c>
      <c r="F11" s="165" t="s">
        <v>487</v>
      </c>
      <c r="G11" s="166"/>
    </row>
    <row r="12" spans="1:7" x14ac:dyDescent="0.25">
      <c r="A12" s="161" t="s">
        <v>110</v>
      </c>
      <c r="B12" s="162" t="s">
        <v>510</v>
      </c>
      <c r="C12" s="163" t="s">
        <v>511</v>
      </c>
      <c r="D12" s="164" t="s">
        <v>486</v>
      </c>
      <c r="E12" s="164">
        <v>1</v>
      </c>
      <c r="F12" s="167" t="s">
        <v>490</v>
      </c>
      <c r="G12" s="166"/>
    </row>
    <row r="13" spans="1:7" x14ac:dyDescent="0.25">
      <c r="A13" s="168" t="s">
        <v>512</v>
      </c>
      <c r="B13" s="162" t="s">
        <v>513</v>
      </c>
      <c r="C13" s="163" t="s">
        <v>514</v>
      </c>
      <c r="D13" s="164"/>
      <c r="E13" s="164">
        <v>1</v>
      </c>
      <c r="F13" s="167" t="s">
        <v>490</v>
      </c>
      <c r="G13" s="166"/>
    </row>
    <row r="14" spans="1:7" x14ac:dyDescent="0.25">
      <c r="A14" s="168" t="s">
        <v>515</v>
      </c>
      <c r="B14" s="162" t="s">
        <v>516</v>
      </c>
      <c r="C14" s="163" t="s">
        <v>517</v>
      </c>
      <c r="D14" s="164"/>
      <c r="E14" s="164">
        <v>1</v>
      </c>
      <c r="F14" s="167" t="s">
        <v>490</v>
      </c>
      <c r="G14" s="166"/>
    </row>
    <row r="15" spans="1:7" x14ac:dyDescent="0.25">
      <c r="A15" s="168" t="s">
        <v>518</v>
      </c>
      <c r="B15" s="162" t="s">
        <v>519</v>
      </c>
      <c r="C15" s="163" t="s">
        <v>520</v>
      </c>
      <c r="D15" s="164"/>
      <c r="E15" s="164">
        <v>1</v>
      </c>
      <c r="F15" s="165" t="s">
        <v>487</v>
      </c>
      <c r="G15" s="166"/>
    </row>
    <row r="16" spans="1:7" x14ac:dyDescent="0.25">
      <c r="A16" s="161" t="s">
        <v>521</v>
      </c>
      <c r="B16" s="162" t="s">
        <v>522</v>
      </c>
      <c r="C16" s="163" t="s">
        <v>523</v>
      </c>
      <c r="D16" s="164" t="s">
        <v>486</v>
      </c>
      <c r="E16" s="164">
        <v>4</v>
      </c>
      <c r="F16" s="165" t="s">
        <v>487</v>
      </c>
      <c r="G16" s="166"/>
    </row>
    <row r="17" spans="1:7" x14ac:dyDescent="0.25">
      <c r="A17" s="161" t="s">
        <v>524</v>
      </c>
      <c r="B17" s="162" t="s">
        <v>525</v>
      </c>
      <c r="C17" s="163" t="s">
        <v>526</v>
      </c>
      <c r="D17" s="164" t="s">
        <v>486</v>
      </c>
      <c r="E17" s="164">
        <v>4</v>
      </c>
      <c r="F17" s="165" t="s">
        <v>487</v>
      </c>
      <c r="G17" s="166"/>
    </row>
    <row r="18" spans="1:7" x14ac:dyDescent="0.25">
      <c r="A18" s="168" t="s">
        <v>101</v>
      </c>
      <c r="B18" s="162" t="s">
        <v>527</v>
      </c>
      <c r="C18" s="163" t="s">
        <v>528</v>
      </c>
      <c r="D18" s="164" t="s">
        <v>486</v>
      </c>
      <c r="E18" s="164">
        <v>4</v>
      </c>
      <c r="F18" s="165" t="s">
        <v>487</v>
      </c>
      <c r="G18" s="166"/>
    </row>
    <row r="19" spans="1:7" x14ac:dyDescent="0.25">
      <c r="A19" s="168" t="s">
        <v>96</v>
      </c>
      <c r="B19" s="162" t="s">
        <v>529</v>
      </c>
      <c r="C19" s="163" t="s">
        <v>530</v>
      </c>
      <c r="D19" s="164" t="s">
        <v>486</v>
      </c>
      <c r="E19" s="164">
        <v>1</v>
      </c>
      <c r="F19" s="167" t="s">
        <v>490</v>
      </c>
      <c r="G19" s="166"/>
    </row>
    <row r="20" spans="1:7" x14ac:dyDescent="0.25">
      <c r="A20" s="168" t="s">
        <v>612</v>
      </c>
      <c r="B20" s="162"/>
      <c r="C20" s="163"/>
      <c r="D20" s="164"/>
      <c r="E20" s="164">
        <v>1</v>
      </c>
      <c r="F20" s="167" t="s">
        <v>490</v>
      </c>
      <c r="G20" s="166"/>
    </row>
    <row r="21" spans="1:7" x14ac:dyDescent="0.25">
      <c r="A21" s="168" t="s">
        <v>87</v>
      </c>
      <c r="B21" s="162" t="s">
        <v>531</v>
      </c>
      <c r="C21" s="163" t="s">
        <v>532</v>
      </c>
      <c r="D21" s="164" t="s">
        <v>486</v>
      </c>
      <c r="E21" s="164">
        <v>1</v>
      </c>
      <c r="F21" s="167" t="s">
        <v>490</v>
      </c>
      <c r="G21" s="166"/>
    </row>
    <row r="22" spans="1:7" x14ac:dyDescent="0.25">
      <c r="A22" s="168" t="s">
        <v>76</v>
      </c>
      <c r="B22" s="162" t="s">
        <v>533</v>
      </c>
      <c r="C22" s="163" t="s">
        <v>534</v>
      </c>
      <c r="D22" s="164" t="s">
        <v>486</v>
      </c>
      <c r="E22" s="164">
        <v>2</v>
      </c>
      <c r="F22" s="167" t="s">
        <v>490</v>
      </c>
      <c r="G22" s="166"/>
    </row>
    <row r="23" spans="1:7" x14ac:dyDescent="0.25">
      <c r="A23" s="168" t="s">
        <v>86</v>
      </c>
      <c r="B23" s="162" t="s">
        <v>535</v>
      </c>
      <c r="C23" s="163" t="s">
        <v>536</v>
      </c>
      <c r="D23" s="164" t="s">
        <v>486</v>
      </c>
      <c r="E23" s="164">
        <v>2</v>
      </c>
      <c r="F23" s="167" t="s">
        <v>490</v>
      </c>
      <c r="G23" s="166"/>
    </row>
    <row r="24" spans="1:7" x14ac:dyDescent="0.25">
      <c r="A24" s="168" t="s">
        <v>105</v>
      </c>
      <c r="B24" s="162" t="s">
        <v>537</v>
      </c>
      <c r="C24" s="163" t="s">
        <v>538</v>
      </c>
      <c r="D24" s="164" t="s">
        <v>486</v>
      </c>
      <c r="E24" s="164">
        <v>8</v>
      </c>
      <c r="F24" s="167" t="s">
        <v>490</v>
      </c>
      <c r="G24" s="166"/>
    </row>
    <row r="25" spans="1:7" x14ac:dyDescent="0.25">
      <c r="A25" s="161" t="s">
        <v>539</v>
      </c>
      <c r="B25" s="162" t="s">
        <v>540</v>
      </c>
      <c r="C25" s="163" t="s">
        <v>540</v>
      </c>
      <c r="D25" s="164" t="s">
        <v>486</v>
      </c>
      <c r="E25" s="164">
        <v>8</v>
      </c>
      <c r="F25" s="167" t="s">
        <v>490</v>
      </c>
      <c r="G25" s="166"/>
    </row>
    <row r="26" spans="1:7" x14ac:dyDescent="0.25">
      <c r="A26" s="168" t="s">
        <v>103</v>
      </c>
      <c r="B26" s="162" t="s">
        <v>541</v>
      </c>
      <c r="C26" s="163" t="s">
        <v>542</v>
      </c>
      <c r="D26" s="164" t="s">
        <v>486</v>
      </c>
      <c r="E26" s="164">
        <v>8</v>
      </c>
      <c r="F26" s="167" t="s">
        <v>490</v>
      </c>
      <c r="G26" s="166"/>
    </row>
    <row r="27" spans="1:7" x14ac:dyDescent="0.25">
      <c r="A27" s="161" t="s">
        <v>543</v>
      </c>
      <c r="B27" s="162" t="s">
        <v>544</v>
      </c>
      <c r="C27" s="163" t="s">
        <v>545</v>
      </c>
      <c r="D27" s="164"/>
      <c r="E27" s="164">
        <v>16</v>
      </c>
      <c r="F27" s="167" t="s">
        <v>490</v>
      </c>
      <c r="G27" s="166"/>
    </row>
    <row r="28" spans="1:7" x14ac:dyDescent="0.25">
      <c r="A28" s="168" t="s">
        <v>546</v>
      </c>
      <c r="B28" s="162" t="s">
        <v>547</v>
      </c>
      <c r="C28" s="163" t="s">
        <v>548</v>
      </c>
      <c r="D28" s="164" t="s">
        <v>486</v>
      </c>
      <c r="E28" s="164">
        <v>8</v>
      </c>
      <c r="F28" s="167" t="s">
        <v>490</v>
      </c>
      <c r="G28" s="166"/>
    </row>
    <row r="29" spans="1:7" x14ac:dyDescent="0.25">
      <c r="A29" s="168" t="s">
        <v>549</v>
      </c>
      <c r="B29" s="162" t="s">
        <v>550</v>
      </c>
      <c r="C29" s="163" t="s">
        <v>551</v>
      </c>
      <c r="D29" s="164" t="s">
        <v>486</v>
      </c>
      <c r="E29" s="164">
        <v>8</v>
      </c>
      <c r="F29" s="167" t="s">
        <v>490</v>
      </c>
      <c r="G29" s="166"/>
    </row>
    <row r="30" spans="1:7" x14ac:dyDescent="0.25">
      <c r="A30" s="168" t="s">
        <v>552</v>
      </c>
      <c r="B30" s="162" t="s">
        <v>553</v>
      </c>
      <c r="C30" s="163" t="s">
        <v>554</v>
      </c>
      <c r="D30" s="164" t="s">
        <v>486</v>
      </c>
      <c r="E30" s="164">
        <v>8</v>
      </c>
      <c r="F30" s="167" t="s">
        <v>490</v>
      </c>
      <c r="G30" s="166"/>
    </row>
    <row r="31" spans="1:7" x14ac:dyDescent="0.25">
      <c r="A31" s="168" t="s">
        <v>555</v>
      </c>
      <c r="B31" s="162" t="s">
        <v>556</v>
      </c>
      <c r="C31" s="163" t="s">
        <v>557</v>
      </c>
      <c r="D31" s="164" t="s">
        <v>486</v>
      </c>
      <c r="E31" s="164">
        <v>8</v>
      </c>
      <c r="F31" s="167" t="s">
        <v>490</v>
      </c>
      <c r="G31" s="166"/>
    </row>
    <row r="32" spans="1:7" x14ac:dyDescent="0.25">
      <c r="A32" s="161" t="s">
        <v>558</v>
      </c>
      <c r="B32" s="162" t="s">
        <v>559</v>
      </c>
      <c r="C32" s="163" t="s">
        <v>560</v>
      </c>
      <c r="D32" s="164" t="s">
        <v>486</v>
      </c>
      <c r="E32" s="164">
        <v>4</v>
      </c>
      <c r="F32" s="167" t="s">
        <v>490</v>
      </c>
      <c r="G32" s="169" t="s">
        <v>561</v>
      </c>
    </row>
    <row r="33" spans="1:7" x14ac:dyDescent="0.25">
      <c r="A33" s="161" t="s">
        <v>562</v>
      </c>
      <c r="B33" s="162" t="s">
        <v>563</v>
      </c>
      <c r="C33" s="163" t="s">
        <v>564</v>
      </c>
      <c r="D33" s="164" t="s">
        <v>486</v>
      </c>
      <c r="E33" s="164">
        <v>4</v>
      </c>
      <c r="F33" s="167" t="s">
        <v>490</v>
      </c>
      <c r="G33" s="169" t="s">
        <v>561</v>
      </c>
    </row>
    <row r="34" spans="1:7" x14ac:dyDescent="0.25">
      <c r="A34" s="161" t="s">
        <v>565</v>
      </c>
      <c r="B34" s="162" t="s">
        <v>566</v>
      </c>
      <c r="C34" s="163" t="s">
        <v>567</v>
      </c>
      <c r="D34" s="164" t="s">
        <v>486</v>
      </c>
      <c r="E34" s="164">
        <v>4</v>
      </c>
      <c r="F34" s="167" t="s">
        <v>490</v>
      </c>
      <c r="G34" s="166"/>
    </row>
    <row r="35" spans="1:7" x14ac:dyDescent="0.25">
      <c r="A35" s="161" t="s">
        <v>568</v>
      </c>
      <c r="B35" s="162" t="s">
        <v>569</v>
      </c>
      <c r="C35" s="163" t="s">
        <v>570</v>
      </c>
      <c r="D35" s="164" t="s">
        <v>486</v>
      </c>
      <c r="E35" s="164">
        <v>4</v>
      </c>
      <c r="F35" s="167" t="s">
        <v>490</v>
      </c>
      <c r="G35" s="166"/>
    </row>
    <row r="36" spans="1:7" x14ac:dyDescent="0.25">
      <c r="A36" s="161" t="s">
        <v>98</v>
      </c>
      <c r="B36" s="162" t="s">
        <v>571</v>
      </c>
      <c r="C36" s="163" t="s">
        <v>572</v>
      </c>
      <c r="D36" s="164" t="s">
        <v>486</v>
      </c>
      <c r="E36" s="164">
        <v>1</v>
      </c>
      <c r="F36" s="165" t="s">
        <v>487</v>
      </c>
      <c r="G36" s="166"/>
    </row>
    <row r="37" spans="1:7" x14ac:dyDescent="0.25">
      <c r="A37" s="168" t="s">
        <v>102</v>
      </c>
      <c r="B37" s="162" t="s">
        <v>573</v>
      </c>
      <c r="C37" s="163" t="s">
        <v>574</v>
      </c>
      <c r="D37" s="164"/>
      <c r="E37" s="164">
        <v>1</v>
      </c>
      <c r="F37" s="165" t="s">
        <v>487</v>
      </c>
      <c r="G37" s="166"/>
    </row>
    <row r="38" spans="1:7" x14ac:dyDescent="0.25">
      <c r="A38" s="168" t="s">
        <v>97</v>
      </c>
      <c r="B38" s="162" t="s">
        <v>575</v>
      </c>
      <c r="C38" s="163" t="s">
        <v>576</v>
      </c>
      <c r="D38" s="164" t="s">
        <v>486</v>
      </c>
      <c r="E38" s="164">
        <v>1</v>
      </c>
      <c r="F38" s="167" t="s">
        <v>490</v>
      </c>
      <c r="G38" s="166"/>
    </row>
    <row r="39" spans="1:7" x14ac:dyDescent="0.25">
      <c r="A39" s="168" t="s">
        <v>577</v>
      </c>
      <c r="B39" s="162" t="s">
        <v>578</v>
      </c>
      <c r="C39" s="163" t="s">
        <v>579</v>
      </c>
      <c r="D39" s="164"/>
      <c r="E39" s="164">
        <v>1</v>
      </c>
      <c r="F39" s="167" t="s">
        <v>490</v>
      </c>
      <c r="G39" s="166"/>
    </row>
    <row r="40" spans="1:7" x14ac:dyDescent="0.25">
      <c r="A40" s="168" t="s">
        <v>580</v>
      </c>
      <c r="B40" s="162" t="s">
        <v>581</v>
      </c>
      <c r="C40" s="163" t="s">
        <v>582</v>
      </c>
      <c r="D40" s="164"/>
      <c r="E40" s="164">
        <v>1</v>
      </c>
      <c r="F40" s="167" t="s">
        <v>490</v>
      </c>
      <c r="G40" s="166"/>
    </row>
    <row r="41" spans="1:7" x14ac:dyDescent="0.25">
      <c r="A41" s="168" t="s">
        <v>583</v>
      </c>
      <c r="B41" s="162" t="s">
        <v>584</v>
      </c>
      <c r="C41" s="163" t="s">
        <v>585</v>
      </c>
      <c r="D41" s="164"/>
      <c r="E41" s="164">
        <v>1</v>
      </c>
      <c r="F41" s="167" t="s">
        <v>490</v>
      </c>
      <c r="G41" s="166"/>
    </row>
    <row r="42" spans="1:7" x14ac:dyDescent="0.25">
      <c r="A42" s="168" t="s">
        <v>640</v>
      </c>
      <c r="B42" s="162"/>
      <c r="C42" s="163"/>
      <c r="D42" s="164"/>
      <c r="E42" s="164">
        <v>1</v>
      </c>
      <c r="F42" s="167" t="s">
        <v>490</v>
      </c>
      <c r="G42" s="166"/>
    </row>
    <row r="43" spans="1:7" x14ac:dyDescent="0.25">
      <c r="A43" s="161" t="s">
        <v>586</v>
      </c>
      <c r="B43" s="162" t="s">
        <v>587</v>
      </c>
      <c r="C43" s="163" t="s">
        <v>588</v>
      </c>
      <c r="D43" s="164" t="s">
        <v>486</v>
      </c>
      <c r="E43" s="164">
        <v>2</v>
      </c>
      <c r="F43" s="167" t="s">
        <v>490</v>
      </c>
      <c r="G43" s="166"/>
    </row>
    <row r="44" spans="1:7" x14ac:dyDescent="0.25">
      <c r="A44" s="168" t="s">
        <v>589</v>
      </c>
      <c r="B44" s="162" t="s">
        <v>590</v>
      </c>
      <c r="C44" s="163" t="s">
        <v>591</v>
      </c>
      <c r="D44" s="164" t="s">
        <v>486</v>
      </c>
      <c r="E44" s="164">
        <v>2</v>
      </c>
      <c r="F44" s="167" t="s">
        <v>490</v>
      </c>
      <c r="G44" s="166"/>
    </row>
    <row r="45" spans="1:7" x14ac:dyDescent="0.25">
      <c r="A45" s="161" t="s">
        <v>99</v>
      </c>
      <c r="B45" s="162" t="s">
        <v>592</v>
      </c>
      <c r="C45" s="163" t="s">
        <v>593</v>
      </c>
      <c r="D45" s="164" t="s">
        <v>486</v>
      </c>
      <c r="E45" s="164">
        <v>4</v>
      </c>
      <c r="F45" s="165" t="s">
        <v>487</v>
      </c>
      <c r="G45" s="166"/>
    </row>
    <row r="46" spans="1:7" x14ac:dyDescent="0.25">
      <c r="A46" s="168" t="s">
        <v>594</v>
      </c>
      <c r="B46" s="162" t="s">
        <v>595</v>
      </c>
      <c r="C46" s="163" t="s">
        <v>596</v>
      </c>
      <c r="D46" s="164" t="s">
        <v>486</v>
      </c>
      <c r="E46" s="164">
        <v>4</v>
      </c>
      <c r="F46" s="167" t="s">
        <v>490</v>
      </c>
      <c r="G46" s="166"/>
    </row>
    <row r="47" spans="1:7" x14ac:dyDescent="0.25">
      <c r="A47" s="161" t="s">
        <v>597</v>
      </c>
      <c r="B47" s="162" t="s">
        <v>598</v>
      </c>
      <c r="C47" s="163" t="s">
        <v>599</v>
      </c>
      <c r="D47" s="164"/>
      <c r="E47" s="164">
        <v>1</v>
      </c>
      <c r="F47" s="167" t="s">
        <v>490</v>
      </c>
      <c r="G47" s="166"/>
    </row>
    <row r="48" spans="1:7" x14ac:dyDescent="0.25">
      <c r="A48" s="161" t="s">
        <v>621</v>
      </c>
      <c r="B48" s="162" t="s">
        <v>641</v>
      </c>
      <c r="C48" s="163" t="s">
        <v>642</v>
      </c>
      <c r="D48" s="164"/>
      <c r="E48" s="164">
        <v>1</v>
      </c>
      <c r="F48" s="167" t="s">
        <v>490</v>
      </c>
      <c r="G48" s="169"/>
    </row>
    <row r="49" spans="1:7" x14ac:dyDescent="0.25">
      <c r="A49" s="168" t="s">
        <v>601</v>
      </c>
      <c r="B49" s="162" t="s">
        <v>602</v>
      </c>
      <c r="C49" s="163" t="s">
        <v>603</v>
      </c>
      <c r="D49" s="164" t="s">
        <v>486</v>
      </c>
      <c r="E49" s="164">
        <v>2</v>
      </c>
      <c r="F49" s="167" t="s">
        <v>600</v>
      </c>
      <c r="G49" s="169" t="s">
        <v>604</v>
      </c>
    </row>
    <row r="50" spans="1:7" x14ac:dyDescent="0.25">
      <c r="A50" s="168" t="s">
        <v>605</v>
      </c>
      <c r="B50" s="162" t="s">
        <v>606</v>
      </c>
      <c r="C50" s="163" t="s">
        <v>607</v>
      </c>
      <c r="D50" s="164" t="s">
        <v>486</v>
      </c>
      <c r="E50" s="164">
        <v>2</v>
      </c>
      <c r="F50" s="167" t="s">
        <v>600</v>
      </c>
      <c r="G50" s="169" t="s">
        <v>604</v>
      </c>
    </row>
  </sheetData>
  <autoFilter ref="A1:F50" xr:uid="{10146A14-3DCF-4366-B9E8-962603DF5DF9}"/>
  <phoneticPr fontId="1" type="noConversion"/>
  <conditionalFormatting sqref="A36">
    <cfRule type="duplicateValues" dxfId="8" priority="7"/>
  </conditionalFormatting>
  <conditionalFormatting sqref="A37 A1:A35 A47:A48">
    <cfRule type="duplicateValues" dxfId="7" priority="10"/>
  </conditionalFormatting>
  <conditionalFormatting sqref="A38:A40">
    <cfRule type="duplicateValues" dxfId="6" priority="8"/>
  </conditionalFormatting>
  <conditionalFormatting sqref="A41:A42">
    <cfRule type="duplicateValues" dxfId="5" priority="4"/>
  </conditionalFormatting>
  <conditionalFormatting sqref="A43">
    <cfRule type="duplicateValues" dxfId="4" priority="2"/>
  </conditionalFormatting>
  <conditionalFormatting sqref="A45:A46">
    <cfRule type="duplicateValues" dxfId="3" priority="1"/>
  </conditionalFormatting>
  <conditionalFormatting sqref="A49 A44">
    <cfRule type="duplicateValues" dxfId="2" priority="6"/>
  </conditionalFormatting>
  <conditionalFormatting sqref="A50">
    <cfRule type="duplicateValues" dxfId="1" priority="3"/>
  </conditionalFormatting>
  <conditionalFormatting sqref="B10:B1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DB27-33FF-4B35-A1F7-92CEECDE6891}">
  <sheetPr>
    <tabColor rgb="FFFFC000"/>
  </sheetPr>
  <dimension ref="A1:G80"/>
  <sheetViews>
    <sheetView showGridLines="0" zoomScale="115" zoomScaleNormal="115" workbookViewId="0">
      <pane ySplit="1" topLeftCell="A2" activePane="bottomLeft" state="frozen"/>
      <selection pane="bottomLeft" activeCell="K11" sqref="K11"/>
    </sheetView>
  </sheetViews>
  <sheetFormatPr defaultColWidth="8.875" defaultRowHeight="15.75" x14ac:dyDescent="0.25"/>
  <cols>
    <col min="1" max="1" width="7.25" style="147" bestFit="1" customWidth="1"/>
    <col min="2" max="2" width="9.125" style="147" bestFit="1" customWidth="1"/>
    <col min="3" max="3" width="10.375" style="147" bestFit="1" customWidth="1"/>
    <col min="4" max="4" width="30" style="147" bestFit="1" customWidth="1"/>
    <col min="5" max="5" width="13.375" style="147" customWidth="1"/>
    <col min="6" max="7" width="13.875" style="150" customWidth="1"/>
    <col min="8" max="16384" width="8.875" style="204"/>
  </cols>
  <sheetData>
    <row r="1" spans="1:7" s="201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647</v>
      </c>
      <c r="G1" s="206" t="s">
        <v>646</v>
      </c>
    </row>
    <row r="2" spans="1:7" s="201" customFormat="1" ht="13.5" x14ac:dyDescent="0.25">
      <c r="A2" s="145" t="s">
        <v>162</v>
      </c>
      <c r="B2" s="145" t="s">
        <v>163</v>
      </c>
      <c r="C2" s="177" t="s">
        <v>168</v>
      </c>
      <c r="D2" s="180" t="s">
        <v>169</v>
      </c>
      <c r="E2" s="186" t="s">
        <v>627</v>
      </c>
      <c r="F2" s="203">
        <v>14.426399999999997</v>
      </c>
      <c r="G2" s="186">
        <v>9</v>
      </c>
    </row>
    <row r="3" spans="1:7" s="201" customFormat="1" ht="13.5" x14ac:dyDescent="0.25">
      <c r="A3" s="145" t="s">
        <v>162</v>
      </c>
      <c r="B3" s="145" t="s">
        <v>163</v>
      </c>
      <c r="C3" s="177" t="s">
        <v>173</v>
      </c>
      <c r="D3" s="180" t="s">
        <v>174</v>
      </c>
      <c r="E3" s="186" t="s">
        <v>634</v>
      </c>
      <c r="F3" s="203">
        <v>12.115555555555554</v>
      </c>
      <c r="G3" s="186">
        <v>1</v>
      </c>
    </row>
    <row r="4" spans="1:7" s="201" customFormat="1" ht="13.5" x14ac:dyDescent="0.25">
      <c r="A4" s="197" t="s">
        <v>162</v>
      </c>
      <c r="B4" s="197" t="s">
        <v>163</v>
      </c>
      <c r="C4" s="198" t="s">
        <v>177</v>
      </c>
      <c r="D4" s="199" t="s">
        <v>178</v>
      </c>
      <c r="E4" s="200" t="s">
        <v>632</v>
      </c>
      <c r="F4" s="202">
        <v>7.4</v>
      </c>
      <c r="G4" s="190">
        <v>2</v>
      </c>
    </row>
    <row r="5" spans="1:7" s="201" customFormat="1" ht="13.5" x14ac:dyDescent="0.25">
      <c r="A5" s="145" t="s">
        <v>162</v>
      </c>
      <c r="B5" s="145" t="s">
        <v>163</v>
      </c>
      <c r="C5" s="177" t="s">
        <v>179</v>
      </c>
      <c r="D5" s="180" t="s">
        <v>180</v>
      </c>
      <c r="E5" s="186" t="s">
        <v>632</v>
      </c>
      <c r="F5" s="202">
        <v>7.4</v>
      </c>
      <c r="G5" s="190">
        <v>2</v>
      </c>
    </row>
    <row r="6" spans="1:7" s="201" customFormat="1" ht="13.5" x14ac:dyDescent="0.25">
      <c r="A6" s="145" t="s">
        <v>162</v>
      </c>
      <c r="B6" s="145" t="s">
        <v>163</v>
      </c>
      <c r="C6" s="177" t="s">
        <v>181</v>
      </c>
      <c r="D6" s="180" t="s">
        <v>182</v>
      </c>
      <c r="E6" s="186" t="s">
        <v>632</v>
      </c>
      <c r="F6" s="189">
        <v>12.379943502824856</v>
      </c>
      <c r="G6" s="190">
        <v>3</v>
      </c>
    </row>
    <row r="7" spans="1:7" s="201" customFormat="1" ht="13.5" x14ac:dyDescent="0.25">
      <c r="A7" s="145" t="s">
        <v>162</v>
      </c>
      <c r="B7" s="145" t="s">
        <v>163</v>
      </c>
      <c r="C7" s="177" t="s">
        <v>187</v>
      </c>
      <c r="D7" s="180" t="s">
        <v>188</v>
      </c>
      <c r="E7" s="186" t="s">
        <v>632</v>
      </c>
      <c r="F7" s="189">
        <v>12.072378043916389</v>
      </c>
      <c r="G7" s="207">
        <v>2</v>
      </c>
    </row>
    <row r="8" spans="1:7" s="201" customFormat="1" ht="12.6" customHeight="1" x14ac:dyDescent="0.25">
      <c r="A8" s="145" t="s">
        <v>162</v>
      </c>
      <c r="B8" s="145" t="s">
        <v>163</v>
      </c>
      <c r="C8" s="177" t="s">
        <v>189</v>
      </c>
      <c r="D8" s="180" t="s">
        <v>190</v>
      </c>
      <c r="E8" s="186" t="s">
        <v>632</v>
      </c>
      <c r="F8" s="189">
        <v>13.333333333333334</v>
      </c>
      <c r="G8" s="190">
        <v>3</v>
      </c>
    </row>
    <row r="9" spans="1:7" s="201" customFormat="1" ht="13.5" x14ac:dyDescent="0.25">
      <c r="A9" s="145" t="s">
        <v>162</v>
      </c>
      <c r="B9" s="145" t="s">
        <v>163</v>
      </c>
      <c r="C9" s="177" t="s">
        <v>191</v>
      </c>
      <c r="D9" s="180" t="s">
        <v>192</v>
      </c>
      <c r="E9" s="186" t="s">
        <v>636</v>
      </c>
      <c r="F9" s="203">
        <v>11.158095238095235</v>
      </c>
      <c r="G9" s="186">
        <v>3</v>
      </c>
    </row>
    <row r="10" spans="1:7" s="201" customFormat="1" ht="13.5" x14ac:dyDescent="0.25">
      <c r="A10" s="145" t="s">
        <v>162</v>
      </c>
      <c r="B10" s="145" t="s">
        <v>163</v>
      </c>
      <c r="C10" s="177" t="s">
        <v>195</v>
      </c>
      <c r="D10" s="199" t="s">
        <v>196</v>
      </c>
      <c r="E10" s="186" t="s">
        <v>636</v>
      </c>
      <c r="F10" s="189">
        <v>8.9485714285714266</v>
      </c>
      <c r="G10" s="190">
        <v>1</v>
      </c>
    </row>
    <row r="11" spans="1:7" s="201" customFormat="1" ht="13.5" x14ac:dyDescent="0.25">
      <c r="A11" s="191" t="s">
        <v>162</v>
      </c>
      <c r="B11" s="191" t="s">
        <v>163</v>
      </c>
      <c r="C11" s="192" t="s">
        <v>197</v>
      </c>
      <c r="D11" s="193" t="s">
        <v>198</v>
      </c>
      <c r="E11" s="194" t="s">
        <v>638</v>
      </c>
      <c r="F11" s="205">
        <v>4.666666666666667</v>
      </c>
      <c r="G11" s="194">
        <v>8</v>
      </c>
    </row>
    <row r="12" spans="1:7" s="201" customFormat="1" ht="13.5" x14ac:dyDescent="0.25">
      <c r="A12" s="191" t="s">
        <v>162</v>
      </c>
      <c r="B12" s="191" t="s">
        <v>163</v>
      </c>
      <c r="C12" s="192" t="s">
        <v>199</v>
      </c>
      <c r="D12" s="193" t="s">
        <v>200</v>
      </c>
      <c r="E12" s="194" t="s">
        <v>638</v>
      </c>
      <c r="F12" s="205">
        <v>12.166666666666666</v>
      </c>
      <c r="G12" s="194">
        <v>4</v>
      </c>
    </row>
    <row r="13" spans="1:7" s="201" customFormat="1" ht="13.5" x14ac:dyDescent="0.25">
      <c r="A13" s="145" t="s">
        <v>162</v>
      </c>
      <c r="B13" s="145" t="s">
        <v>163</v>
      </c>
      <c r="C13" s="177" t="s">
        <v>205</v>
      </c>
      <c r="D13" s="180" t="s">
        <v>206</v>
      </c>
      <c r="E13" s="186" t="s">
        <v>637</v>
      </c>
      <c r="F13" s="203">
        <v>11.158095238095235</v>
      </c>
      <c r="G13" s="186">
        <v>3</v>
      </c>
    </row>
    <row r="14" spans="1:7" s="201" customFormat="1" ht="13.5" x14ac:dyDescent="0.25">
      <c r="A14" s="145" t="s">
        <v>162</v>
      </c>
      <c r="B14" s="145" t="s">
        <v>163</v>
      </c>
      <c r="C14" s="177" t="s">
        <v>207</v>
      </c>
      <c r="D14" s="180" t="s">
        <v>208</v>
      </c>
      <c r="E14" s="186" t="s">
        <v>637</v>
      </c>
      <c r="F14" s="203">
        <v>11.158095238095235</v>
      </c>
      <c r="G14" s="186">
        <v>3</v>
      </c>
    </row>
    <row r="15" spans="1:7" s="201" customFormat="1" ht="13.5" x14ac:dyDescent="0.25">
      <c r="A15" s="145" t="s">
        <v>162</v>
      </c>
      <c r="B15" s="145" t="s">
        <v>163</v>
      </c>
      <c r="C15" s="177" t="s">
        <v>211</v>
      </c>
      <c r="D15" s="180" t="s">
        <v>212</v>
      </c>
      <c r="E15" s="186" t="s">
        <v>633</v>
      </c>
      <c r="F15" s="203">
        <v>13.333333333333334</v>
      </c>
      <c r="G15" s="186">
        <v>3</v>
      </c>
    </row>
    <row r="16" spans="1:7" s="201" customFormat="1" ht="13.5" x14ac:dyDescent="0.25">
      <c r="A16" s="145" t="s">
        <v>162</v>
      </c>
      <c r="B16" s="145" t="s">
        <v>163</v>
      </c>
      <c r="C16" s="177" t="s">
        <v>650</v>
      </c>
      <c r="D16" s="180" t="s">
        <v>649</v>
      </c>
      <c r="E16" s="186" t="s">
        <v>633</v>
      </c>
      <c r="F16" s="203">
        <v>8.16</v>
      </c>
      <c r="G16" s="186">
        <v>2</v>
      </c>
    </row>
    <row r="17" spans="1:7" s="201" customFormat="1" ht="13.5" x14ac:dyDescent="0.25">
      <c r="A17" s="145" t="s">
        <v>162</v>
      </c>
      <c r="B17" s="145" t="s">
        <v>163</v>
      </c>
      <c r="C17" s="177" t="s">
        <v>215</v>
      </c>
      <c r="D17" s="180" t="s">
        <v>216</v>
      </c>
      <c r="E17" s="186" t="s">
        <v>629</v>
      </c>
      <c r="F17" s="189">
        <v>3.9080000000000004</v>
      </c>
      <c r="G17" s="186">
        <v>1</v>
      </c>
    </row>
    <row r="18" spans="1:7" s="201" customFormat="1" ht="13.5" x14ac:dyDescent="0.25">
      <c r="A18" s="145" t="s">
        <v>162</v>
      </c>
      <c r="B18" s="145" t="s">
        <v>163</v>
      </c>
      <c r="C18" s="177" t="s">
        <v>217</v>
      </c>
      <c r="D18" s="180" t="s">
        <v>218</v>
      </c>
      <c r="E18" s="186" t="s">
        <v>629</v>
      </c>
      <c r="F18" s="203">
        <v>10.275555555555552</v>
      </c>
      <c r="G18" s="186">
        <v>1</v>
      </c>
    </row>
    <row r="19" spans="1:7" s="201" customFormat="1" ht="13.5" x14ac:dyDescent="0.25">
      <c r="A19" s="145" t="s">
        <v>162</v>
      </c>
      <c r="B19" s="145" t="s">
        <v>163</v>
      </c>
      <c r="C19" s="177" t="s">
        <v>219</v>
      </c>
      <c r="D19" s="180" t="s">
        <v>220</v>
      </c>
      <c r="E19" s="186" t="s">
        <v>629</v>
      </c>
      <c r="F19" s="203">
        <v>10.275555555555552</v>
      </c>
      <c r="G19" s="186">
        <v>1</v>
      </c>
    </row>
    <row r="20" spans="1:7" s="201" customFormat="1" ht="13.5" x14ac:dyDescent="0.25">
      <c r="A20" s="145" t="s">
        <v>162</v>
      </c>
      <c r="B20" s="145" t="s">
        <v>163</v>
      </c>
      <c r="C20" s="177" t="s">
        <v>223</v>
      </c>
      <c r="D20" s="180" t="s">
        <v>224</v>
      </c>
      <c r="E20" s="186" t="s">
        <v>629</v>
      </c>
      <c r="F20" s="203">
        <v>3.9439999999999995</v>
      </c>
      <c r="G20" s="186">
        <v>1</v>
      </c>
    </row>
    <row r="21" spans="1:7" s="201" customFormat="1" ht="13.5" x14ac:dyDescent="0.25">
      <c r="A21" s="145" t="s">
        <v>162</v>
      </c>
      <c r="B21" s="145" t="s">
        <v>163</v>
      </c>
      <c r="C21" s="177" t="s">
        <v>229</v>
      </c>
      <c r="D21" s="180" t="s">
        <v>230</v>
      </c>
      <c r="E21" s="186" t="s">
        <v>630</v>
      </c>
      <c r="F21" s="203">
        <v>12.5138888888889</v>
      </c>
      <c r="G21" s="186">
        <v>1</v>
      </c>
    </row>
    <row r="22" spans="1:7" s="201" customFormat="1" ht="13.5" x14ac:dyDescent="0.25">
      <c r="A22" s="145" t="s">
        <v>162</v>
      </c>
      <c r="B22" s="145" t="s">
        <v>163</v>
      </c>
      <c r="C22" s="177" t="s">
        <v>235</v>
      </c>
      <c r="D22" s="199" t="s">
        <v>236</v>
      </c>
      <c r="E22" s="186" t="s">
        <v>631</v>
      </c>
      <c r="F22" s="203">
        <v>8.9485714285714302</v>
      </c>
      <c r="G22" s="186">
        <v>1</v>
      </c>
    </row>
    <row r="23" spans="1:7" s="201" customFormat="1" ht="13.5" x14ac:dyDescent="0.25">
      <c r="A23" s="191" t="s">
        <v>162</v>
      </c>
      <c r="B23" s="191" t="s">
        <v>163</v>
      </c>
      <c r="C23" s="192" t="s">
        <v>237</v>
      </c>
      <c r="D23" s="193" t="s">
        <v>238</v>
      </c>
      <c r="E23" s="194" t="s">
        <v>638</v>
      </c>
      <c r="F23" s="205">
        <v>4.666666666666667</v>
      </c>
      <c r="G23" s="194">
        <v>8</v>
      </c>
    </row>
    <row r="24" spans="1:7" s="201" customFormat="1" ht="13.5" x14ac:dyDescent="0.25">
      <c r="A24" s="191" t="s">
        <v>162</v>
      </c>
      <c r="B24" s="191" t="s">
        <v>163</v>
      </c>
      <c r="C24" s="192" t="s">
        <v>239</v>
      </c>
      <c r="D24" s="193" t="s">
        <v>240</v>
      </c>
      <c r="E24" s="194" t="s">
        <v>638</v>
      </c>
      <c r="F24" s="205">
        <v>4.666666666666667</v>
      </c>
      <c r="G24" s="194">
        <v>8</v>
      </c>
    </row>
    <row r="25" spans="1:7" s="201" customFormat="1" ht="13.5" x14ac:dyDescent="0.25">
      <c r="A25" s="191" t="s">
        <v>162</v>
      </c>
      <c r="B25" s="191" t="s">
        <v>163</v>
      </c>
      <c r="C25" s="192" t="s">
        <v>243</v>
      </c>
      <c r="D25" s="193" t="s">
        <v>244</v>
      </c>
      <c r="E25" s="194" t="s">
        <v>638</v>
      </c>
      <c r="F25" s="205">
        <v>12.166666666666666</v>
      </c>
      <c r="G25" s="194">
        <v>4</v>
      </c>
    </row>
    <row r="26" spans="1:7" s="201" customFormat="1" ht="13.5" x14ac:dyDescent="0.25">
      <c r="A26" s="145" t="s">
        <v>162</v>
      </c>
      <c r="B26" s="145" t="s">
        <v>163</v>
      </c>
      <c r="C26" s="177" t="s">
        <v>251</v>
      </c>
      <c r="D26" s="180" t="s">
        <v>252</v>
      </c>
      <c r="E26" s="186" t="s">
        <v>637</v>
      </c>
      <c r="F26" s="203">
        <v>11.158095238095235</v>
      </c>
      <c r="G26" s="186">
        <v>3</v>
      </c>
    </row>
    <row r="27" spans="1:7" s="201" customFormat="1" ht="13.5" x14ac:dyDescent="0.25">
      <c r="A27" s="145" t="s">
        <v>162</v>
      </c>
      <c r="B27" s="145" t="s">
        <v>163</v>
      </c>
      <c r="C27" s="177" t="s">
        <v>253</v>
      </c>
      <c r="D27" s="180" t="s">
        <v>254</v>
      </c>
      <c r="E27" s="186" t="s">
        <v>634</v>
      </c>
      <c r="F27" s="203">
        <v>12.115555555555554</v>
      </c>
      <c r="G27" s="186">
        <v>1</v>
      </c>
    </row>
    <row r="28" spans="1:7" s="201" customFormat="1" ht="13.5" x14ac:dyDescent="0.25">
      <c r="A28" s="145" t="s">
        <v>162</v>
      </c>
      <c r="B28" s="145" t="s">
        <v>163</v>
      </c>
      <c r="C28" s="177" t="s">
        <v>257</v>
      </c>
      <c r="D28" s="180" t="s">
        <v>258</v>
      </c>
      <c r="E28" s="186" t="s">
        <v>632</v>
      </c>
      <c r="F28" s="202">
        <v>7.4</v>
      </c>
      <c r="G28" s="190">
        <v>2</v>
      </c>
    </row>
    <row r="29" spans="1:7" s="201" customFormat="1" ht="13.5" x14ac:dyDescent="0.25">
      <c r="A29" s="145" t="s">
        <v>162</v>
      </c>
      <c r="B29" s="145" t="s">
        <v>163</v>
      </c>
      <c r="C29" s="177" t="s">
        <v>259</v>
      </c>
      <c r="D29" s="180" t="s">
        <v>260</v>
      </c>
      <c r="E29" s="186" t="s">
        <v>632</v>
      </c>
      <c r="F29" s="189">
        <v>12.379943502824856</v>
      </c>
      <c r="G29" s="190">
        <v>3</v>
      </c>
    </row>
    <row r="30" spans="1:7" s="201" customFormat="1" ht="13.5" x14ac:dyDescent="0.25">
      <c r="A30" s="145" t="s">
        <v>162</v>
      </c>
      <c r="B30" s="145" t="s">
        <v>163</v>
      </c>
      <c r="C30" s="177" t="s">
        <v>263</v>
      </c>
      <c r="D30" s="180" t="s">
        <v>264</v>
      </c>
      <c r="E30" s="186" t="s">
        <v>632</v>
      </c>
      <c r="F30" s="189">
        <v>12.072378043916389</v>
      </c>
      <c r="G30" s="207">
        <v>2</v>
      </c>
    </row>
    <row r="31" spans="1:7" s="201" customFormat="1" ht="13.5" x14ac:dyDescent="0.25">
      <c r="A31" s="145" t="s">
        <v>162</v>
      </c>
      <c r="B31" s="145" t="s">
        <v>163</v>
      </c>
      <c r="C31" s="177" t="s">
        <v>265</v>
      </c>
      <c r="D31" s="180" t="s">
        <v>266</v>
      </c>
      <c r="E31" s="186" t="s">
        <v>632</v>
      </c>
      <c r="F31" s="189">
        <v>13.333333333333334</v>
      </c>
      <c r="G31" s="190">
        <v>3</v>
      </c>
    </row>
    <row r="32" spans="1:7" s="201" customFormat="1" ht="13.5" x14ac:dyDescent="0.25">
      <c r="A32" s="145" t="s">
        <v>162</v>
      </c>
      <c r="B32" s="145" t="s">
        <v>163</v>
      </c>
      <c r="C32" s="177" t="s">
        <v>267</v>
      </c>
      <c r="D32" s="180" t="s">
        <v>268</v>
      </c>
      <c r="E32" s="186" t="s">
        <v>637</v>
      </c>
      <c r="F32" s="203">
        <v>11.158095238095235</v>
      </c>
      <c r="G32" s="186">
        <v>3</v>
      </c>
    </row>
    <row r="33" spans="1:7" s="201" customFormat="1" ht="13.5" x14ac:dyDescent="0.25">
      <c r="A33" s="145" t="s">
        <v>162</v>
      </c>
      <c r="B33" s="145" t="s">
        <v>163</v>
      </c>
      <c r="C33" s="177" t="s">
        <v>269</v>
      </c>
      <c r="D33" s="180" t="s">
        <v>270</v>
      </c>
      <c r="E33" s="186" t="s">
        <v>634</v>
      </c>
      <c r="F33" s="203">
        <v>12.115555555555554</v>
      </c>
      <c r="G33" s="186">
        <v>1</v>
      </c>
    </row>
    <row r="34" spans="1:7" s="201" customFormat="1" ht="13.5" x14ac:dyDescent="0.25">
      <c r="A34" s="145" t="s">
        <v>162</v>
      </c>
      <c r="B34" s="145" t="s">
        <v>163</v>
      </c>
      <c r="C34" s="177" t="s">
        <v>273</v>
      </c>
      <c r="D34" s="180" t="s">
        <v>274</v>
      </c>
      <c r="E34" s="186" t="s">
        <v>628</v>
      </c>
      <c r="F34" s="203">
        <v>12.851999999999999</v>
      </c>
      <c r="G34" s="186">
        <v>1</v>
      </c>
    </row>
    <row r="35" spans="1:7" s="201" customFormat="1" ht="13.9" customHeight="1" x14ac:dyDescent="0.25">
      <c r="A35" s="145" t="s">
        <v>162</v>
      </c>
      <c r="B35" s="145" t="s">
        <v>163</v>
      </c>
      <c r="C35" s="177" t="s">
        <v>275</v>
      </c>
      <c r="D35" s="180" t="s">
        <v>276</v>
      </c>
      <c r="E35" s="186" t="s">
        <v>628</v>
      </c>
      <c r="F35" s="203">
        <v>13.5</v>
      </c>
      <c r="G35" s="186">
        <v>1</v>
      </c>
    </row>
    <row r="36" spans="1:7" s="201" customFormat="1" ht="13.9" customHeight="1" x14ac:dyDescent="0.25">
      <c r="A36" s="145" t="s">
        <v>162</v>
      </c>
      <c r="B36" s="145" t="s">
        <v>163</v>
      </c>
      <c r="C36" s="177" t="s">
        <v>277</v>
      </c>
      <c r="D36" s="180" t="s">
        <v>278</v>
      </c>
      <c r="E36" s="186" t="s">
        <v>628</v>
      </c>
      <c r="F36" s="203">
        <v>8.94</v>
      </c>
      <c r="G36" s="186">
        <v>1</v>
      </c>
    </row>
    <row r="37" spans="1:7" s="201" customFormat="1" ht="13.5" x14ac:dyDescent="0.25">
      <c r="A37" s="145" t="s">
        <v>162</v>
      </c>
      <c r="B37" s="145" t="s">
        <v>163</v>
      </c>
      <c r="C37" s="177" t="s">
        <v>279</v>
      </c>
      <c r="D37" s="180" t="s">
        <v>280</v>
      </c>
      <c r="E37" s="186" t="s">
        <v>628</v>
      </c>
      <c r="F37" s="203">
        <v>4.1759999999999993</v>
      </c>
      <c r="G37" s="186">
        <v>1</v>
      </c>
    </row>
    <row r="38" spans="1:7" s="201" customFormat="1" ht="13.5" x14ac:dyDescent="0.25">
      <c r="A38" s="191" t="s">
        <v>162</v>
      </c>
      <c r="B38" s="191" t="s">
        <v>163</v>
      </c>
      <c r="C38" s="192" t="s">
        <v>281</v>
      </c>
      <c r="D38" s="193" t="s">
        <v>282</v>
      </c>
      <c r="E38" s="194" t="s">
        <v>638</v>
      </c>
      <c r="F38" s="205">
        <v>4.666666666666667</v>
      </c>
      <c r="G38" s="194">
        <v>8</v>
      </c>
    </row>
    <row r="39" spans="1:7" s="201" customFormat="1" ht="13.5" x14ac:dyDescent="0.25">
      <c r="A39" s="145" t="s">
        <v>162</v>
      </c>
      <c r="B39" s="145" t="s">
        <v>163</v>
      </c>
      <c r="C39" s="177" t="s">
        <v>287</v>
      </c>
      <c r="D39" s="180" t="s">
        <v>288</v>
      </c>
      <c r="E39" s="186" t="s">
        <v>628</v>
      </c>
      <c r="F39" s="203">
        <v>11.25</v>
      </c>
      <c r="G39" s="186">
        <v>3</v>
      </c>
    </row>
    <row r="40" spans="1:7" s="201" customFormat="1" ht="13.5" x14ac:dyDescent="0.25">
      <c r="A40" s="145" t="s">
        <v>162</v>
      </c>
      <c r="B40" s="145" t="s">
        <v>163</v>
      </c>
      <c r="C40" s="177" t="s">
        <v>291</v>
      </c>
      <c r="D40" s="199" t="s">
        <v>196</v>
      </c>
      <c r="E40" s="186" t="s">
        <v>636</v>
      </c>
      <c r="F40" s="203">
        <v>8.9485714285714302</v>
      </c>
      <c r="G40" s="186">
        <v>1</v>
      </c>
    </row>
    <row r="41" spans="1:7" s="201" customFormat="1" ht="13.5" x14ac:dyDescent="0.25">
      <c r="A41" s="191" t="s">
        <v>162</v>
      </c>
      <c r="B41" s="191" t="s">
        <v>163</v>
      </c>
      <c r="C41" s="192" t="s">
        <v>292</v>
      </c>
      <c r="D41" s="193" t="s">
        <v>293</v>
      </c>
      <c r="E41" s="194" t="s">
        <v>638</v>
      </c>
      <c r="F41" s="205">
        <v>4.666666666666667</v>
      </c>
      <c r="G41" s="194">
        <v>8</v>
      </c>
    </row>
    <row r="42" spans="1:7" s="201" customFormat="1" ht="13.5" x14ac:dyDescent="0.25">
      <c r="A42" s="191" t="s">
        <v>162</v>
      </c>
      <c r="B42" s="191" t="s">
        <v>163</v>
      </c>
      <c r="C42" s="192" t="s">
        <v>294</v>
      </c>
      <c r="D42" s="193" t="s">
        <v>295</v>
      </c>
      <c r="E42" s="194" t="s">
        <v>638</v>
      </c>
      <c r="F42" s="205">
        <v>12.166666666666666</v>
      </c>
      <c r="G42" s="194">
        <v>8</v>
      </c>
    </row>
    <row r="43" spans="1:7" s="201" customFormat="1" ht="13.5" x14ac:dyDescent="0.25">
      <c r="A43" s="191" t="s">
        <v>162</v>
      </c>
      <c r="B43" s="191" t="s">
        <v>163</v>
      </c>
      <c r="C43" s="192" t="s">
        <v>296</v>
      </c>
      <c r="D43" s="193" t="s">
        <v>297</v>
      </c>
      <c r="E43" s="194" t="s">
        <v>638</v>
      </c>
      <c r="F43" s="205">
        <v>12.166666666666666</v>
      </c>
      <c r="G43" s="194">
        <v>8</v>
      </c>
    </row>
    <row r="44" spans="1:7" s="201" customFormat="1" ht="13.5" x14ac:dyDescent="0.25">
      <c r="A44" s="145" t="s">
        <v>162</v>
      </c>
      <c r="B44" s="145" t="s">
        <v>163</v>
      </c>
      <c r="C44" s="177" t="s">
        <v>298</v>
      </c>
      <c r="D44" s="180" t="s">
        <v>299</v>
      </c>
      <c r="E44" s="186" t="s">
        <v>637</v>
      </c>
      <c r="F44" s="203">
        <v>11.158095238095235</v>
      </c>
      <c r="G44" s="186">
        <v>3</v>
      </c>
    </row>
    <row r="45" spans="1:7" s="201" customFormat="1" ht="13.5" x14ac:dyDescent="0.25">
      <c r="A45" s="145" t="s">
        <v>162</v>
      </c>
      <c r="B45" s="145" t="s">
        <v>163</v>
      </c>
      <c r="C45" s="177" t="s">
        <v>650</v>
      </c>
      <c r="D45" s="180" t="s">
        <v>648</v>
      </c>
      <c r="E45" s="186" t="s">
        <v>633</v>
      </c>
      <c r="F45" s="203">
        <v>8.16</v>
      </c>
      <c r="G45" s="186">
        <v>2</v>
      </c>
    </row>
    <row r="46" spans="1:7" s="201" customFormat="1" ht="13.5" x14ac:dyDescent="0.25">
      <c r="A46" s="145" t="s">
        <v>162</v>
      </c>
      <c r="B46" s="145" t="s">
        <v>163</v>
      </c>
      <c r="C46" s="177" t="s">
        <v>306</v>
      </c>
      <c r="D46" s="180" t="s">
        <v>307</v>
      </c>
      <c r="E46" s="186" t="s">
        <v>629</v>
      </c>
      <c r="F46" s="189">
        <v>3.9080000000000004</v>
      </c>
      <c r="G46" s="186">
        <v>1</v>
      </c>
    </row>
    <row r="47" spans="1:7" s="201" customFormat="1" ht="13.5" x14ac:dyDescent="0.25">
      <c r="A47" s="145" t="s">
        <v>162</v>
      </c>
      <c r="B47" s="145" t="s">
        <v>163</v>
      </c>
      <c r="C47" s="177" t="s">
        <v>308</v>
      </c>
      <c r="D47" s="180" t="s">
        <v>309</v>
      </c>
      <c r="E47" s="186" t="s">
        <v>629</v>
      </c>
      <c r="F47" s="203">
        <v>10.275555555555552</v>
      </c>
      <c r="G47" s="186">
        <v>1</v>
      </c>
    </row>
    <row r="48" spans="1:7" s="201" customFormat="1" ht="13.5" x14ac:dyDescent="0.25">
      <c r="A48" s="145" t="s">
        <v>162</v>
      </c>
      <c r="B48" s="145" t="s">
        <v>163</v>
      </c>
      <c r="C48" s="177" t="s">
        <v>310</v>
      </c>
      <c r="D48" s="180" t="s">
        <v>311</v>
      </c>
      <c r="E48" s="186" t="s">
        <v>629</v>
      </c>
      <c r="F48" s="203">
        <v>10.275555555555552</v>
      </c>
      <c r="G48" s="186">
        <v>1</v>
      </c>
    </row>
    <row r="49" spans="1:7" s="201" customFormat="1" ht="13.5" x14ac:dyDescent="0.25">
      <c r="A49" s="145" t="s">
        <v>162</v>
      </c>
      <c r="B49" s="145" t="s">
        <v>163</v>
      </c>
      <c r="C49" s="177" t="s">
        <v>314</v>
      </c>
      <c r="D49" s="180" t="s">
        <v>315</v>
      </c>
      <c r="E49" s="186" t="s">
        <v>629</v>
      </c>
      <c r="F49" s="203">
        <v>3.9439999999999995</v>
      </c>
      <c r="G49" s="186">
        <v>1</v>
      </c>
    </row>
    <row r="50" spans="1:7" s="201" customFormat="1" ht="13.5" x14ac:dyDescent="0.25">
      <c r="A50" s="145" t="s">
        <v>162</v>
      </c>
      <c r="B50" s="145" t="s">
        <v>163</v>
      </c>
      <c r="C50" s="177" t="s">
        <v>320</v>
      </c>
      <c r="D50" s="180" t="s">
        <v>321</v>
      </c>
      <c r="E50" s="186" t="s">
        <v>630</v>
      </c>
      <c r="F50" s="203">
        <v>12.5138888888889</v>
      </c>
      <c r="G50" s="186">
        <v>1</v>
      </c>
    </row>
    <row r="51" spans="1:7" s="201" customFormat="1" ht="13.5" x14ac:dyDescent="0.25">
      <c r="A51" s="145" t="s">
        <v>162</v>
      </c>
      <c r="B51" s="145" t="s">
        <v>163</v>
      </c>
      <c r="C51" s="177" t="s">
        <v>324</v>
      </c>
      <c r="D51" s="199" t="s">
        <v>325</v>
      </c>
      <c r="E51" s="186" t="s">
        <v>631</v>
      </c>
      <c r="F51" s="203">
        <v>8.9485714285714266</v>
      </c>
      <c r="G51" s="190">
        <v>1</v>
      </c>
    </row>
    <row r="52" spans="1:7" s="201" customFormat="1" ht="13.5" x14ac:dyDescent="0.25">
      <c r="A52" s="191" t="s">
        <v>162</v>
      </c>
      <c r="B52" s="191" t="s">
        <v>163</v>
      </c>
      <c r="C52" s="192" t="s">
        <v>328</v>
      </c>
      <c r="D52" s="193" t="s">
        <v>329</v>
      </c>
      <c r="E52" s="194" t="s">
        <v>638</v>
      </c>
      <c r="F52" s="205">
        <v>4.666666666666667</v>
      </c>
      <c r="G52" s="194">
        <v>8</v>
      </c>
    </row>
    <row r="53" spans="1:7" s="201" customFormat="1" ht="13.5" x14ac:dyDescent="0.25">
      <c r="A53" s="191" t="s">
        <v>162</v>
      </c>
      <c r="B53" s="191" t="s">
        <v>163</v>
      </c>
      <c r="C53" s="192" t="s">
        <v>330</v>
      </c>
      <c r="D53" s="193" t="s">
        <v>331</v>
      </c>
      <c r="E53" s="194" t="s">
        <v>638</v>
      </c>
      <c r="F53" s="205">
        <v>4.666666666666667</v>
      </c>
      <c r="G53" s="194">
        <v>8</v>
      </c>
    </row>
    <row r="54" spans="1:7" s="201" customFormat="1" ht="13.5" x14ac:dyDescent="0.25">
      <c r="A54" s="191" t="s">
        <v>162</v>
      </c>
      <c r="B54" s="191" t="s">
        <v>163</v>
      </c>
      <c r="C54" s="192" t="s">
        <v>334</v>
      </c>
      <c r="D54" s="193" t="s">
        <v>335</v>
      </c>
      <c r="E54" s="194" t="s">
        <v>638</v>
      </c>
      <c r="F54" s="205">
        <v>12.166666666666666</v>
      </c>
      <c r="G54" s="194">
        <v>4</v>
      </c>
    </row>
    <row r="55" spans="1:7" s="201" customFormat="1" ht="13.5" x14ac:dyDescent="0.25">
      <c r="A55" s="145" t="s">
        <v>162</v>
      </c>
      <c r="B55" s="145" t="s">
        <v>163</v>
      </c>
      <c r="C55" s="177" t="s">
        <v>338</v>
      </c>
      <c r="D55" s="180" t="s">
        <v>339</v>
      </c>
      <c r="E55" s="186" t="s">
        <v>637</v>
      </c>
      <c r="F55" s="203">
        <v>11.158095238095235</v>
      </c>
      <c r="G55" s="186">
        <v>3</v>
      </c>
    </row>
    <row r="56" spans="1:7" s="201" customFormat="1" ht="13.5" x14ac:dyDescent="0.25">
      <c r="A56" s="145" t="s">
        <v>162</v>
      </c>
      <c r="B56" s="145" t="s">
        <v>163</v>
      </c>
      <c r="C56" s="177" t="s">
        <v>340</v>
      </c>
      <c r="D56" s="180" t="s">
        <v>341</v>
      </c>
      <c r="E56" s="186" t="s">
        <v>634</v>
      </c>
      <c r="F56" s="203">
        <v>12.115555555555554</v>
      </c>
      <c r="G56" s="186">
        <v>1</v>
      </c>
    </row>
    <row r="57" spans="1:7" s="201" customFormat="1" ht="13.5" x14ac:dyDescent="0.25">
      <c r="A57" s="145" t="s">
        <v>162</v>
      </c>
      <c r="B57" s="145" t="s">
        <v>163</v>
      </c>
      <c r="C57" s="177" t="s">
        <v>344</v>
      </c>
      <c r="D57" s="180" t="s">
        <v>345</v>
      </c>
      <c r="E57" s="186" t="s">
        <v>628</v>
      </c>
      <c r="F57" s="203">
        <v>12.851999999999999</v>
      </c>
      <c r="G57" s="186">
        <v>1</v>
      </c>
    </row>
    <row r="58" spans="1:7" s="201" customFormat="1" ht="13.5" x14ac:dyDescent="0.25">
      <c r="A58" s="145" t="s">
        <v>162</v>
      </c>
      <c r="B58" s="145" t="s">
        <v>163</v>
      </c>
      <c r="C58" s="177" t="s">
        <v>346</v>
      </c>
      <c r="D58" s="180" t="s">
        <v>347</v>
      </c>
      <c r="E58" s="186" t="s">
        <v>628</v>
      </c>
      <c r="F58" s="203">
        <v>13.5</v>
      </c>
      <c r="G58" s="186">
        <v>1</v>
      </c>
    </row>
    <row r="59" spans="1:7" s="201" customFormat="1" ht="13.5" x14ac:dyDescent="0.25">
      <c r="A59" s="145" t="s">
        <v>162</v>
      </c>
      <c r="B59" s="145" t="s">
        <v>163</v>
      </c>
      <c r="C59" s="177" t="s">
        <v>348</v>
      </c>
      <c r="D59" s="180" t="s">
        <v>349</v>
      </c>
      <c r="E59" s="186" t="s">
        <v>628</v>
      </c>
      <c r="F59" s="203">
        <v>8.94</v>
      </c>
      <c r="G59" s="186">
        <v>1</v>
      </c>
    </row>
    <row r="60" spans="1:7" s="201" customFormat="1" ht="13.5" x14ac:dyDescent="0.25">
      <c r="A60" s="145" t="s">
        <v>162</v>
      </c>
      <c r="B60" s="145" t="s">
        <v>163</v>
      </c>
      <c r="C60" s="177" t="s">
        <v>350</v>
      </c>
      <c r="D60" s="180" t="s">
        <v>351</v>
      </c>
      <c r="E60" s="186" t="s">
        <v>628</v>
      </c>
      <c r="F60" s="203">
        <v>4.1759999999999993</v>
      </c>
      <c r="G60" s="186">
        <v>1</v>
      </c>
    </row>
    <row r="61" spans="1:7" s="201" customFormat="1" ht="13.5" x14ac:dyDescent="0.25">
      <c r="A61" s="191" t="s">
        <v>162</v>
      </c>
      <c r="B61" s="191" t="s">
        <v>163</v>
      </c>
      <c r="C61" s="192" t="s">
        <v>352</v>
      </c>
      <c r="D61" s="193" t="s">
        <v>353</v>
      </c>
      <c r="E61" s="194" t="s">
        <v>638</v>
      </c>
      <c r="F61" s="205">
        <v>5.5</v>
      </c>
      <c r="G61" s="194">
        <v>8</v>
      </c>
    </row>
    <row r="62" spans="1:7" s="201" customFormat="1" ht="13.5" x14ac:dyDescent="0.25">
      <c r="A62" s="145" t="s">
        <v>162</v>
      </c>
      <c r="B62" s="145" t="s">
        <v>163</v>
      </c>
      <c r="C62" s="177" t="s">
        <v>358</v>
      </c>
      <c r="D62" s="180" t="s">
        <v>359</v>
      </c>
      <c r="E62" s="186" t="s">
        <v>628</v>
      </c>
      <c r="F62" s="203">
        <v>11.25</v>
      </c>
      <c r="G62" s="186">
        <v>3</v>
      </c>
    </row>
    <row r="63" spans="1:7" s="201" customFormat="1" ht="13.5" x14ac:dyDescent="0.25">
      <c r="A63" s="145" t="s">
        <v>162</v>
      </c>
      <c r="B63" s="145" t="s">
        <v>163</v>
      </c>
      <c r="C63" s="177" t="s">
        <v>360</v>
      </c>
      <c r="D63" s="180" t="s">
        <v>361</v>
      </c>
      <c r="E63" s="186" t="s">
        <v>637</v>
      </c>
      <c r="F63" s="203">
        <v>11.158095238095235</v>
      </c>
      <c r="G63" s="186">
        <v>3</v>
      </c>
    </row>
    <row r="64" spans="1:7" s="201" customFormat="1" ht="13.5" x14ac:dyDescent="0.25">
      <c r="A64" s="145" t="s">
        <v>162</v>
      </c>
      <c r="B64" s="145" t="s">
        <v>163</v>
      </c>
      <c r="C64" s="177" t="s">
        <v>362</v>
      </c>
      <c r="D64" s="180" t="s">
        <v>363</v>
      </c>
      <c r="E64" s="186" t="s">
        <v>634</v>
      </c>
      <c r="F64" s="203">
        <v>12.115555555555554</v>
      </c>
      <c r="G64" s="186">
        <v>1</v>
      </c>
    </row>
    <row r="65" spans="1:7" s="201" customFormat="1" ht="13.5" x14ac:dyDescent="0.25">
      <c r="A65" s="145" t="s">
        <v>162</v>
      </c>
      <c r="B65" s="145" t="s">
        <v>163</v>
      </c>
      <c r="C65" s="177" t="s">
        <v>366</v>
      </c>
      <c r="D65" s="180" t="s">
        <v>367</v>
      </c>
      <c r="E65" s="186" t="s">
        <v>628</v>
      </c>
      <c r="F65" s="203">
        <v>12.851999999999999</v>
      </c>
      <c r="G65" s="186">
        <v>1</v>
      </c>
    </row>
    <row r="66" spans="1:7" s="201" customFormat="1" ht="13.5" x14ac:dyDescent="0.25">
      <c r="A66" s="145" t="s">
        <v>162</v>
      </c>
      <c r="B66" s="145" t="s">
        <v>163</v>
      </c>
      <c r="C66" s="177" t="s">
        <v>368</v>
      </c>
      <c r="D66" s="180" t="s">
        <v>369</v>
      </c>
      <c r="E66" s="186" t="s">
        <v>628</v>
      </c>
      <c r="F66" s="203">
        <v>13.5</v>
      </c>
      <c r="G66" s="186">
        <v>1</v>
      </c>
    </row>
    <row r="67" spans="1:7" s="201" customFormat="1" ht="13.5" x14ac:dyDescent="0.25">
      <c r="A67" s="145" t="s">
        <v>162</v>
      </c>
      <c r="B67" s="145" t="s">
        <v>163</v>
      </c>
      <c r="C67" s="177" t="s">
        <v>371</v>
      </c>
      <c r="D67" s="180" t="s">
        <v>372</v>
      </c>
      <c r="E67" s="186" t="s">
        <v>628</v>
      </c>
      <c r="F67" s="203">
        <v>8.94</v>
      </c>
      <c r="G67" s="186">
        <v>1</v>
      </c>
    </row>
    <row r="68" spans="1:7" s="201" customFormat="1" ht="13.5" x14ac:dyDescent="0.25">
      <c r="A68" s="145" t="s">
        <v>162</v>
      </c>
      <c r="B68" s="145" t="s">
        <v>163</v>
      </c>
      <c r="C68" s="177" t="s">
        <v>373</v>
      </c>
      <c r="D68" s="180" t="s">
        <v>374</v>
      </c>
      <c r="E68" s="186" t="s">
        <v>628</v>
      </c>
      <c r="F68" s="203">
        <v>4.1759999999999993</v>
      </c>
      <c r="G68" s="186">
        <v>1</v>
      </c>
    </row>
    <row r="69" spans="1:7" s="201" customFormat="1" ht="13.5" x14ac:dyDescent="0.25">
      <c r="A69" s="191" t="s">
        <v>162</v>
      </c>
      <c r="B69" s="191" t="s">
        <v>163</v>
      </c>
      <c r="C69" s="192" t="s">
        <v>375</v>
      </c>
      <c r="D69" s="193" t="s">
        <v>376</v>
      </c>
      <c r="E69" s="194" t="s">
        <v>638</v>
      </c>
      <c r="F69" s="205">
        <v>5.5</v>
      </c>
      <c r="G69" s="194">
        <v>8</v>
      </c>
    </row>
    <row r="70" spans="1:7" s="201" customFormat="1" ht="13.5" x14ac:dyDescent="0.25">
      <c r="A70" s="145" t="s">
        <v>162</v>
      </c>
      <c r="B70" s="145" t="s">
        <v>163</v>
      </c>
      <c r="C70" s="177" t="s">
        <v>381</v>
      </c>
      <c r="D70" s="180" t="s">
        <v>382</v>
      </c>
      <c r="E70" s="186" t="s">
        <v>628</v>
      </c>
      <c r="F70" s="203">
        <v>11.25</v>
      </c>
      <c r="G70" s="186">
        <v>3</v>
      </c>
    </row>
    <row r="71" spans="1:7" s="201" customFormat="1" ht="13.5" x14ac:dyDescent="0.25">
      <c r="A71" s="145" t="s">
        <v>162</v>
      </c>
      <c r="B71" s="145" t="s">
        <v>163</v>
      </c>
      <c r="C71" s="177" t="s">
        <v>385</v>
      </c>
      <c r="D71" s="180" t="s">
        <v>386</v>
      </c>
      <c r="E71" s="186" t="s">
        <v>636</v>
      </c>
      <c r="F71" s="203">
        <v>1.0311111111111111</v>
      </c>
      <c r="G71" s="186">
        <v>1</v>
      </c>
    </row>
    <row r="72" spans="1:7" s="201" customFormat="1" ht="13.5" x14ac:dyDescent="0.25">
      <c r="A72" s="145" t="s">
        <v>162</v>
      </c>
      <c r="B72" s="145" t="s">
        <v>163</v>
      </c>
      <c r="C72" s="177" t="s">
        <v>387</v>
      </c>
      <c r="D72" s="180" t="s">
        <v>388</v>
      </c>
      <c r="E72" s="186" t="s">
        <v>637</v>
      </c>
      <c r="F72" s="203">
        <v>11.158095238095235</v>
      </c>
      <c r="G72" s="186">
        <v>3</v>
      </c>
    </row>
    <row r="73" spans="1:7" s="201" customFormat="1" ht="13.5" x14ac:dyDescent="0.25">
      <c r="A73" s="145" t="s">
        <v>162</v>
      </c>
      <c r="B73" s="145" t="s">
        <v>163</v>
      </c>
      <c r="C73" s="177" t="s">
        <v>391</v>
      </c>
      <c r="D73" s="180" t="s">
        <v>392</v>
      </c>
      <c r="E73" s="186" t="s">
        <v>630</v>
      </c>
      <c r="F73" s="203">
        <v>12.5138888888889</v>
      </c>
      <c r="G73" s="186">
        <v>1</v>
      </c>
    </row>
    <row r="74" spans="1:7" s="201" customFormat="1" ht="13.5" x14ac:dyDescent="0.25">
      <c r="A74" s="191" t="s">
        <v>162</v>
      </c>
      <c r="B74" s="191" t="s">
        <v>163</v>
      </c>
      <c r="C74" s="192" t="s">
        <v>393</v>
      </c>
      <c r="D74" s="193" t="s">
        <v>394</v>
      </c>
      <c r="E74" s="194" t="s">
        <v>638</v>
      </c>
      <c r="F74" s="205">
        <v>5.5</v>
      </c>
      <c r="G74" s="194">
        <v>8</v>
      </c>
    </row>
    <row r="75" spans="1:7" s="201" customFormat="1" ht="13.5" x14ac:dyDescent="0.25">
      <c r="A75" s="191" t="s">
        <v>162</v>
      </c>
      <c r="B75" s="191" t="s">
        <v>163</v>
      </c>
      <c r="C75" s="192" t="s">
        <v>395</v>
      </c>
      <c r="D75" s="193" t="s">
        <v>396</v>
      </c>
      <c r="E75" s="194" t="s">
        <v>638</v>
      </c>
      <c r="F75" s="205">
        <v>5.5</v>
      </c>
      <c r="G75" s="194">
        <v>8</v>
      </c>
    </row>
    <row r="76" spans="1:7" s="201" customFormat="1" ht="13.5" x14ac:dyDescent="0.25">
      <c r="A76" s="145" t="s">
        <v>162</v>
      </c>
      <c r="B76" s="145" t="s">
        <v>163</v>
      </c>
      <c r="C76" s="177" t="s">
        <v>397</v>
      </c>
      <c r="D76" s="180" t="s">
        <v>398</v>
      </c>
      <c r="E76" s="186" t="s">
        <v>637</v>
      </c>
      <c r="F76" s="203">
        <v>11.158095238095235</v>
      </c>
      <c r="G76" s="186">
        <v>3</v>
      </c>
    </row>
    <row r="77" spans="1:7" s="201" customFormat="1" ht="13.5" x14ac:dyDescent="0.25">
      <c r="A77" s="145" t="s">
        <v>162</v>
      </c>
      <c r="B77" s="145" t="s">
        <v>163</v>
      </c>
      <c r="C77" s="177" t="s">
        <v>401</v>
      </c>
      <c r="D77" s="180" t="s">
        <v>402</v>
      </c>
      <c r="E77" s="186" t="s">
        <v>635</v>
      </c>
      <c r="F77" s="203">
        <v>3</v>
      </c>
      <c r="G77" s="186">
        <v>1</v>
      </c>
    </row>
    <row r="78" spans="1:7" s="201" customFormat="1" ht="13.5" x14ac:dyDescent="0.25">
      <c r="A78" s="191" t="s">
        <v>162</v>
      </c>
      <c r="B78" s="191" t="s">
        <v>163</v>
      </c>
      <c r="C78" s="192" t="s">
        <v>403</v>
      </c>
      <c r="D78" s="193" t="s">
        <v>404</v>
      </c>
      <c r="E78" s="194" t="s">
        <v>638</v>
      </c>
      <c r="F78" s="205">
        <v>15</v>
      </c>
      <c r="G78" s="194">
        <v>1</v>
      </c>
    </row>
    <row r="79" spans="1:7" s="201" customFormat="1" ht="13.5" x14ac:dyDescent="0.25">
      <c r="A79" s="191" t="s">
        <v>162</v>
      </c>
      <c r="B79" s="191" t="s">
        <v>163</v>
      </c>
      <c r="C79" s="192" t="s">
        <v>407</v>
      </c>
      <c r="D79" s="193" t="s">
        <v>408</v>
      </c>
      <c r="E79" s="194" t="s">
        <v>638</v>
      </c>
      <c r="F79" s="205">
        <v>12.166666666666666</v>
      </c>
      <c r="G79" s="194">
        <v>4</v>
      </c>
    </row>
    <row r="80" spans="1:7" s="201" customFormat="1" ht="13.5" x14ac:dyDescent="0.25">
      <c r="A80" s="145" t="s">
        <v>162</v>
      </c>
      <c r="B80" s="145" t="s">
        <v>163</v>
      </c>
      <c r="C80" s="177" t="s">
        <v>415</v>
      </c>
      <c r="D80" s="180" t="s">
        <v>416</v>
      </c>
      <c r="E80" s="186" t="s">
        <v>637</v>
      </c>
      <c r="F80" s="203">
        <v>11.158095238095235</v>
      </c>
      <c r="G80" s="186">
        <v>3</v>
      </c>
    </row>
  </sheetData>
  <autoFilter ref="A1:G80" xr:uid="{6728E53C-434A-495F-8AAB-EEEFA7B7F41D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271-26E0-4296-9BB6-CB6852186E40}">
  <sheetPr>
    <tabColor theme="8"/>
  </sheetPr>
  <dimension ref="A1:G92"/>
  <sheetViews>
    <sheetView showGridLines="0" tabSelected="1" zoomScale="115" zoomScaleNormal="115" workbookViewId="0">
      <pane ySplit="1" topLeftCell="A10" activePane="bottomLeft" state="frozen"/>
      <selection pane="bottomLeft" activeCell="I29" sqref="I29"/>
    </sheetView>
  </sheetViews>
  <sheetFormatPr defaultColWidth="8.875" defaultRowHeight="15.75" x14ac:dyDescent="0.25"/>
  <cols>
    <col min="1" max="1" width="7.5" style="147" bestFit="1" customWidth="1"/>
    <col min="2" max="3" width="9.5" style="147" bestFit="1" customWidth="1"/>
    <col min="4" max="4" width="29" style="147" bestFit="1" customWidth="1"/>
    <col min="5" max="5" width="13.375" style="150" customWidth="1"/>
    <col min="6" max="7" width="13.875" style="150" customWidth="1"/>
    <col min="8" max="16384" width="8.875" style="204"/>
  </cols>
  <sheetData>
    <row r="1" spans="1:7" s="201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206" t="s">
        <v>646</v>
      </c>
    </row>
    <row r="2" spans="1:7" s="201" customFormat="1" ht="13.5" x14ac:dyDescent="0.25">
      <c r="A2" s="145" t="s">
        <v>162</v>
      </c>
      <c r="B2" s="145" t="s">
        <v>419</v>
      </c>
      <c r="C2" s="177" t="s">
        <v>168</v>
      </c>
      <c r="D2" s="180" t="s">
        <v>169</v>
      </c>
      <c r="E2" s="186" t="s">
        <v>627</v>
      </c>
      <c r="F2" s="183">
        <v>14.426399999999997</v>
      </c>
      <c r="G2" s="149">
        <v>9</v>
      </c>
    </row>
    <row r="3" spans="1:7" s="201" customFormat="1" ht="13.5" x14ac:dyDescent="0.25">
      <c r="A3" s="145" t="s">
        <v>162</v>
      </c>
      <c r="B3" s="145" t="s">
        <v>419</v>
      </c>
      <c r="C3" s="177" t="s">
        <v>422</v>
      </c>
      <c r="D3" s="180" t="s">
        <v>423</v>
      </c>
      <c r="E3" s="186" t="s">
        <v>634</v>
      </c>
      <c r="F3" s="183">
        <v>12.115555555555554</v>
      </c>
      <c r="G3" s="149">
        <v>1</v>
      </c>
    </row>
    <row r="4" spans="1:7" s="201" customFormat="1" ht="13.5" x14ac:dyDescent="0.25">
      <c r="A4" s="145" t="s">
        <v>162</v>
      </c>
      <c r="B4" s="145" t="s">
        <v>419</v>
      </c>
      <c r="C4" s="177" t="s">
        <v>425</v>
      </c>
      <c r="D4" s="180" t="s">
        <v>426</v>
      </c>
      <c r="E4" s="186" t="s">
        <v>632</v>
      </c>
      <c r="F4" s="183">
        <v>7.4</v>
      </c>
      <c r="G4" s="149">
        <v>2</v>
      </c>
    </row>
    <row r="5" spans="1:7" s="201" customFormat="1" ht="13.5" x14ac:dyDescent="0.25">
      <c r="A5" s="145" t="s">
        <v>162</v>
      </c>
      <c r="B5" s="145" t="s">
        <v>419</v>
      </c>
      <c r="C5" s="177" t="s">
        <v>427</v>
      </c>
      <c r="D5" s="180" t="s">
        <v>428</v>
      </c>
      <c r="E5" s="186" t="s">
        <v>632</v>
      </c>
      <c r="F5" s="183">
        <v>7.4</v>
      </c>
      <c r="G5" s="149">
        <v>2</v>
      </c>
    </row>
    <row r="6" spans="1:7" s="201" customFormat="1" ht="13.5" x14ac:dyDescent="0.25">
      <c r="A6" s="145" t="s">
        <v>162</v>
      </c>
      <c r="B6" s="145" t="s">
        <v>419</v>
      </c>
      <c r="C6" s="177" t="s">
        <v>429</v>
      </c>
      <c r="D6" s="180" t="s">
        <v>475</v>
      </c>
      <c r="E6" s="186" t="s">
        <v>632</v>
      </c>
      <c r="F6" s="183">
        <v>12.379943502824856</v>
      </c>
      <c r="G6" s="149">
        <v>3</v>
      </c>
    </row>
    <row r="7" spans="1:7" s="201" customFormat="1" ht="13.5" x14ac:dyDescent="0.25">
      <c r="A7" s="145" t="s">
        <v>162</v>
      </c>
      <c r="B7" s="145" t="s">
        <v>419</v>
      </c>
      <c r="C7" s="177" t="s">
        <v>433</v>
      </c>
      <c r="D7" s="180" t="s">
        <v>434</v>
      </c>
      <c r="E7" s="186" t="s">
        <v>632</v>
      </c>
      <c r="F7" s="183">
        <v>13.333333333333334</v>
      </c>
      <c r="G7" s="149">
        <v>3</v>
      </c>
    </row>
    <row r="8" spans="1:7" s="201" customFormat="1" ht="13.5" x14ac:dyDescent="0.25">
      <c r="A8" s="145" t="s">
        <v>162</v>
      </c>
      <c r="B8" s="145" t="s">
        <v>419</v>
      </c>
      <c r="C8" s="177" t="s">
        <v>251</v>
      </c>
      <c r="D8" s="180" t="s">
        <v>252</v>
      </c>
      <c r="E8" s="186" t="s">
        <v>637</v>
      </c>
      <c r="F8" s="183">
        <v>11.158095238095235</v>
      </c>
      <c r="G8" s="149">
        <v>3</v>
      </c>
    </row>
    <row r="9" spans="1:7" s="201" customFormat="1" ht="13.5" x14ac:dyDescent="0.25">
      <c r="A9" s="145" t="s">
        <v>162</v>
      </c>
      <c r="B9" s="145" t="s">
        <v>419</v>
      </c>
      <c r="C9" s="177" t="s">
        <v>253</v>
      </c>
      <c r="D9" s="180" t="s">
        <v>254</v>
      </c>
      <c r="E9" s="186" t="s">
        <v>634</v>
      </c>
      <c r="F9" s="183">
        <v>12.115555555555554</v>
      </c>
      <c r="G9" s="149">
        <v>1</v>
      </c>
    </row>
    <row r="10" spans="1:7" s="201" customFormat="1" ht="13.5" x14ac:dyDescent="0.25">
      <c r="A10" s="145" t="s">
        <v>162</v>
      </c>
      <c r="B10" s="145" t="s">
        <v>419</v>
      </c>
      <c r="C10" s="177" t="s">
        <v>437</v>
      </c>
      <c r="D10" s="180" t="s">
        <v>438</v>
      </c>
      <c r="E10" s="186" t="s">
        <v>632</v>
      </c>
      <c r="F10" s="183">
        <v>7.4</v>
      </c>
      <c r="G10" s="149">
        <v>2</v>
      </c>
    </row>
    <row r="11" spans="1:7" s="201" customFormat="1" ht="13.5" x14ac:dyDescent="0.25">
      <c r="A11" s="145" t="s">
        <v>162</v>
      </c>
      <c r="B11" s="145" t="s">
        <v>419</v>
      </c>
      <c r="C11" s="177" t="s">
        <v>439</v>
      </c>
      <c r="D11" s="180" t="s">
        <v>440</v>
      </c>
      <c r="E11" s="186" t="s">
        <v>632</v>
      </c>
      <c r="F11" s="183">
        <v>12.379943502824856</v>
      </c>
      <c r="G11" s="149">
        <v>3</v>
      </c>
    </row>
    <row r="12" spans="1:7" s="201" customFormat="1" ht="13.5" x14ac:dyDescent="0.25">
      <c r="A12" s="145" t="s">
        <v>162</v>
      </c>
      <c r="B12" s="145" t="s">
        <v>419</v>
      </c>
      <c r="C12" s="177" t="s">
        <v>263</v>
      </c>
      <c r="D12" s="180" t="s">
        <v>264</v>
      </c>
      <c r="E12" s="186" t="s">
        <v>632</v>
      </c>
      <c r="F12" s="183">
        <v>12.072378043916389</v>
      </c>
      <c r="G12" s="149">
        <v>2</v>
      </c>
    </row>
    <row r="13" spans="1:7" s="201" customFormat="1" ht="13.5" x14ac:dyDescent="0.25">
      <c r="A13" s="145" t="s">
        <v>162</v>
      </c>
      <c r="B13" s="145" t="s">
        <v>419</v>
      </c>
      <c r="C13" s="177" t="s">
        <v>187</v>
      </c>
      <c r="D13" s="180" t="s">
        <v>188</v>
      </c>
      <c r="E13" s="186" t="s">
        <v>632</v>
      </c>
      <c r="F13" s="183">
        <v>12.072378043916389</v>
      </c>
      <c r="G13" s="149">
        <v>2</v>
      </c>
    </row>
    <row r="14" spans="1:7" s="201" customFormat="1" ht="13.15" customHeight="1" x14ac:dyDescent="0.25">
      <c r="A14" s="145" t="s">
        <v>162</v>
      </c>
      <c r="B14" s="145" t="s">
        <v>419</v>
      </c>
      <c r="C14" s="177" t="s">
        <v>189</v>
      </c>
      <c r="D14" s="180" t="s">
        <v>190</v>
      </c>
      <c r="E14" s="186" t="s">
        <v>632</v>
      </c>
      <c r="F14" s="183">
        <v>13.333333333333334</v>
      </c>
      <c r="G14" s="149">
        <v>3</v>
      </c>
    </row>
    <row r="15" spans="1:7" s="201" customFormat="1" ht="13.5" x14ac:dyDescent="0.25">
      <c r="A15" s="145" t="s">
        <v>162</v>
      </c>
      <c r="B15" s="145" t="s">
        <v>419</v>
      </c>
      <c r="C15" s="177" t="s">
        <v>191</v>
      </c>
      <c r="D15" s="180" t="s">
        <v>192</v>
      </c>
      <c r="E15" s="186" t="s">
        <v>636</v>
      </c>
      <c r="F15" s="183">
        <v>11.158095238095235</v>
      </c>
      <c r="G15" s="149">
        <v>3</v>
      </c>
    </row>
    <row r="16" spans="1:7" s="201" customFormat="1" ht="13.5" x14ac:dyDescent="0.25">
      <c r="A16" s="145" t="s">
        <v>162</v>
      </c>
      <c r="B16" s="145" t="s">
        <v>419</v>
      </c>
      <c r="C16" s="177" t="s">
        <v>195</v>
      </c>
      <c r="D16" s="199" t="s">
        <v>196</v>
      </c>
      <c r="E16" s="186" t="s">
        <v>636</v>
      </c>
      <c r="F16" s="183">
        <v>11.268571428571425</v>
      </c>
      <c r="G16" s="149">
        <v>1</v>
      </c>
    </row>
    <row r="17" spans="1:7" s="201" customFormat="1" ht="13.5" x14ac:dyDescent="0.25">
      <c r="A17" s="191" t="s">
        <v>162</v>
      </c>
      <c r="B17" s="191" t="s">
        <v>419</v>
      </c>
      <c r="C17" s="192" t="s">
        <v>441</v>
      </c>
      <c r="D17" s="193" t="s">
        <v>442</v>
      </c>
      <c r="E17" s="194" t="s">
        <v>638</v>
      </c>
      <c r="F17" s="195">
        <v>4.666666666666667</v>
      </c>
      <c r="G17" s="196">
        <v>8</v>
      </c>
    </row>
    <row r="18" spans="1:7" s="201" customFormat="1" ht="13.5" x14ac:dyDescent="0.25">
      <c r="A18" s="191" t="s">
        <v>162</v>
      </c>
      <c r="B18" s="191" t="s">
        <v>419</v>
      </c>
      <c r="C18" s="192" t="s">
        <v>199</v>
      </c>
      <c r="D18" s="193" t="s">
        <v>200</v>
      </c>
      <c r="E18" s="194" t="s">
        <v>638</v>
      </c>
      <c r="F18" s="195">
        <v>12.166666666666666</v>
      </c>
      <c r="G18" s="196">
        <v>4</v>
      </c>
    </row>
    <row r="19" spans="1:7" s="201" customFormat="1" ht="13.5" x14ac:dyDescent="0.25">
      <c r="A19" s="145" t="s">
        <v>162</v>
      </c>
      <c r="B19" s="145" t="s">
        <v>419</v>
      </c>
      <c r="C19" s="177" t="s">
        <v>207</v>
      </c>
      <c r="D19" s="180" t="s">
        <v>208</v>
      </c>
      <c r="E19" s="186" t="s">
        <v>637</v>
      </c>
      <c r="F19" s="183">
        <v>11.158095238095235</v>
      </c>
      <c r="G19" s="149">
        <v>3</v>
      </c>
    </row>
    <row r="20" spans="1:7" s="201" customFormat="1" ht="13.5" x14ac:dyDescent="0.25">
      <c r="A20" s="145" t="s">
        <v>162</v>
      </c>
      <c r="B20" s="145" t="s">
        <v>419</v>
      </c>
      <c r="C20" s="177" t="s">
        <v>650</v>
      </c>
      <c r="D20" s="180" t="s">
        <v>651</v>
      </c>
      <c r="E20" s="186" t="s">
        <v>633</v>
      </c>
      <c r="F20" s="179">
        <v>8.16</v>
      </c>
      <c r="G20" s="176">
        <v>2</v>
      </c>
    </row>
    <row r="21" spans="1:7" s="201" customFormat="1" ht="13.5" x14ac:dyDescent="0.25">
      <c r="A21" s="145" t="s">
        <v>162</v>
      </c>
      <c r="B21" s="145" t="s">
        <v>419</v>
      </c>
      <c r="C21" s="177" t="s">
        <v>445</v>
      </c>
      <c r="D21" s="180" t="s">
        <v>446</v>
      </c>
      <c r="E21" s="186" t="s">
        <v>629</v>
      </c>
      <c r="F21" s="183">
        <v>3.9080000000000004</v>
      </c>
      <c r="G21" s="149">
        <v>1</v>
      </c>
    </row>
    <row r="22" spans="1:7" s="201" customFormat="1" ht="13.5" x14ac:dyDescent="0.25">
      <c r="A22" s="145" t="s">
        <v>162</v>
      </c>
      <c r="B22" s="145" t="s">
        <v>419</v>
      </c>
      <c r="C22" s="177" t="s">
        <v>447</v>
      </c>
      <c r="D22" s="180" t="s">
        <v>448</v>
      </c>
      <c r="E22" s="186" t="s">
        <v>629</v>
      </c>
      <c r="F22" s="183">
        <v>10.275555555555552</v>
      </c>
      <c r="G22" s="149">
        <v>1</v>
      </c>
    </row>
    <row r="23" spans="1:7" s="201" customFormat="1" ht="13.5" x14ac:dyDescent="0.25">
      <c r="A23" s="145" t="s">
        <v>162</v>
      </c>
      <c r="B23" s="145" t="s">
        <v>419</v>
      </c>
      <c r="C23" s="177" t="s">
        <v>449</v>
      </c>
      <c r="D23" s="180" t="s">
        <v>450</v>
      </c>
      <c r="E23" s="186" t="s">
        <v>629</v>
      </c>
      <c r="F23" s="183">
        <v>10.275555555555552</v>
      </c>
      <c r="G23" s="149">
        <v>1</v>
      </c>
    </row>
    <row r="24" spans="1:7" s="201" customFormat="1" ht="13.5" x14ac:dyDescent="0.25">
      <c r="A24" s="145" t="s">
        <v>162</v>
      </c>
      <c r="B24" s="145" t="s">
        <v>419</v>
      </c>
      <c r="C24" s="177" t="s">
        <v>453</v>
      </c>
      <c r="D24" s="180" t="s">
        <v>454</v>
      </c>
      <c r="E24" s="186" t="s">
        <v>629</v>
      </c>
      <c r="F24" s="183">
        <v>3.9439999999999995</v>
      </c>
      <c r="G24" s="149">
        <v>1</v>
      </c>
    </row>
    <row r="25" spans="1:7" s="201" customFormat="1" ht="13.5" x14ac:dyDescent="0.25">
      <c r="A25" s="145" t="s">
        <v>162</v>
      </c>
      <c r="B25" s="145" t="s">
        <v>419</v>
      </c>
      <c r="C25" s="177" t="s">
        <v>457</v>
      </c>
      <c r="D25" s="180" t="s">
        <v>458</v>
      </c>
      <c r="E25" s="186" t="s">
        <v>630</v>
      </c>
      <c r="F25" s="183">
        <v>12.513888888888888</v>
      </c>
      <c r="G25" s="149">
        <v>1</v>
      </c>
    </row>
    <row r="26" spans="1:7" s="201" customFormat="1" ht="13.5" x14ac:dyDescent="0.25">
      <c r="A26" s="145" t="s">
        <v>162</v>
      </c>
      <c r="B26" s="145" t="s">
        <v>419</v>
      </c>
      <c r="C26" s="177" t="s">
        <v>324</v>
      </c>
      <c r="D26" s="199" t="s">
        <v>325</v>
      </c>
      <c r="E26" s="186" t="s">
        <v>631</v>
      </c>
      <c r="F26" s="183">
        <v>11.268571428571425</v>
      </c>
      <c r="G26" s="149">
        <v>1</v>
      </c>
    </row>
    <row r="27" spans="1:7" s="201" customFormat="1" ht="13.5" x14ac:dyDescent="0.25">
      <c r="A27" s="191" t="s">
        <v>162</v>
      </c>
      <c r="B27" s="191" t="s">
        <v>419</v>
      </c>
      <c r="C27" s="192" t="s">
        <v>459</v>
      </c>
      <c r="D27" s="193" t="s">
        <v>460</v>
      </c>
      <c r="E27" s="194" t="s">
        <v>638</v>
      </c>
      <c r="F27" s="195">
        <v>4.666666666666667</v>
      </c>
      <c r="G27" s="196">
        <v>8</v>
      </c>
    </row>
    <row r="28" spans="1:7" s="201" customFormat="1" ht="13.5" x14ac:dyDescent="0.25">
      <c r="A28" s="191" t="s">
        <v>162</v>
      </c>
      <c r="B28" s="191" t="s">
        <v>419</v>
      </c>
      <c r="C28" s="192" t="s">
        <v>237</v>
      </c>
      <c r="D28" s="193" t="s">
        <v>238</v>
      </c>
      <c r="E28" s="194" t="s">
        <v>638</v>
      </c>
      <c r="F28" s="195">
        <v>4.666666666666667</v>
      </c>
      <c r="G28" s="196">
        <v>8</v>
      </c>
    </row>
    <row r="29" spans="1:7" s="201" customFormat="1" ht="13.5" x14ac:dyDescent="0.25">
      <c r="A29" s="191" t="s">
        <v>162</v>
      </c>
      <c r="B29" s="191" t="s">
        <v>419</v>
      </c>
      <c r="C29" s="192" t="s">
        <v>328</v>
      </c>
      <c r="D29" s="193" t="s">
        <v>329</v>
      </c>
      <c r="E29" s="194" t="s">
        <v>638</v>
      </c>
      <c r="F29" s="195">
        <v>4.666666666666667</v>
      </c>
      <c r="G29" s="196">
        <v>8</v>
      </c>
    </row>
    <row r="30" spans="1:7" s="201" customFormat="1" ht="13.5" x14ac:dyDescent="0.25">
      <c r="A30" s="191" t="s">
        <v>162</v>
      </c>
      <c r="B30" s="191" t="s">
        <v>419</v>
      </c>
      <c r="C30" s="192" t="s">
        <v>241</v>
      </c>
      <c r="D30" s="193" t="s">
        <v>242</v>
      </c>
      <c r="E30" s="194" t="s">
        <v>638</v>
      </c>
      <c r="F30" s="195">
        <v>12.166666666666666</v>
      </c>
      <c r="G30" s="196">
        <v>4</v>
      </c>
    </row>
    <row r="31" spans="1:7" s="201" customFormat="1" ht="13.5" x14ac:dyDescent="0.25">
      <c r="A31" s="145" t="s">
        <v>162</v>
      </c>
      <c r="B31" s="145" t="s">
        <v>419</v>
      </c>
      <c r="C31" s="177" t="s">
        <v>338</v>
      </c>
      <c r="D31" s="180" t="s">
        <v>339</v>
      </c>
      <c r="E31" s="186" t="s">
        <v>637</v>
      </c>
      <c r="F31" s="183">
        <v>11.158095238095235</v>
      </c>
      <c r="G31" s="149">
        <v>3</v>
      </c>
    </row>
    <row r="32" spans="1:7" s="201" customFormat="1" ht="13.5" x14ac:dyDescent="0.25">
      <c r="A32" s="145" t="s">
        <v>162</v>
      </c>
      <c r="B32" s="145" t="s">
        <v>419</v>
      </c>
      <c r="C32" s="177" t="s">
        <v>340</v>
      </c>
      <c r="D32" s="180" t="s">
        <v>341</v>
      </c>
      <c r="E32" s="186" t="s">
        <v>634</v>
      </c>
      <c r="F32" s="183">
        <v>12.115555555555554</v>
      </c>
      <c r="G32" s="149">
        <v>1</v>
      </c>
    </row>
    <row r="33" spans="1:7" s="201" customFormat="1" ht="13.5" x14ac:dyDescent="0.25">
      <c r="A33" s="145" t="s">
        <v>162</v>
      </c>
      <c r="B33" s="145" t="s">
        <v>419</v>
      </c>
      <c r="C33" s="177" t="s">
        <v>344</v>
      </c>
      <c r="D33" s="180" t="s">
        <v>345</v>
      </c>
      <c r="E33" s="186" t="s">
        <v>628</v>
      </c>
      <c r="F33" s="183">
        <v>12.851999999999999</v>
      </c>
      <c r="G33" s="149">
        <v>1</v>
      </c>
    </row>
    <row r="34" spans="1:7" s="201" customFormat="1" ht="13.5" x14ac:dyDescent="0.25">
      <c r="A34" s="145" t="s">
        <v>162</v>
      </c>
      <c r="B34" s="145" t="s">
        <v>419</v>
      </c>
      <c r="C34" s="177" t="s">
        <v>346</v>
      </c>
      <c r="D34" s="180" t="s">
        <v>347</v>
      </c>
      <c r="E34" s="186" t="s">
        <v>628</v>
      </c>
      <c r="F34" s="183">
        <v>13.5</v>
      </c>
      <c r="G34" s="149">
        <v>1</v>
      </c>
    </row>
    <row r="35" spans="1:7" s="201" customFormat="1" ht="13.5" x14ac:dyDescent="0.25">
      <c r="A35" s="145" t="s">
        <v>162</v>
      </c>
      <c r="B35" s="145" t="s">
        <v>419</v>
      </c>
      <c r="C35" s="177" t="s">
        <v>461</v>
      </c>
      <c r="D35" s="180" t="s">
        <v>462</v>
      </c>
      <c r="E35" s="186" t="s">
        <v>628</v>
      </c>
      <c r="F35" s="183">
        <v>8.94</v>
      </c>
      <c r="G35" s="149">
        <v>1</v>
      </c>
    </row>
    <row r="36" spans="1:7" s="201" customFormat="1" ht="13.5" x14ac:dyDescent="0.25">
      <c r="A36" s="145" t="s">
        <v>162</v>
      </c>
      <c r="B36" s="145" t="s">
        <v>419</v>
      </c>
      <c r="C36" s="177" t="s">
        <v>350</v>
      </c>
      <c r="D36" s="180" t="s">
        <v>351</v>
      </c>
      <c r="E36" s="186" t="s">
        <v>628</v>
      </c>
      <c r="F36" s="183">
        <v>4.1759999999999993</v>
      </c>
      <c r="G36" s="149">
        <v>1</v>
      </c>
    </row>
    <row r="37" spans="1:7" s="201" customFormat="1" ht="13.5" x14ac:dyDescent="0.25">
      <c r="A37" s="191" t="s">
        <v>162</v>
      </c>
      <c r="B37" s="191" t="s">
        <v>419</v>
      </c>
      <c r="C37" s="192" t="s">
        <v>352</v>
      </c>
      <c r="D37" s="193" t="s">
        <v>353</v>
      </c>
      <c r="E37" s="194" t="s">
        <v>638</v>
      </c>
      <c r="F37" s="195">
        <v>5.5</v>
      </c>
      <c r="G37" s="196">
        <v>8</v>
      </c>
    </row>
    <row r="38" spans="1:7" s="201" customFormat="1" ht="13.5" x14ac:dyDescent="0.25">
      <c r="A38" s="145" t="s">
        <v>162</v>
      </c>
      <c r="B38" s="145" t="s">
        <v>419</v>
      </c>
      <c r="C38" s="177" t="s">
        <v>358</v>
      </c>
      <c r="D38" s="180" t="s">
        <v>359</v>
      </c>
      <c r="E38" s="186" t="s">
        <v>628</v>
      </c>
      <c r="F38" s="183">
        <v>11.25</v>
      </c>
      <c r="G38" s="149">
        <v>3</v>
      </c>
    </row>
    <row r="39" spans="1:7" s="201" customFormat="1" ht="13.5" x14ac:dyDescent="0.25">
      <c r="A39" s="145" t="s">
        <v>162</v>
      </c>
      <c r="B39" s="145" t="s">
        <v>419</v>
      </c>
      <c r="C39" s="177" t="s">
        <v>360</v>
      </c>
      <c r="D39" s="180" t="s">
        <v>361</v>
      </c>
      <c r="E39" s="186" t="s">
        <v>637</v>
      </c>
      <c r="F39" s="183">
        <v>11.158095238095235</v>
      </c>
      <c r="G39" s="149">
        <v>3</v>
      </c>
    </row>
    <row r="40" spans="1:7" s="201" customFormat="1" ht="13.5" x14ac:dyDescent="0.25">
      <c r="A40" s="145" t="s">
        <v>162</v>
      </c>
      <c r="B40" s="145" t="s">
        <v>419</v>
      </c>
      <c r="C40" s="177" t="s">
        <v>362</v>
      </c>
      <c r="D40" s="180" t="s">
        <v>363</v>
      </c>
      <c r="E40" s="186" t="s">
        <v>634</v>
      </c>
      <c r="F40" s="183">
        <v>12.115555555555554</v>
      </c>
      <c r="G40" s="149">
        <v>1</v>
      </c>
    </row>
    <row r="41" spans="1:7" s="201" customFormat="1" ht="13.5" x14ac:dyDescent="0.25">
      <c r="A41" s="145" t="s">
        <v>162</v>
      </c>
      <c r="B41" s="145" t="s">
        <v>419</v>
      </c>
      <c r="C41" s="177" t="s">
        <v>366</v>
      </c>
      <c r="D41" s="180" t="s">
        <v>367</v>
      </c>
      <c r="E41" s="186" t="s">
        <v>628</v>
      </c>
      <c r="F41" s="183">
        <v>12.851999999999999</v>
      </c>
      <c r="G41" s="149">
        <v>1</v>
      </c>
    </row>
    <row r="42" spans="1:7" s="201" customFormat="1" ht="13.5" x14ac:dyDescent="0.25">
      <c r="A42" s="145" t="s">
        <v>162</v>
      </c>
      <c r="B42" s="145" t="s">
        <v>419</v>
      </c>
      <c r="C42" s="177" t="s">
        <v>368</v>
      </c>
      <c r="D42" s="180" t="s">
        <v>369</v>
      </c>
      <c r="E42" s="186" t="s">
        <v>628</v>
      </c>
      <c r="F42" s="183">
        <v>13.5</v>
      </c>
      <c r="G42" s="149">
        <v>1</v>
      </c>
    </row>
    <row r="43" spans="1:7" s="201" customFormat="1" ht="13.5" x14ac:dyDescent="0.25">
      <c r="A43" s="145" t="s">
        <v>162</v>
      </c>
      <c r="B43" s="145" t="s">
        <v>419</v>
      </c>
      <c r="C43" s="177" t="s">
        <v>465</v>
      </c>
      <c r="D43" s="180" t="s">
        <v>466</v>
      </c>
      <c r="E43" s="186" t="s">
        <v>628</v>
      </c>
      <c r="F43" s="183">
        <v>8.94</v>
      </c>
      <c r="G43" s="149">
        <v>1</v>
      </c>
    </row>
    <row r="44" spans="1:7" s="201" customFormat="1" ht="13.5" x14ac:dyDescent="0.25">
      <c r="A44" s="145" t="s">
        <v>162</v>
      </c>
      <c r="B44" s="145" t="s">
        <v>419</v>
      </c>
      <c r="C44" s="177" t="s">
        <v>373</v>
      </c>
      <c r="D44" s="180" t="s">
        <v>374</v>
      </c>
      <c r="E44" s="186" t="s">
        <v>628</v>
      </c>
      <c r="F44" s="183">
        <v>4.1759999999999993</v>
      </c>
      <c r="G44" s="149">
        <v>1</v>
      </c>
    </row>
    <row r="45" spans="1:7" s="201" customFormat="1" ht="13.5" x14ac:dyDescent="0.25">
      <c r="A45" s="191" t="s">
        <v>162</v>
      </c>
      <c r="B45" s="191" t="s">
        <v>419</v>
      </c>
      <c r="C45" s="192" t="s">
        <v>375</v>
      </c>
      <c r="D45" s="193" t="s">
        <v>376</v>
      </c>
      <c r="E45" s="194" t="s">
        <v>638</v>
      </c>
      <c r="F45" s="195">
        <v>5.5</v>
      </c>
      <c r="G45" s="196">
        <v>8</v>
      </c>
    </row>
    <row r="46" spans="1:7" s="201" customFormat="1" ht="13.5" x14ac:dyDescent="0.25">
      <c r="A46" s="145" t="s">
        <v>162</v>
      </c>
      <c r="B46" s="145" t="s">
        <v>419</v>
      </c>
      <c r="C46" s="177" t="s">
        <v>381</v>
      </c>
      <c r="D46" s="180" t="s">
        <v>382</v>
      </c>
      <c r="E46" s="186" t="s">
        <v>628</v>
      </c>
      <c r="F46" s="183">
        <v>11.25</v>
      </c>
      <c r="G46" s="149">
        <v>3</v>
      </c>
    </row>
    <row r="47" spans="1:7" s="201" customFormat="1" ht="13.5" x14ac:dyDescent="0.25">
      <c r="A47" s="145" t="s">
        <v>162</v>
      </c>
      <c r="B47" s="145" t="s">
        <v>419</v>
      </c>
      <c r="C47" s="177" t="s">
        <v>385</v>
      </c>
      <c r="D47" s="199" t="s">
        <v>386</v>
      </c>
      <c r="E47" s="186" t="s">
        <v>636</v>
      </c>
      <c r="F47" s="183">
        <v>1.0311111111111111</v>
      </c>
      <c r="G47" s="149">
        <v>1</v>
      </c>
    </row>
    <row r="48" spans="1:7" s="201" customFormat="1" ht="13.5" x14ac:dyDescent="0.25">
      <c r="A48" s="145" t="s">
        <v>162</v>
      </c>
      <c r="B48" s="145" t="s">
        <v>419</v>
      </c>
      <c r="C48" s="177" t="s">
        <v>387</v>
      </c>
      <c r="D48" s="180" t="s">
        <v>388</v>
      </c>
      <c r="E48" s="186" t="s">
        <v>637</v>
      </c>
      <c r="F48" s="183">
        <v>11.158095238095235</v>
      </c>
      <c r="G48" s="149">
        <v>3</v>
      </c>
    </row>
    <row r="49" spans="1:7" s="201" customFormat="1" ht="13.5" x14ac:dyDescent="0.25">
      <c r="A49" s="145" t="s">
        <v>162</v>
      </c>
      <c r="B49" s="145" t="s">
        <v>419</v>
      </c>
      <c r="C49" s="177" t="s">
        <v>469</v>
      </c>
      <c r="D49" s="180" t="s">
        <v>470</v>
      </c>
      <c r="E49" s="186" t="s">
        <v>630</v>
      </c>
      <c r="F49" s="183">
        <v>12.513888888888888</v>
      </c>
      <c r="G49" s="149">
        <v>1</v>
      </c>
    </row>
    <row r="50" spans="1:7" s="201" customFormat="1" ht="13.5" x14ac:dyDescent="0.25">
      <c r="A50" s="191" t="s">
        <v>162</v>
      </c>
      <c r="B50" s="191" t="s">
        <v>419</v>
      </c>
      <c r="C50" s="192" t="s">
        <v>393</v>
      </c>
      <c r="D50" s="193" t="s">
        <v>394</v>
      </c>
      <c r="E50" s="194" t="s">
        <v>638</v>
      </c>
      <c r="F50" s="195">
        <v>5.5</v>
      </c>
      <c r="G50" s="196">
        <v>8</v>
      </c>
    </row>
    <row r="51" spans="1:7" s="201" customFormat="1" ht="13.5" x14ac:dyDescent="0.25">
      <c r="A51" s="191" t="s">
        <v>162</v>
      </c>
      <c r="B51" s="191" t="s">
        <v>419</v>
      </c>
      <c r="C51" s="192" t="s">
        <v>395</v>
      </c>
      <c r="D51" s="193" t="s">
        <v>396</v>
      </c>
      <c r="E51" s="194" t="s">
        <v>638</v>
      </c>
      <c r="F51" s="195">
        <v>5.5</v>
      </c>
      <c r="G51" s="196">
        <v>8</v>
      </c>
    </row>
    <row r="52" spans="1:7" s="201" customFormat="1" ht="13.5" x14ac:dyDescent="0.25">
      <c r="A52" s="145" t="s">
        <v>162</v>
      </c>
      <c r="B52" s="145" t="s">
        <v>419</v>
      </c>
      <c r="C52" s="177" t="s">
        <v>397</v>
      </c>
      <c r="D52" s="180" t="s">
        <v>398</v>
      </c>
      <c r="E52" s="186" t="s">
        <v>637</v>
      </c>
      <c r="F52" s="183">
        <v>11.158095238095235</v>
      </c>
      <c r="G52" s="149">
        <v>3</v>
      </c>
    </row>
    <row r="53" spans="1:7" s="201" customFormat="1" ht="13.5" x14ac:dyDescent="0.25">
      <c r="A53" s="145" t="s">
        <v>162</v>
      </c>
      <c r="B53" s="145" t="s">
        <v>419</v>
      </c>
      <c r="C53" s="177" t="s">
        <v>471</v>
      </c>
      <c r="D53" s="180" t="s">
        <v>472</v>
      </c>
      <c r="E53" s="186" t="s">
        <v>635</v>
      </c>
      <c r="F53" s="183">
        <v>3</v>
      </c>
      <c r="G53" s="149">
        <v>1</v>
      </c>
    </row>
    <row r="54" spans="1:7" s="201" customFormat="1" ht="13.5" x14ac:dyDescent="0.25">
      <c r="A54" s="191" t="s">
        <v>162</v>
      </c>
      <c r="B54" s="191" t="s">
        <v>419</v>
      </c>
      <c r="C54" s="192" t="s">
        <v>403</v>
      </c>
      <c r="D54" s="193" t="s">
        <v>404</v>
      </c>
      <c r="E54" s="194" t="s">
        <v>638</v>
      </c>
      <c r="F54" s="195">
        <v>15</v>
      </c>
      <c r="G54" s="196">
        <v>1</v>
      </c>
    </row>
    <row r="55" spans="1:7" s="201" customFormat="1" ht="13.5" x14ac:dyDescent="0.25">
      <c r="A55" s="191" t="s">
        <v>162</v>
      </c>
      <c r="B55" s="191" t="s">
        <v>419</v>
      </c>
      <c r="C55" s="192" t="s">
        <v>407</v>
      </c>
      <c r="D55" s="193" t="s">
        <v>408</v>
      </c>
      <c r="E55" s="194" t="s">
        <v>638</v>
      </c>
      <c r="F55" s="195">
        <v>12.166666666666666</v>
      </c>
      <c r="G55" s="196">
        <v>4</v>
      </c>
    </row>
    <row r="56" spans="1:7" s="201" customFormat="1" ht="13.5" x14ac:dyDescent="0.25">
      <c r="A56" s="145" t="s">
        <v>162</v>
      </c>
      <c r="B56" s="145" t="s">
        <v>419</v>
      </c>
      <c r="C56" s="177" t="s">
        <v>415</v>
      </c>
      <c r="D56" s="180" t="s">
        <v>416</v>
      </c>
      <c r="E56" s="186" t="s">
        <v>637</v>
      </c>
      <c r="F56" s="183">
        <v>11.158095238095235</v>
      </c>
      <c r="G56" s="149">
        <v>3</v>
      </c>
    </row>
    <row r="57" spans="1:7" x14ac:dyDescent="0.25">
      <c r="F57" s="151"/>
      <c r="G57" s="152"/>
    </row>
    <row r="58" spans="1:7" x14ac:dyDescent="0.25">
      <c r="F58" s="151"/>
      <c r="G58" s="152"/>
    </row>
    <row r="59" spans="1:7" x14ac:dyDescent="0.25">
      <c r="F59" s="151"/>
      <c r="G59" s="152"/>
    </row>
    <row r="60" spans="1:7" x14ac:dyDescent="0.25">
      <c r="F60" s="151"/>
      <c r="G60" s="152"/>
    </row>
    <row r="61" spans="1:7" x14ac:dyDescent="0.25">
      <c r="F61" s="151"/>
      <c r="G61" s="152"/>
    </row>
    <row r="62" spans="1:7" x14ac:dyDescent="0.25">
      <c r="F62" s="151"/>
      <c r="G62" s="152"/>
    </row>
    <row r="63" spans="1:7" x14ac:dyDescent="0.25">
      <c r="F63" s="151"/>
      <c r="G63" s="152"/>
    </row>
    <row r="64" spans="1:7" x14ac:dyDescent="0.25">
      <c r="F64" s="151"/>
      <c r="G64" s="152"/>
    </row>
    <row r="65" spans="6:7" x14ac:dyDescent="0.25">
      <c r="F65" s="151"/>
      <c r="G65" s="152"/>
    </row>
    <row r="66" spans="6:7" x14ac:dyDescent="0.25">
      <c r="F66" s="151"/>
      <c r="G66" s="152"/>
    </row>
    <row r="67" spans="6:7" x14ac:dyDescent="0.25">
      <c r="F67" s="151"/>
      <c r="G67" s="152"/>
    </row>
    <row r="68" spans="6:7" x14ac:dyDescent="0.25">
      <c r="F68" s="151"/>
      <c r="G68" s="152"/>
    </row>
    <row r="69" spans="6:7" x14ac:dyDescent="0.25">
      <c r="F69" s="151"/>
      <c r="G69" s="152"/>
    </row>
    <row r="70" spans="6:7" x14ac:dyDescent="0.25">
      <c r="F70" s="151"/>
      <c r="G70" s="152"/>
    </row>
    <row r="71" spans="6:7" x14ac:dyDescent="0.25">
      <c r="F71" s="151"/>
      <c r="G71" s="152"/>
    </row>
    <row r="72" spans="6:7" x14ac:dyDescent="0.25">
      <c r="F72" s="151"/>
      <c r="G72" s="152"/>
    </row>
    <row r="73" spans="6:7" x14ac:dyDescent="0.25">
      <c r="F73" s="151"/>
      <c r="G73" s="152"/>
    </row>
    <row r="74" spans="6:7" x14ac:dyDescent="0.25">
      <c r="F74" s="151"/>
      <c r="G74" s="152"/>
    </row>
    <row r="75" spans="6:7" x14ac:dyDescent="0.25">
      <c r="F75" s="151"/>
      <c r="G75" s="152"/>
    </row>
    <row r="76" spans="6:7" x14ac:dyDescent="0.25">
      <c r="F76" s="151"/>
      <c r="G76" s="152"/>
    </row>
    <row r="77" spans="6:7" x14ac:dyDescent="0.25">
      <c r="F77" s="151"/>
      <c r="G77" s="152"/>
    </row>
    <row r="78" spans="6:7" x14ac:dyDescent="0.25">
      <c r="F78" s="151"/>
      <c r="G78" s="152"/>
    </row>
    <row r="79" spans="6:7" x14ac:dyDescent="0.25">
      <c r="F79" s="151"/>
      <c r="G79" s="152"/>
    </row>
    <row r="80" spans="6:7" x14ac:dyDescent="0.25">
      <c r="F80" s="151"/>
      <c r="G80" s="152"/>
    </row>
    <row r="81" spans="6:7" x14ac:dyDescent="0.25">
      <c r="F81" s="151"/>
      <c r="G81" s="152"/>
    </row>
    <row r="82" spans="6:7" x14ac:dyDescent="0.25">
      <c r="F82" s="151"/>
      <c r="G82" s="152"/>
    </row>
    <row r="83" spans="6:7" x14ac:dyDescent="0.25">
      <c r="F83" s="151"/>
      <c r="G83" s="152"/>
    </row>
    <row r="84" spans="6:7" x14ac:dyDescent="0.25">
      <c r="F84" s="151"/>
      <c r="G84" s="152"/>
    </row>
    <row r="85" spans="6:7" x14ac:dyDescent="0.25">
      <c r="F85" s="151"/>
      <c r="G85" s="152"/>
    </row>
    <row r="86" spans="6:7" x14ac:dyDescent="0.25">
      <c r="F86" s="151"/>
      <c r="G86" s="152"/>
    </row>
    <row r="87" spans="6:7" x14ac:dyDescent="0.25">
      <c r="F87" s="151"/>
      <c r="G87" s="152"/>
    </row>
    <row r="88" spans="6:7" x14ac:dyDescent="0.25">
      <c r="F88" s="151"/>
      <c r="G88" s="152"/>
    </row>
    <row r="89" spans="6:7" x14ac:dyDescent="0.25">
      <c r="F89" s="151"/>
      <c r="G89" s="152"/>
    </row>
    <row r="90" spans="6:7" x14ac:dyDescent="0.25">
      <c r="F90" s="151"/>
      <c r="G90" s="152"/>
    </row>
    <row r="91" spans="6:7" x14ac:dyDescent="0.25">
      <c r="F91" s="151"/>
      <c r="G91" s="152"/>
    </row>
    <row r="92" spans="6:7" x14ac:dyDescent="0.25">
      <c r="F92" s="151"/>
      <c r="G92" s="152"/>
    </row>
  </sheetData>
  <autoFilter ref="A1:G92" xr:uid="{E3665249-3B56-4736-82A3-8BF617843F28}"/>
  <phoneticPr fontId="1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53C-434A-495F-8AAB-EEEFA7B7F41D}">
  <sheetPr filterMode="1">
    <tabColor rgb="FF002060"/>
  </sheetPr>
  <dimension ref="A1:AE127"/>
  <sheetViews>
    <sheetView showGridLines="0" zoomScale="115" zoomScaleNormal="115" workbookViewId="0">
      <pane ySplit="1" topLeftCell="A4" activePane="bottomLeft" state="frozen"/>
      <selection pane="bottomLeft" activeCell="H59" sqref="H59"/>
    </sheetView>
  </sheetViews>
  <sheetFormatPr defaultColWidth="8.875" defaultRowHeight="15.75" x14ac:dyDescent="0.25"/>
  <cols>
    <col min="1" max="1" width="7.25" style="147" bestFit="1" customWidth="1"/>
    <col min="2" max="2" width="9.125" style="147" bestFit="1" customWidth="1"/>
    <col min="3" max="3" width="10.375" style="147" bestFit="1" customWidth="1"/>
    <col min="4" max="4" width="30" style="147" bestFit="1" customWidth="1"/>
    <col min="5" max="5" width="13.375" style="147" customWidth="1"/>
    <col min="6" max="15" width="13.875" style="150" customWidth="1"/>
    <col min="16" max="17" width="9.125" style="147" bestFit="1" customWidth="1"/>
    <col min="18" max="18" width="10.25" style="147" bestFit="1" customWidth="1"/>
    <col min="19" max="19" width="13.5" style="147" bestFit="1" customWidth="1"/>
    <col min="20" max="20" width="13.125" style="147" bestFit="1" customWidth="1"/>
    <col min="21" max="22" width="9.125" style="147" bestFit="1" customWidth="1"/>
    <col min="23" max="23" width="15.25" style="147" bestFit="1" customWidth="1"/>
    <col min="24" max="25" width="5.375" style="147" bestFit="1" customWidth="1"/>
    <col min="26" max="26" width="9.25" style="147" bestFit="1" customWidth="1"/>
    <col min="27" max="27" width="5.375" style="147" bestFit="1" customWidth="1"/>
    <col min="28" max="28" width="12.25" style="147" bestFit="1" customWidth="1"/>
    <col min="29" max="29" width="9.125" style="147" bestFit="1" customWidth="1"/>
    <col min="30" max="30" width="12.25" style="147" bestFit="1" customWidth="1"/>
    <col min="31" max="31" width="9.125" style="147" bestFit="1" customWidth="1"/>
    <col min="32" max="16384" width="8.875" style="147"/>
  </cols>
  <sheetData>
    <row r="1" spans="1:31" s="144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623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43" t="s">
        <v>146</v>
      </c>
      <c r="Q1" s="143" t="s">
        <v>147</v>
      </c>
      <c r="R1" s="143" t="s">
        <v>148</v>
      </c>
      <c r="S1" s="143" t="s">
        <v>149</v>
      </c>
      <c r="T1" s="143" t="s">
        <v>150</v>
      </c>
      <c r="U1" s="143" t="s">
        <v>151</v>
      </c>
      <c r="V1" s="143" t="s">
        <v>152</v>
      </c>
      <c r="W1" s="143" t="s">
        <v>153</v>
      </c>
      <c r="X1" s="143" t="s">
        <v>154</v>
      </c>
      <c r="Y1" s="143" t="s">
        <v>155</v>
      </c>
      <c r="Z1" s="143" t="s">
        <v>156</v>
      </c>
      <c r="AA1" s="143" t="s">
        <v>157</v>
      </c>
      <c r="AB1" s="143" t="s">
        <v>158</v>
      </c>
      <c r="AC1" s="143" t="s">
        <v>159</v>
      </c>
      <c r="AD1" s="143" t="s">
        <v>160</v>
      </c>
      <c r="AE1" s="143" t="s">
        <v>161</v>
      </c>
    </row>
    <row r="2" spans="1:31" s="144" customFormat="1" ht="13.5" hidden="1" x14ac:dyDescent="0.25">
      <c r="A2" s="145" t="s">
        <v>162</v>
      </c>
      <c r="B2" s="145" t="s">
        <v>163</v>
      </c>
      <c r="C2" s="177" t="s">
        <v>164</v>
      </c>
      <c r="D2" s="180" t="s">
        <v>165</v>
      </c>
      <c r="E2" s="186" t="s">
        <v>627</v>
      </c>
      <c r="F2" s="176">
        <v>11</v>
      </c>
      <c r="G2" s="149">
        <v>0.1</v>
      </c>
      <c r="H2" s="149" t="s">
        <v>617</v>
      </c>
      <c r="I2" s="149"/>
      <c r="J2" s="149"/>
      <c r="K2" s="149"/>
      <c r="L2" s="149"/>
      <c r="M2" s="149"/>
      <c r="N2" s="149"/>
      <c r="O2" s="149"/>
      <c r="P2" s="145">
        <v>100</v>
      </c>
      <c r="Q2" s="145">
        <v>0</v>
      </c>
      <c r="R2" s="145"/>
      <c r="S2" s="145"/>
      <c r="T2" s="145" t="s">
        <v>166</v>
      </c>
      <c r="U2" s="145" t="s">
        <v>166</v>
      </c>
      <c r="V2" s="145"/>
      <c r="W2" s="145" t="s">
        <v>167</v>
      </c>
      <c r="X2" s="145" t="s">
        <v>167</v>
      </c>
      <c r="Y2" s="145" t="s">
        <v>167</v>
      </c>
      <c r="Z2" s="145" t="s">
        <v>167</v>
      </c>
      <c r="AA2" s="145" t="s">
        <v>166</v>
      </c>
      <c r="AB2" s="146">
        <v>46086</v>
      </c>
      <c r="AC2" s="145">
        <v>752102</v>
      </c>
      <c r="AD2" s="146">
        <v>46098</v>
      </c>
      <c r="AE2" s="145">
        <v>752102</v>
      </c>
    </row>
    <row r="3" spans="1:31" s="144" customFormat="1" ht="13.5" hidden="1" x14ac:dyDescent="0.25">
      <c r="A3" s="145" t="s">
        <v>162</v>
      </c>
      <c r="B3" s="145" t="s">
        <v>163</v>
      </c>
      <c r="C3" s="177" t="s">
        <v>168</v>
      </c>
      <c r="D3" s="180" t="s">
        <v>169</v>
      </c>
      <c r="E3" s="186" t="s">
        <v>627</v>
      </c>
      <c r="F3" s="183">
        <v>170.50000000000003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5">
        <v>200</v>
      </c>
      <c r="Q3" s="145">
        <v>2</v>
      </c>
      <c r="R3" s="145"/>
      <c r="S3" s="145"/>
      <c r="T3" s="145" t="s">
        <v>166</v>
      </c>
      <c r="U3" s="145" t="s">
        <v>166</v>
      </c>
      <c r="V3" s="145"/>
      <c r="W3" s="145" t="s">
        <v>167</v>
      </c>
      <c r="X3" s="145" t="s">
        <v>167</v>
      </c>
      <c r="Y3" s="145" t="s">
        <v>167</v>
      </c>
      <c r="Z3" s="145" t="s">
        <v>167</v>
      </c>
      <c r="AA3" s="145" t="s">
        <v>166</v>
      </c>
      <c r="AB3" s="146">
        <v>46086</v>
      </c>
      <c r="AC3" s="145">
        <v>752102</v>
      </c>
      <c r="AD3" s="146">
        <v>46086</v>
      </c>
      <c r="AE3" s="145">
        <v>752102</v>
      </c>
    </row>
    <row r="4" spans="1:31" s="144" customFormat="1" ht="13.5" x14ac:dyDescent="0.25">
      <c r="A4" s="145" t="s">
        <v>162</v>
      </c>
      <c r="B4" s="145" t="s">
        <v>163</v>
      </c>
      <c r="C4" s="177" t="s">
        <v>170</v>
      </c>
      <c r="D4" s="180" t="s">
        <v>171</v>
      </c>
      <c r="E4" s="186" t="s">
        <v>627</v>
      </c>
      <c r="F4" s="183">
        <v>1.8333333333333333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5">
        <v>300</v>
      </c>
      <c r="Q4" s="145">
        <v>0</v>
      </c>
      <c r="R4" s="145" t="s">
        <v>172</v>
      </c>
      <c r="S4" s="145"/>
      <c r="T4" s="145" t="s">
        <v>166</v>
      </c>
      <c r="U4" s="145" t="s">
        <v>166</v>
      </c>
      <c r="V4" s="145"/>
      <c r="W4" s="145" t="s">
        <v>167</v>
      </c>
      <c r="X4" s="145" t="s">
        <v>167</v>
      </c>
      <c r="Y4" s="145" t="s">
        <v>167</v>
      </c>
      <c r="Z4" s="145" t="s">
        <v>167</v>
      </c>
      <c r="AA4" s="145" t="s">
        <v>166</v>
      </c>
      <c r="AB4" s="146">
        <v>46086</v>
      </c>
      <c r="AC4" s="145">
        <v>752102</v>
      </c>
      <c r="AD4" s="146">
        <v>46090</v>
      </c>
      <c r="AE4" s="145">
        <v>752102</v>
      </c>
    </row>
    <row r="5" spans="1:31" s="144" customFormat="1" ht="13.5" hidden="1" x14ac:dyDescent="0.25">
      <c r="A5" s="145" t="s">
        <v>162</v>
      </c>
      <c r="B5" s="145" t="s">
        <v>163</v>
      </c>
      <c r="C5" s="177" t="s">
        <v>173</v>
      </c>
      <c r="D5" s="180" t="s">
        <v>174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5">
        <v>2400</v>
      </c>
      <c r="Q5" s="145">
        <v>0</v>
      </c>
      <c r="R5" s="145"/>
      <c r="S5" s="145"/>
      <c r="T5" s="145" t="s">
        <v>166</v>
      </c>
      <c r="U5" s="145" t="s">
        <v>166</v>
      </c>
      <c r="V5" s="145"/>
      <c r="W5" s="145" t="s">
        <v>167</v>
      </c>
      <c r="X5" s="145" t="s">
        <v>167</v>
      </c>
      <c r="Y5" s="145" t="s">
        <v>167</v>
      </c>
      <c r="Z5" s="145" t="s">
        <v>167</v>
      </c>
      <c r="AA5" s="145" t="s">
        <v>166</v>
      </c>
      <c r="AB5" s="146">
        <v>46086</v>
      </c>
      <c r="AC5" s="145">
        <v>752102</v>
      </c>
      <c r="AD5" s="146">
        <v>46086</v>
      </c>
      <c r="AE5" s="145">
        <v>752102</v>
      </c>
    </row>
    <row r="6" spans="1:31" s="144" customFormat="1" ht="13.5" hidden="1" x14ac:dyDescent="0.25">
      <c r="A6" s="145" t="s">
        <v>162</v>
      </c>
      <c r="B6" s="145" t="s">
        <v>163</v>
      </c>
      <c r="C6" s="177" t="s">
        <v>175</v>
      </c>
      <c r="D6" s="180" t="s">
        <v>176</v>
      </c>
      <c r="E6" s="186" t="s">
        <v>634</v>
      </c>
      <c r="F6" s="183">
        <v>1.25</v>
      </c>
      <c r="G6" s="149"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5">
        <v>2500</v>
      </c>
      <c r="Q6" s="145">
        <v>0</v>
      </c>
      <c r="R6" s="145"/>
      <c r="S6" s="145"/>
      <c r="T6" s="145" t="s">
        <v>166</v>
      </c>
      <c r="U6" s="145" t="s">
        <v>166</v>
      </c>
      <c r="V6" s="145"/>
      <c r="W6" s="145" t="s">
        <v>167</v>
      </c>
      <c r="X6" s="145" t="s">
        <v>167</v>
      </c>
      <c r="Y6" s="145" t="s">
        <v>167</v>
      </c>
      <c r="Z6" s="145" t="s">
        <v>167</v>
      </c>
      <c r="AA6" s="145" t="s">
        <v>166</v>
      </c>
      <c r="AB6" s="146">
        <v>46086</v>
      </c>
      <c r="AC6" s="145">
        <v>752102</v>
      </c>
      <c r="AD6" s="146">
        <v>46086</v>
      </c>
      <c r="AE6" s="145">
        <v>752102</v>
      </c>
    </row>
    <row r="7" spans="1:31" s="144" customFormat="1" ht="13.5" hidden="1" x14ac:dyDescent="0.25">
      <c r="A7" s="145" t="s">
        <v>162</v>
      </c>
      <c r="B7" s="145" t="s">
        <v>163</v>
      </c>
      <c r="C7" s="177" t="s">
        <v>177</v>
      </c>
      <c r="D7" s="180" t="s">
        <v>178</v>
      </c>
      <c r="E7" s="186" t="s">
        <v>632</v>
      </c>
      <c r="F7" s="183">
        <v>2.9166666666666665</v>
      </c>
      <c r="G7" s="149"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5">
        <v>2600</v>
      </c>
      <c r="Q7" s="145">
        <v>0</v>
      </c>
      <c r="R7" s="145"/>
      <c r="S7" s="145"/>
      <c r="T7" s="145" t="s">
        <v>166</v>
      </c>
      <c r="U7" s="145" t="s">
        <v>166</v>
      </c>
      <c r="V7" s="145"/>
      <c r="W7" s="145" t="s">
        <v>167</v>
      </c>
      <c r="X7" s="145" t="s">
        <v>167</v>
      </c>
      <c r="Y7" s="145" t="s">
        <v>167</v>
      </c>
      <c r="Z7" s="145" t="s">
        <v>167</v>
      </c>
      <c r="AA7" s="145" t="s">
        <v>166</v>
      </c>
      <c r="AB7" s="146">
        <v>46086</v>
      </c>
      <c r="AC7" s="145">
        <v>752102</v>
      </c>
      <c r="AD7" s="146">
        <v>46086</v>
      </c>
      <c r="AE7" s="145">
        <v>752102</v>
      </c>
    </row>
    <row r="8" spans="1:31" s="144" customFormat="1" ht="13.5" hidden="1" x14ac:dyDescent="0.25">
      <c r="A8" s="145" t="s">
        <v>162</v>
      </c>
      <c r="B8" s="145" t="s">
        <v>163</v>
      </c>
      <c r="C8" s="177" t="s">
        <v>179</v>
      </c>
      <c r="D8" s="180" t="s">
        <v>180</v>
      </c>
      <c r="E8" s="186" t="s">
        <v>632</v>
      </c>
      <c r="F8" s="183">
        <v>8.75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5">
        <v>2700</v>
      </c>
      <c r="Q8" s="145">
        <v>0</v>
      </c>
      <c r="R8" s="145"/>
      <c r="S8" s="145"/>
      <c r="T8" s="145" t="s">
        <v>166</v>
      </c>
      <c r="U8" s="145" t="s">
        <v>166</v>
      </c>
      <c r="V8" s="145"/>
      <c r="W8" s="145" t="s">
        <v>167</v>
      </c>
      <c r="X8" s="145" t="s">
        <v>167</v>
      </c>
      <c r="Y8" s="145" t="s">
        <v>167</v>
      </c>
      <c r="Z8" s="145" t="s">
        <v>167</v>
      </c>
      <c r="AA8" s="145" t="s">
        <v>166</v>
      </c>
      <c r="AB8" s="146">
        <v>46086</v>
      </c>
      <c r="AC8" s="145">
        <v>752102</v>
      </c>
      <c r="AD8" s="146">
        <v>46086</v>
      </c>
      <c r="AE8" s="145">
        <v>752102</v>
      </c>
    </row>
    <row r="9" spans="1:31" s="144" customFormat="1" ht="13.5" hidden="1" x14ac:dyDescent="0.25">
      <c r="A9" s="145" t="s">
        <v>162</v>
      </c>
      <c r="B9" s="145" t="s">
        <v>163</v>
      </c>
      <c r="C9" s="177" t="s">
        <v>181</v>
      </c>
      <c r="D9" s="180" t="s">
        <v>182</v>
      </c>
      <c r="E9" s="186" t="s">
        <v>632</v>
      </c>
      <c r="F9" s="183">
        <v>40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45">
        <v>2800</v>
      </c>
      <c r="Q9" s="145">
        <v>2</v>
      </c>
      <c r="R9" s="145"/>
      <c r="S9" s="145"/>
      <c r="T9" s="145" t="s">
        <v>166</v>
      </c>
      <c r="U9" s="145" t="s">
        <v>166</v>
      </c>
      <c r="V9" s="145"/>
      <c r="W9" s="145" t="s">
        <v>167</v>
      </c>
      <c r="X9" s="145" t="s">
        <v>167</v>
      </c>
      <c r="Y9" s="145" t="s">
        <v>167</v>
      </c>
      <c r="Z9" s="145" t="s">
        <v>167</v>
      </c>
      <c r="AA9" s="145" t="s">
        <v>166</v>
      </c>
      <c r="AB9" s="146">
        <v>46086</v>
      </c>
      <c r="AC9" s="145">
        <v>752102</v>
      </c>
      <c r="AD9" s="146">
        <v>46296</v>
      </c>
      <c r="AE9" s="145">
        <v>752102</v>
      </c>
    </row>
    <row r="10" spans="1:31" s="144" customFormat="1" ht="13.5" hidden="1" x14ac:dyDescent="0.25">
      <c r="A10" s="145" t="s">
        <v>162</v>
      </c>
      <c r="B10" s="145" t="s">
        <v>163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5">
        <v>2900</v>
      </c>
      <c r="Q10" s="145">
        <v>0</v>
      </c>
      <c r="R10" s="145"/>
      <c r="S10" s="145"/>
      <c r="T10" s="145" t="s">
        <v>166</v>
      </c>
      <c r="U10" s="145" t="s">
        <v>166</v>
      </c>
      <c r="V10" s="145"/>
      <c r="W10" s="145" t="s">
        <v>167</v>
      </c>
      <c r="X10" s="145" t="s">
        <v>167</v>
      </c>
      <c r="Y10" s="145" t="s">
        <v>167</v>
      </c>
      <c r="Z10" s="145" t="s">
        <v>167</v>
      </c>
      <c r="AA10" s="145" t="s">
        <v>166</v>
      </c>
      <c r="AB10" s="146">
        <v>46086</v>
      </c>
      <c r="AC10" s="145">
        <v>752102</v>
      </c>
      <c r="AD10" s="146">
        <v>46086</v>
      </c>
      <c r="AE10" s="145">
        <v>752102</v>
      </c>
    </row>
    <row r="11" spans="1:31" s="144" customFormat="1" ht="13.5" hidden="1" x14ac:dyDescent="0.25">
      <c r="A11" s="145" t="s">
        <v>162</v>
      </c>
      <c r="B11" s="145" t="s">
        <v>163</v>
      </c>
      <c r="C11" s="177" t="s">
        <v>185</v>
      </c>
      <c r="D11" s="180" t="s">
        <v>186</v>
      </c>
      <c r="E11" s="186" t="s">
        <v>632</v>
      </c>
      <c r="F11" s="183">
        <v>3.8333333333333335</v>
      </c>
      <c r="G11" s="153">
        <v>2</v>
      </c>
      <c r="H11" s="149" t="s">
        <v>620</v>
      </c>
      <c r="I11" s="153"/>
      <c r="J11" s="153"/>
      <c r="K11" s="153"/>
      <c r="L11" s="153"/>
      <c r="M11" s="153"/>
      <c r="N11" s="153"/>
      <c r="O11" s="153"/>
      <c r="P11" s="145">
        <v>3050</v>
      </c>
      <c r="Q11" s="145">
        <v>2</v>
      </c>
      <c r="R11" s="145"/>
      <c r="S11" s="145"/>
      <c r="T11" s="145" t="s">
        <v>166</v>
      </c>
      <c r="U11" s="145" t="s">
        <v>166</v>
      </c>
      <c r="V11" s="145"/>
      <c r="W11" s="145" t="s">
        <v>167</v>
      </c>
      <c r="X11" s="145" t="s">
        <v>167</v>
      </c>
      <c r="Y11" s="145" t="s">
        <v>167</v>
      </c>
      <c r="Z11" s="145" t="s">
        <v>167</v>
      </c>
      <c r="AA11" s="145" t="s">
        <v>166</v>
      </c>
      <c r="AB11" s="146">
        <v>46226</v>
      </c>
      <c r="AC11" s="145">
        <v>752102</v>
      </c>
      <c r="AD11" s="146">
        <v>46226</v>
      </c>
      <c r="AE11" s="145">
        <v>752102</v>
      </c>
    </row>
    <row r="12" spans="1:31" s="144" customFormat="1" ht="13.5" hidden="1" x14ac:dyDescent="0.25">
      <c r="A12" s="145" t="s">
        <v>162</v>
      </c>
      <c r="B12" s="145" t="s">
        <v>163</v>
      </c>
      <c r="C12" s="177" t="s">
        <v>187</v>
      </c>
      <c r="D12" s="180" t="s">
        <v>188</v>
      </c>
      <c r="E12" s="186" t="s">
        <v>632</v>
      </c>
      <c r="F12" s="183">
        <v>16.916666666666668</v>
      </c>
      <c r="G12" s="149">
        <v>0.3</v>
      </c>
      <c r="H12" s="149" t="s">
        <v>515</v>
      </c>
      <c r="I12" s="149" t="s">
        <v>512</v>
      </c>
      <c r="J12" s="149"/>
      <c r="K12" s="149"/>
      <c r="L12" s="149"/>
      <c r="M12" s="149"/>
      <c r="N12" s="149"/>
      <c r="O12" s="149"/>
      <c r="P12" s="145">
        <v>3100</v>
      </c>
      <c r="Q12" s="145">
        <v>0</v>
      </c>
      <c r="R12" s="145"/>
      <c r="S12" s="145"/>
      <c r="T12" s="145" t="s">
        <v>166</v>
      </c>
      <c r="U12" s="145" t="s">
        <v>166</v>
      </c>
      <c r="V12" s="145"/>
      <c r="W12" s="145" t="s">
        <v>167</v>
      </c>
      <c r="X12" s="145" t="s">
        <v>167</v>
      </c>
      <c r="Y12" s="145" t="s">
        <v>167</v>
      </c>
      <c r="Z12" s="145" t="s">
        <v>167</v>
      </c>
      <c r="AA12" s="145" t="s">
        <v>166</v>
      </c>
      <c r="AB12" s="146">
        <v>46086</v>
      </c>
      <c r="AC12" s="145">
        <v>752102</v>
      </c>
      <c r="AD12" s="146">
        <v>46086</v>
      </c>
      <c r="AE12" s="145">
        <v>752102</v>
      </c>
    </row>
    <row r="13" spans="1:31" s="144" customFormat="1" ht="12.6" hidden="1" customHeight="1" x14ac:dyDescent="0.25">
      <c r="A13" s="145" t="s">
        <v>162</v>
      </c>
      <c r="B13" s="145" t="s">
        <v>163</v>
      </c>
      <c r="C13" s="177" t="s">
        <v>189</v>
      </c>
      <c r="D13" s="180" t="s">
        <v>190</v>
      </c>
      <c r="E13" s="186" t="s">
        <v>632</v>
      </c>
      <c r="F13" s="183">
        <v>15</v>
      </c>
      <c r="G13" s="149">
        <v>0.3</v>
      </c>
      <c r="H13" s="149" t="s">
        <v>502</v>
      </c>
      <c r="I13" s="149"/>
      <c r="J13" s="149"/>
      <c r="K13" s="149"/>
      <c r="L13" s="149"/>
      <c r="M13" s="149"/>
      <c r="N13" s="149"/>
      <c r="O13" s="149"/>
      <c r="P13" s="145">
        <v>3200</v>
      </c>
      <c r="Q13" s="145">
        <v>0</v>
      </c>
      <c r="R13" s="145"/>
      <c r="S13" s="145"/>
      <c r="T13" s="145" t="s">
        <v>166</v>
      </c>
      <c r="U13" s="145" t="s">
        <v>166</v>
      </c>
      <c r="V13" s="145"/>
      <c r="W13" s="145" t="s">
        <v>167</v>
      </c>
      <c r="X13" s="145" t="s">
        <v>167</v>
      </c>
      <c r="Y13" s="145" t="s">
        <v>167</v>
      </c>
      <c r="Z13" s="145" t="s">
        <v>167</v>
      </c>
      <c r="AA13" s="145" t="s">
        <v>166</v>
      </c>
      <c r="AB13" s="146">
        <v>46086</v>
      </c>
      <c r="AC13" s="145">
        <v>752102</v>
      </c>
      <c r="AD13" s="146">
        <v>46086</v>
      </c>
      <c r="AE13" s="145">
        <v>752102</v>
      </c>
    </row>
    <row r="14" spans="1:31" s="144" customFormat="1" ht="27" hidden="1" x14ac:dyDescent="0.25">
      <c r="A14" s="145" t="s">
        <v>162</v>
      </c>
      <c r="B14" s="145" t="s">
        <v>163</v>
      </c>
      <c r="C14" s="177" t="s">
        <v>191</v>
      </c>
      <c r="D14" s="180" t="s">
        <v>192</v>
      </c>
      <c r="E14" s="186" t="s">
        <v>636</v>
      </c>
      <c r="F14" s="183">
        <v>4.1428571428571423</v>
      </c>
      <c r="G14" s="149">
        <v>0.2</v>
      </c>
      <c r="H14" s="149" t="s">
        <v>81</v>
      </c>
      <c r="I14" s="149" t="s">
        <v>643</v>
      </c>
      <c r="J14" s="149"/>
      <c r="K14" s="149"/>
      <c r="L14" s="149"/>
      <c r="M14" s="149"/>
      <c r="N14" s="149"/>
      <c r="O14" s="149"/>
      <c r="P14" s="145">
        <v>3300</v>
      </c>
      <c r="Q14" s="145">
        <v>0</v>
      </c>
      <c r="R14" s="145"/>
      <c r="S14" s="145"/>
      <c r="T14" s="145" t="s">
        <v>166</v>
      </c>
      <c r="U14" s="145" t="s">
        <v>166</v>
      </c>
      <c r="V14" s="145"/>
      <c r="W14" s="145" t="s">
        <v>167</v>
      </c>
      <c r="X14" s="145" t="s">
        <v>167</v>
      </c>
      <c r="Y14" s="145" t="s">
        <v>167</v>
      </c>
      <c r="Z14" s="145" t="s">
        <v>167</v>
      </c>
      <c r="AA14" s="145" t="s">
        <v>166</v>
      </c>
      <c r="AB14" s="146">
        <v>46086</v>
      </c>
      <c r="AC14" s="145">
        <v>752102</v>
      </c>
      <c r="AD14" s="146">
        <v>46086</v>
      </c>
      <c r="AE14" s="145">
        <v>752102</v>
      </c>
    </row>
    <row r="15" spans="1:31" s="144" customFormat="1" ht="13.5" hidden="1" x14ac:dyDescent="0.25">
      <c r="A15" s="145" t="s">
        <v>162</v>
      </c>
      <c r="B15" s="145" t="s">
        <v>163</v>
      </c>
      <c r="C15" s="177" t="s">
        <v>193</v>
      </c>
      <c r="D15" s="180" t="s">
        <v>194</v>
      </c>
      <c r="E15" s="186" t="s">
        <v>636</v>
      </c>
      <c r="F15" s="183">
        <v>2.6666666666666665</v>
      </c>
      <c r="G15" s="149">
        <v>0.1</v>
      </c>
      <c r="H15" s="149" t="s">
        <v>615</v>
      </c>
      <c r="I15" s="149" t="s">
        <v>111</v>
      </c>
      <c r="J15" s="149"/>
      <c r="K15" s="149"/>
      <c r="L15" s="149"/>
      <c r="M15" s="149"/>
      <c r="N15" s="149"/>
      <c r="O15" s="149"/>
      <c r="P15" s="145">
        <v>3400</v>
      </c>
      <c r="Q15" s="145">
        <v>0</v>
      </c>
      <c r="R15" s="145"/>
      <c r="S15" s="145"/>
      <c r="T15" s="145" t="s">
        <v>166</v>
      </c>
      <c r="U15" s="145" t="s">
        <v>166</v>
      </c>
      <c r="V15" s="145"/>
      <c r="W15" s="145" t="s">
        <v>167</v>
      </c>
      <c r="X15" s="145" t="s">
        <v>167</v>
      </c>
      <c r="Y15" s="145" t="s">
        <v>167</v>
      </c>
      <c r="Z15" s="145" t="s">
        <v>167</v>
      </c>
      <c r="AA15" s="145" t="s">
        <v>166</v>
      </c>
      <c r="AB15" s="146">
        <v>46086</v>
      </c>
      <c r="AC15" s="145">
        <v>752102</v>
      </c>
      <c r="AD15" s="146">
        <v>46086</v>
      </c>
      <c r="AE15" s="145">
        <v>752102</v>
      </c>
    </row>
    <row r="16" spans="1:31" s="144" customFormat="1" ht="13.5" hidden="1" x14ac:dyDescent="0.25">
      <c r="A16" s="145" t="s">
        <v>162</v>
      </c>
      <c r="B16" s="145" t="s">
        <v>163</v>
      </c>
      <c r="C16" s="177" t="s">
        <v>195</v>
      </c>
      <c r="D16" s="180" t="s">
        <v>196</v>
      </c>
      <c r="E16" s="186" t="s">
        <v>636</v>
      </c>
      <c r="F16" s="183">
        <v>1.9333333333333333</v>
      </c>
      <c r="G16" s="149">
        <v>0.1</v>
      </c>
      <c r="H16" s="149" t="s">
        <v>521</v>
      </c>
      <c r="I16" s="149"/>
      <c r="J16" s="149"/>
      <c r="K16" s="149"/>
      <c r="L16" s="149"/>
      <c r="M16" s="149"/>
      <c r="N16" s="149"/>
      <c r="O16" s="149"/>
      <c r="P16" s="145">
        <v>3500</v>
      </c>
      <c r="Q16" s="145">
        <v>0</v>
      </c>
      <c r="R16" s="145"/>
      <c r="S16" s="145"/>
      <c r="T16" s="145" t="s">
        <v>166</v>
      </c>
      <c r="U16" s="145" t="s">
        <v>166</v>
      </c>
      <c r="V16" s="145"/>
      <c r="W16" s="145" t="s">
        <v>167</v>
      </c>
      <c r="X16" s="145" t="s">
        <v>167</v>
      </c>
      <c r="Y16" s="145" t="s">
        <v>167</v>
      </c>
      <c r="Z16" s="145" t="s">
        <v>167</v>
      </c>
      <c r="AA16" s="145" t="s">
        <v>166</v>
      </c>
      <c r="AB16" s="146">
        <v>46086</v>
      </c>
      <c r="AC16" s="145">
        <v>752102</v>
      </c>
      <c r="AD16" s="146">
        <v>46086</v>
      </c>
      <c r="AE16" s="145">
        <v>752102</v>
      </c>
    </row>
    <row r="17" spans="1:31" s="144" customFormat="1" ht="13.5" x14ac:dyDescent="0.25">
      <c r="A17" s="145" t="s">
        <v>162</v>
      </c>
      <c r="B17" s="145" t="s">
        <v>163</v>
      </c>
      <c r="C17" s="177" t="s">
        <v>197</v>
      </c>
      <c r="D17" s="180" t="s">
        <v>198</v>
      </c>
      <c r="E17" s="186" t="s">
        <v>638</v>
      </c>
      <c r="F17" s="183">
        <v>4.666666666666667</v>
      </c>
      <c r="G17" s="149">
        <v>0.2</v>
      </c>
      <c r="H17" s="149" t="s">
        <v>620</v>
      </c>
      <c r="I17" s="149"/>
      <c r="J17" s="149"/>
      <c r="K17" s="149"/>
      <c r="L17" s="149"/>
      <c r="M17" s="149"/>
      <c r="N17" s="149"/>
      <c r="O17" s="149"/>
      <c r="P17" s="145">
        <v>3600</v>
      </c>
      <c r="Q17" s="145">
        <v>0</v>
      </c>
      <c r="R17" s="145"/>
      <c r="S17" s="145"/>
      <c r="T17" s="145" t="s">
        <v>166</v>
      </c>
      <c r="U17" s="145" t="s">
        <v>166</v>
      </c>
      <c r="V17" s="145"/>
      <c r="W17" s="145" t="s">
        <v>167</v>
      </c>
      <c r="X17" s="145" t="s">
        <v>167</v>
      </c>
      <c r="Y17" s="145" t="s">
        <v>167</v>
      </c>
      <c r="Z17" s="145" t="s">
        <v>167</v>
      </c>
      <c r="AA17" s="145" t="s">
        <v>166</v>
      </c>
      <c r="AB17" s="146">
        <v>46086</v>
      </c>
      <c r="AC17" s="145">
        <v>752102</v>
      </c>
      <c r="AD17" s="146">
        <v>46086</v>
      </c>
      <c r="AE17" s="145">
        <v>752102</v>
      </c>
    </row>
    <row r="18" spans="1:31" s="144" customFormat="1" ht="13.5" hidden="1" x14ac:dyDescent="0.25">
      <c r="A18" s="145" t="s">
        <v>162</v>
      </c>
      <c r="B18" s="145" t="s">
        <v>163</v>
      </c>
      <c r="C18" s="177" t="s">
        <v>199</v>
      </c>
      <c r="D18" s="180" t="s">
        <v>200</v>
      </c>
      <c r="E18" s="186" t="s">
        <v>638</v>
      </c>
      <c r="F18" s="183">
        <v>12.166666666666666</v>
      </c>
      <c r="G18" s="149">
        <v>7.8</v>
      </c>
      <c r="H18" s="149" t="s">
        <v>621</v>
      </c>
      <c r="I18" s="149"/>
      <c r="J18" s="149"/>
      <c r="K18" s="149"/>
      <c r="L18" s="149"/>
      <c r="M18" s="149"/>
      <c r="N18" s="149"/>
      <c r="O18" s="149"/>
      <c r="P18" s="145">
        <v>3700</v>
      </c>
      <c r="Q18" s="145">
        <v>7</v>
      </c>
      <c r="R18" s="145"/>
      <c r="S18" s="145"/>
      <c r="T18" s="145" t="s">
        <v>166</v>
      </c>
      <c r="U18" s="145" t="s">
        <v>166</v>
      </c>
      <c r="V18" s="145"/>
      <c r="W18" s="145" t="s">
        <v>167</v>
      </c>
      <c r="X18" s="145" t="s">
        <v>167</v>
      </c>
      <c r="Y18" s="145" t="s">
        <v>167</v>
      </c>
      <c r="Z18" s="145" t="s">
        <v>167</v>
      </c>
      <c r="AA18" s="145" t="s">
        <v>166</v>
      </c>
      <c r="AB18" s="146">
        <v>46086</v>
      </c>
      <c r="AC18" s="145">
        <v>752102</v>
      </c>
      <c r="AD18" s="146">
        <v>46086</v>
      </c>
      <c r="AE18" s="145">
        <v>752102</v>
      </c>
    </row>
    <row r="19" spans="1:31" s="144" customFormat="1" ht="13.5" hidden="1" x14ac:dyDescent="0.25">
      <c r="A19" s="145" t="s">
        <v>162</v>
      </c>
      <c r="B19" s="145" t="s">
        <v>163</v>
      </c>
      <c r="C19" s="177" t="s">
        <v>201</v>
      </c>
      <c r="D19" s="180" t="s">
        <v>202</v>
      </c>
      <c r="E19" s="186" t="s">
        <v>638</v>
      </c>
      <c r="F19" s="183" t="s">
        <v>622</v>
      </c>
      <c r="G19" s="149">
        <v>0.5</v>
      </c>
      <c r="H19" s="149" t="s">
        <v>624</v>
      </c>
      <c r="I19" s="149"/>
      <c r="J19" s="149"/>
      <c r="K19" s="149"/>
      <c r="L19" s="149"/>
      <c r="M19" s="149"/>
      <c r="N19" s="149"/>
      <c r="O19" s="149"/>
      <c r="P19" s="145">
        <v>3900</v>
      </c>
      <c r="Q19" s="145">
        <v>0</v>
      </c>
      <c r="R19" s="145"/>
      <c r="S19" s="145"/>
      <c r="T19" s="145" t="s">
        <v>166</v>
      </c>
      <c r="U19" s="145" t="s">
        <v>166</v>
      </c>
      <c r="V19" s="145"/>
      <c r="W19" s="145" t="s">
        <v>167</v>
      </c>
      <c r="X19" s="145" t="s">
        <v>167</v>
      </c>
      <c r="Y19" s="145" t="s">
        <v>167</v>
      </c>
      <c r="Z19" s="145" t="s">
        <v>167</v>
      </c>
      <c r="AA19" s="145" t="s">
        <v>166</v>
      </c>
      <c r="AB19" s="146">
        <v>46086</v>
      </c>
      <c r="AC19" s="145">
        <v>752102</v>
      </c>
      <c r="AD19" s="146">
        <v>46092</v>
      </c>
      <c r="AE19" s="145">
        <v>752102</v>
      </c>
    </row>
    <row r="20" spans="1:31" s="144" customFormat="1" ht="13.5" hidden="1" x14ac:dyDescent="0.25">
      <c r="A20" s="145" t="s">
        <v>162</v>
      </c>
      <c r="B20" s="145" t="s">
        <v>163</v>
      </c>
      <c r="C20" s="177" t="s">
        <v>203</v>
      </c>
      <c r="D20" s="180" t="s">
        <v>204</v>
      </c>
      <c r="E20" s="186" t="s">
        <v>639</v>
      </c>
      <c r="F20" s="183">
        <v>60</v>
      </c>
      <c r="G20" s="153">
        <v>1</v>
      </c>
      <c r="H20" s="153" t="s">
        <v>617</v>
      </c>
      <c r="I20" s="153"/>
      <c r="J20" s="153"/>
      <c r="K20" s="153"/>
      <c r="L20" s="153"/>
      <c r="M20" s="153"/>
      <c r="N20" s="153"/>
      <c r="O20" s="153"/>
      <c r="P20" s="145">
        <v>4000</v>
      </c>
      <c r="Q20" s="145">
        <v>1</v>
      </c>
      <c r="R20" s="145"/>
      <c r="S20" s="145"/>
      <c r="T20" s="145" t="s">
        <v>166</v>
      </c>
      <c r="U20" s="145" t="s">
        <v>166</v>
      </c>
      <c r="V20" s="145"/>
      <c r="W20" s="145" t="s">
        <v>167</v>
      </c>
      <c r="X20" s="145" t="s">
        <v>167</v>
      </c>
      <c r="Y20" s="145" t="s">
        <v>167</v>
      </c>
      <c r="Z20" s="145" t="s">
        <v>167</v>
      </c>
      <c r="AA20" s="145" t="s">
        <v>166</v>
      </c>
      <c r="AB20" s="146">
        <v>46086</v>
      </c>
      <c r="AC20" s="145">
        <v>752102</v>
      </c>
      <c r="AD20" s="146">
        <v>46092</v>
      </c>
      <c r="AE20" s="145">
        <v>752102</v>
      </c>
    </row>
    <row r="21" spans="1:31" s="144" customFormat="1" ht="27" hidden="1" x14ac:dyDescent="0.25">
      <c r="A21" s="145" t="s">
        <v>162</v>
      </c>
      <c r="B21" s="145" t="s">
        <v>163</v>
      </c>
      <c r="C21" s="177" t="s">
        <v>205</v>
      </c>
      <c r="D21" s="180" t="s">
        <v>206</v>
      </c>
      <c r="E21" s="186" t="s">
        <v>637</v>
      </c>
      <c r="F21" s="183">
        <v>4.1428571428571423</v>
      </c>
      <c r="G21" s="149">
        <v>0.2</v>
      </c>
      <c r="H21" s="149" t="s">
        <v>81</v>
      </c>
      <c r="I21" s="149" t="s">
        <v>643</v>
      </c>
      <c r="J21" s="149"/>
      <c r="K21" s="149"/>
      <c r="L21" s="149"/>
      <c r="M21" s="149"/>
      <c r="N21" s="149"/>
      <c r="O21" s="149"/>
      <c r="P21" s="145">
        <v>4050</v>
      </c>
      <c r="Q21" s="145">
        <v>0</v>
      </c>
      <c r="R21" s="145"/>
      <c r="S21" s="145"/>
      <c r="T21" s="145" t="s">
        <v>166</v>
      </c>
      <c r="U21" s="145" t="s">
        <v>166</v>
      </c>
      <c r="V21" s="145"/>
      <c r="W21" s="145" t="s">
        <v>167</v>
      </c>
      <c r="X21" s="145" t="s">
        <v>167</v>
      </c>
      <c r="Y21" s="145" t="s">
        <v>167</v>
      </c>
      <c r="Z21" s="145" t="s">
        <v>167</v>
      </c>
      <c r="AA21" s="145" t="s">
        <v>166</v>
      </c>
      <c r="AB21" s="146">
        <v>46181</v>
      </c>
      <c r="AC21" s="145">
        <v>752102</v>
      </c>
      <c r="AD21" s="146">
        <v>46181</v>
      </c>
      <c r="AE21" s="145">
        <v>752102</v>
      </c>
    </row>
    <row r="22" spans="1:31" s="144" customFormat="1" ht="27" hidden="1" x14ac:dyDescent="0.25">
      <c r="A22" s="145" t="s">
        <v>162</v>
      </c>
      <c r="B22" s="145" t="s">
        <v>163</v>
      </c>
      <c r="C22" s="177" t="s">
        <v>207</v>
      </c>
      <c r="D22" s="180" t="s">
        <v>208</v>
      </c>
      <c r="E22" s="186" t="s">
        <v>637</v>
      </c>
      <c r="F22" s="183">
        <v>4.1428571428571423</v>
      </c>
      <c r="G22" s="149">
        <v>0.2</v>
      </c>
      <c r="H22" s="149" t="s">
        <v>81</v>
      </c>
      <c r="I22" s="149" t="s">
        <v>643</v>
      </c>
      <c r="J22" s="149"/>
      <c r="K22" s="149"/>
      <c r="L22" s="149"/>
      <c r="M22" s="149"/>
      <c r="N22" s="149"/>
      <c r="O22" s="149"/>
      <c r="P22" s="145">
        <v>4100</v>
      </c>
      <c r="Q22" s="145">
        <v>0</v>
      </c>
      <c r="R22" s="145"/>
      <c r="S22" s="145"/>
      <c r="T22" s="145" t="s">
        <v>166</v>
      </c>
      <c r="U22" s="145" t="s">
        <v>166</v>
      </c>
      <c r="V22" s="145"/>
      <c r="W22" s="145" t="s">
        <v>167</v>
      </c>
      <c r="X22" s="145" t="s">
        <v>167</v>
      </c>
      <c r="Y22" s="145" t="s">
        <v>167</v>
      </c>
      <c r="Z22" s="145" t="s">
        <v>167</v>
      </c>
      <c r="AA22" s="145" t="s">
        <v>166</v>
      </c>
      <c r="AB22" s="146">
        <v>46086</v>
      </c>
      <c r="AC22" s="145">
        <v>752102</v>
      </c>
      <c r="AD22" s="146">
        <v>46181</v>
      </c>
      <c r="AE22" s="145">
        <v>752102</v>
      </c>
    </row>
    <row r="23" spans="1:31" s="144" customFormat="1" ht="13.5" hidden="1" x14ac:dyDescent="0.25">
      <c r="A23" s="145" t="s">
        <v>162</v>
      </c>
      <c r="B23" s="145" t="s">
        <v>163</v>
      </c>
      <c r="C23" s="177" t="s">
        <v>209</v>
      </c>
      <c r="D23" s="180" t="s">
        <v>210</v>
      </c>
      <c r="E23" s="186" t="s">
        <v>637</v>
      </c>
      <c r="F23" s="183">
        <v>5</v>
      </c>
      <c r="G23" s="149">
        <v>0.4</v>
      </c>
      <c r="H23" s="149" t="s">
        <v>565</v>
      </c>
      <c r="I23" s="149" t="s">
        <v>568</v>
      </c>
      <c r="J23" s="149"/>
      <c r="K23" s="149"/>
      <c r="L23" s="149"/>
      <c r="M23" s="149"/>
      <c r="N23" s="149"/>
      <c r="O23" s="149"/>
      <c r="P23" s="145">
        <v>4200</v>
      </c>
      <c r="Q23" s="145">
        <v>0</v>
      </c>
      <c r="R23" s="145"/>
      <c r="S23" s="145"/>
      <c r="T23" s="145" t="s">
        <v>166</v>
      </c>
      <c r="U23" s="145" t="s">
        <v>166</v>
      </c>
      <c r="V23" s="145"/>
      <c r="W23" s="145" t="s">
        <v>167</v>
      </c>
      <c r="X23" s="145" t="s">
        <v>167</v>
      </c>
      <c r="Y23" s="145" t="s">
        <v>167</v>
      </c>
      <c r="Z23" s="145" t="s">
        <v>167</v>
      </c>
      <c r="AA23" s="145" t="s">
        <v>166</v>
      </c>
      <c r="AB23" s="146">
        <v>46086</v>
      </c>
      <c r="AC23" s="145">
        <v>752102</v>
      </c>
      <c r="AD23" s="146">
        <v>46086</v>
      </c>
      <c r="AE23" s="145">
        <v>752102</v>
      </c>
    </row>
    <row r="24" spans="1:31" s="144" customFormat="1" ht="13.5" hidden="1" x14ac:dyDescent="0.25">
      <c r="A24" s="145" t="s">
        <v>162</v>
      </c>
      <c r="B24" s="145" t="s">
        <v>163</v>
      </c>
      <c r="C24" s="177" t="s">
        <v>211</v>
      </c>
      <c r="D24" s="180" t="s">
        <v>212</v>
      </c>
      <c r="E24" s="186" t="s">
        <v>633</v>
      </c>
      <c r="F24" s="183">
        <v>24.174418604651162</v>
      </c>
      <c r="G24" s="149">
        <v>1.4</v>
      </c>
      <c r="H24" s="149" t="s">
        <v>610</v>
      </c>
      <c r="I24" s="149" t="s">
        <v>611</v>
      </c>
      <c r="J24" s="149" t="s">
        <v>644</v>
      </c>
      <c r="K24" s="149"/>
      <c r="L24" s="149"/>
      <c r="M24" s="149"/>
      <c r="N24" s="149"/>
      <c r="O24" s="149"/>
      <c r="P24" s="145">
        <v>4300</v>
      </c>
      <c r="Q24" s="145">
        <v>1</v>
      </c>
      <c r="R24" s="145"/>
      <c r="S24" s="145"/>
      <c r="T24" s="145" t="s">
        <v>166</v>
      </c>
      <c r="U24" s="145" t="s">
        <v>166</v>
      </c>
      <c r="V24" s="145"/>
      <c r="W24" s="145" t="s">
        <v>167</v>
      </c>
      <c r="X24" s="145" t="s">
        <v>167</v>
      </c>
      <c r="Y24" s="145" t="s">
        <v>167</v>
      </c>
      <c r="Z24" s="145" t="s">
        <v>167</v>
      </c>
      <c r="AA24" s="145" t="s">
        <v>166</v>
      </c>
      <c r="AB24" s="146">
        <v>46086</v>
      </c>
      <c r="AC24" s="145">
        <v>752102</v>
      </c>
      <c r="AD24" s="146">
        <v>46086</v>
      </c>
      <c r="AE24" s="145">
        <v>752102</v>
      </c>
    </row>
    <row r="25" spans="1:31" s="144" customFormat="1" ht="13.5" hidden="1" x14ac:dyDescent="0.25">
      <c r="A25" s="145" t="s">
        <v>162</v>
      </c>
      <c r="B25" s="145" t="s">
        <v>163</v>
      </c>
      <c r="C25" s="177" t="s">
        <v>213</v>
      </c>
      <c r="D25" s="180" t="s">
        <v>214</v>
      </c>
      <c r="E25" s="186" t="s">
        <v>633</v>
      </c>
      <c r="F25" s="183">
        <v>24.174418604651162</v>
      </c>
      <c r="G25" s="149">
        <v>1.5</v>
      </c>
      <c r="H25" s="149" t="s">
        <v>610</v>
      </c>
      <c r="I25" s="149" t="s">
        <v>611</v>
      </c>
      <c r="J25" s="149" t="s">
        <v>644</v>
      </c>
      <c r="K25" s="149"/>
      <c r="L25" s="149"/>
      <c r="M25" s="149"/>
      <c r="N25" s="149"/>
      <c r="O25" s="149"/>
      <c r="P25" s="145">
        <v>4400</v>
      </c>
      <c r="Q25" s="145">
        <v>1</v>
      </c>
      <c r="R25" s="145"/>
      <c r="S25" s="145"/>
      <c r="T25" s="145" t="s">
        <v>166</v>
      </c>
      <c r="U25" s="145" t="s">
        <v>166</v>
      </c>
      <c r="V25" s="145"/>
      <c r="W25" s="145" t="s">
        <v>167</v>
      </c>
      <c r="X25" s="145" t="s">
        <v>167</v>
      </c>
      <c r="Y25" s="145" t="s">
        <v>167</v>
      </c>
      <c r="Z25" s="145" t="s">
        <v>167</v>
      </c>
      <c r="AA25" s="145" t="s">
        <v>166</v>
      </c>
      <c r="AB25" s="146">
        <v>46086</v>
      </c>
      <c r="AC25" s="145">
        <v>752102</v>
      </c>
      <c r="AD25" s="146">
        <v>46086</v>
      </c>
      <c r="AE25" s="145">
        <v>752102</v>
      </c>
    </row>
    <row r="26" spans="1:31" s="144" customFormat="1" ht="13.5" hidden="1" x14ac:dyDescent="0.25">
      <c r="A26" s="145" t="s">
        <v>162</v>
      </c>
      <c r="B26" s="145" t="s">
        <v>163</v>
      </c>
      <c r="C26" s="177" t="s">
        <v>215</v>
      </c>
      <c r="D26" s="180" t="s">
        <v>216</v>
      </c>
      <c r="E26" s="186" t="s">
        <v>629</v>
      </c>
      <c r="F26" s="183">
        <v>3.75</v>
      </c>
      <c r="G26" s="149">
        <v>0.2</v>
      </c>
      <c r="H26" s="149" t="s">
        <v>86</v>
      </c>
      <c r="I26" s="149"/>
      <c r="J26" s="149"/>
      <c r="K26" s="149"/>
      <c r="L26" s="149"/>
      <c r="M26" s="149"/>
      <c r="N26" s="149"/>
      <c r="O26" s="149"/>
      <c r="P26" s="145">
        <v>4500</v>
      </c>
      <c r="Q26" s="145">
        <v>0</v>
      </c>
      <c r="R26" s="145"/>
      <c r="S26" s="145"/>
      <c r="T26" s="145" t="s">
        <v>166</v>
      </c>
      <c r="U26" s="145" t="s">
        <v>166</v>
      </c>
      <c r="V26" s="145"/>
      <c r="W26" s="145" t="s">
        <v>167</v>
      </c>
      <c r="X26" s="145" t="s">
        <v>167</v>
      </c>
      <c r="Y26" s="145" t="s">
        <v>167</v>
      </c>
      <c r="Z26" s="145" t="s">
        <v>167</v>
      </c>
      <c r="AA26" s="145" t="s">
        <v>166</v>
      </c>
      <c r="AB26" s="146">
        <v>46086</v>
      </c>
      <c r="AC26" s="145">
        <v>752102</v>
      </c>
      <c r="AD26" s="146">
        <v>46128</v>
      </c>
      <c r="AE26" s="145">
        <v>752102</v>
      </c>
    </row>
    <row r="27" spans="1:31" s="144" customFormat="1" ht="13.5" hidden="1" x14ac:dyDescent="0.25">
      <c r="A27" s="145" t="s">
        <v>162</v>
      </c>
      <c r="B27" s="145" t="s">
        <v>163</v>
      </c>
      <c r="C27" s="177" t="s">
        <v>217</v>
      </c>
      <c r="D27" s="180" t="s">
        <v>218</v>
      </c>
      <c r="E27" s="186" t="s">
        <v>629</v>
      </c>
      <c r="F27" s="183">
        <v>0.8666666666666667</v>
      </c>
      <c r="G27" s="149">
        <v>0.2</v>
      </c>
      <c r="H27" s="149" t="s">
        <v>612</v>
      </c>
      <c r="I27" s="149"/>
      <c r="J27" s="149"/>
      <c r="K27" s="149"/>
      <c r="L27" s="149"/>
      <c r="M27" s="149"/>
      <c r="N27" s="149"/>
      <c r="O27" s="149"/>
      <c r="P27" s="145">
        <v>4600</v>
      </c>
      <c r="Q27" s="145">
        <v>0</v>
      </c>
      <c r="R27" s="145"/>
      <c r="S27" s="145"/>
      <c r="T27" s="145" t="s">
        <v>166</v>
      </c>
      <c r="U27" s="145" t="s">
        <v>166</v>
      </c>
      <c r="V27" s="145"/>
      <c r="W27" s="145" t="s">
        <v>167</v>
      </c>
      <c r="X27" s="145" t="s">
        <v>167</v>
      </c>
      <c r="Y27" s="145" t="s">
        <v>167</v>
      </c>
      <c r="Z27" s="145" t="s">
        <v>167</v>
      </c>
      <c r="AA27" s="145" t="s">
        <v>166</v>
      </c>
      <c r="AB27" s="146">
        <v>46086</v>
      </c>
      <c r="AC27" s="145">
        <v>752102</v>
      </c>
      <c r="AD27" s="146">
        <v>46092</v>
      </c>
      <c r="AE27" s="145">
        <v>752102</v>
      </c>
    </row>
    <row r="28" spans="1:31" s="144" customFormat="1" ht="13.5" hidden="1" x14ac:dyDescent="0.25">
      <c r="A28" s="145" t="s">
        <v>162</v>
      </c>
      <c r="B28" s="145" t="s">
        <v>163</v>
      </c>
      <c r="C28" s="177" t="s">
        <v>219</v>
      </c>
      <c r="D28" s="180" t="s">
        <v>220</v>
      </c>
      <c r="E28" s="186" t="s">
        <v>629</v>
      </c>
      <c r="F28" s="183">
        <v>0.8666666666666667</v>
      </c>
      <c r="G28" s="149">
        <v>0.2</v>
      </c>
      <c r="H28" s="149" t="s">
        <v>612</v>
      </c>
      <c r="I28" s="149"/>
      <c r="J28" s="149"/>
      <c r="K28" s="149"/>
      <c r="L28" s="149"/>
      <c r="M28" s="149"/>
      <c r="N28" s="149"/>
      <c r="O28" s="149"/>
      <c r="P28" s="145">
        <v>4700</v>
      </c>
      <c r="Q28" s="145">
        <v>0</v>
      </c>
      <c r="R28" s="145"/>
      <c r="S28" s="145"/>
      <c r="T28" s="145" t="s">
        <v>166</v>
      </c>
      <c r="U28" s="145" t="s">
        <v>166</v>
      </c>
      <c r="V28" s="145"/>
      <c r="W28" s="145" t="s">
        <v>167</v>
      </c>
      <c r="X28" s="145" t="s">
        <v>167</v>
      </c>
      <c r="Y28" s="145" t="s">
        <v>167</v>
      </c>
      <c r="Z28" s="145" t="s">
        <v>167</v>
      </c>
      <c r="AA28" s="145" t="s">
        <v>166</v>
      </c>
      <c r="AB28" s="146">
        <v>46086</v>
      </c>
      <c r="AC28" s="145">
        <v>752102</v>
      </c>
      <c r="AD28" s="146">
        <v>46092</v>
      </c>
      <c r="AE28" s="145">
        <v>752102</v>
      </c>
    </row>
    <row r="29" spans="1:31" s="144" customFormat="1" ht="13.5" hidden="1" x14ac:dyDescent="0.25">
      <c r="A29" s="145" t="s">
        <v>162</v>
      </c>
      <c r="B29" s="145" t="s">
        <v>163</v>
      </c>
      <c r="C29" s="177" t="s">
        <v>221</v>
      </c>
      <c r="D29" s="180" t="s">
        <v>222</v>
      </c>
      <c r="E29" s="186" t="s">
        <v>629</v>
      </c>
      <c r="F29" s="183">
        <v>1.25</v>
      </c>
      <c r="G29" s="149">
        <v>0.3</v>
      </c>
      <c r="H29" s="149" t="s">
        <v>103</v>
      </c>
      <c r="I29" s="149"/>
      <c r="J29" s="149"/>
      <c r="K29" s="149"/>
      <c r="L29" s="149"/>
      <c r="M29" s="149"/>
      <c r="N29" s="149"/>
      <c r="O29" s="149"/>
      <c r="P29" s="145">
        <v>4800</v>
      </c>
      <c r="Q29" s="145">
        <v>0</v>
      </c>
      <c r="R29" s="145"/>
      <c r="S29" s="145"/>
      <c r="T29" s="145" t="s">
        <v>166</v>
      </c>
      <c r="U29" s="145" t="s">
        <v>166</v>
      </c>
      <c r="V29" s="145"/>
      <c r="W29" s="145" t="s">
        <v>167</v>
      </c>
      <c r="X29" s="145" t="s">
        <v>167</v>
      </c>
      <c r="Y29" s="145" t="s">
        <v>167</v>
      </c>
      <c r="Z29" s="145" t="s">
        <v>167</v>
      </c>
      <c r="AA29" s="145" t="s">
        <v>166</v>
      </c>
      <c r="AB29" s="146">
        <v>46086</v>
      </c>
      <c r="AC29" s="145">
        <v>752102</v>
      </c>
      <c r="AD29" s="146">
        <v>46086</v>
      </c>
      <c r="AE29" s="145">
        <v>752102</v>
      </c>
    </row>
    <row r="30" spans="1:31" s="144" customFormat="1" ht="13.5" hidden="1" x14ac:dyDescent="0.25">
      <c r="A30" s="145" t="s">
        <v>162</v>
      </c>
      <c r="B30" s="145" t="s">
        <v>163</v>
      </c>
      <c r="C30" s="177" t="s">
        <v>223</v>
      </c>
      <c r="D30" s="180" t="s">
        <v>224</v>
      </c>
      <c r="E30" s="186" t="s">
        <v>629</v>
      </c>
      <c r="F30" s="183">
        <v>2.9</v>
      </c>
      <c r="G30" s="149">
        <v>0.1</v>
      </c>
      <c r="H30" s="149" t="s">
        <v>93</v>
      </c>
      <c r="I30" s="149"/>
      <c r="J30" s="149"/>
      <c r="K30" s="149"/>
      <c r="L30" s="149"/>
      <c r="M30" s="149"/>
      <c r="N30" s="149"/>
      <c r="O30" s="149"/>
      <c r="P30" s="145">
        <v>4900</v>
      </c>
      <c r="Q30" s="145">
        <v>0</v>
      </c>
      <c r="R30" s="145"/>
      <c r="S30" s="145"/>
      <c r="T30" s="145" t="s">
        <v>166</v>
      </c>
      <c r="U30" s="145" t="s">
        <v>166</v>
      </c>
      <c r="V30" s="145"/>
      <c r="W30" s="145" t="s">
        <v>167</v>
      </c>
      <c r="X30" s="145" t="s">
        <v>167</v>
      </c>
      <c r="Y30" s="145" t="s">
        <v>167</v>
      </c>
      <c r="Z30" s="145" t="s">
        <v>167</v>
      </c>
      <c r="AA30" s="145" t="s">
        <v>166</v>
      </c>
      <c r="AB30" s="146">
        <v>46086</v>
      </c>
      <c r="AC30" s="145">
        <v>752102</v>
      </c>
      <c r="AD30" s="146">
        <v>46112</v>
      </c>
      <c r="AE30" s="145">
        <v>752102</v>
      </c>
    </row>
    <row r="31" spans="1:31" s="144" customFormat="1" ht="13.5" hidden="1" x14ac:dyDescent="0.25">
      <c r="A31" s="145" t="s">
        <v>162</v>
      </c>
      <c r="B31" s="145" t="s">
        <v>163</v>
      </c>
      <c r="C31" s="177" t="s">
        <v>225</v>
      </c>
      <c r="D31" s="180" t="s">
        <v>226</v>
      </c>
      <c r="E31" s="186" t="s">
        <v>629</v>
      </c>
      <c r="F31" s="183">
        <v>0.625</v>
      </c>
      <c r="G31" s="149">
        <v>0.1</v>
      </c>
      <c r="H31" s="149" t="s">
        <v>103</v>
      </c>
      <c r="I31" s="149"/>
      <c r="J31" s="149"/>
      <c r="K31" s="149"/>
      <c r="L31" s="149"/>
      <c r="M31" s="149"/>
      <c r="N31" s="149"/>
      <c r="O31" s="149"/>
      <c r="P31" s="145">
        <v>5000</v>
      </c>
      <c r="Q31" s="145">
        <v>0</v>
      </c>
      <c r="R31" s="145"/>
      <c r="S31" s="145"/>
      <c r="T31" s="145" t="s">
        <v>166</v>
      </c>
      <c r="U31" s="145" t="s">
        <v>166</v>
      </c>
      <c r="V31" s="145"/>
      <c r="W31" s="145" t="s">
        <v>167</v>
      </c>
      <c r="X31" s="145" t="s">
        <v>167</v>
      </c>
      <c r="Y31" s="145" t="s">
        <v>167</v>
      </c>
      <c r="Z31" s="145" t="s">
        <v>167</v>
      </c>
      <c r="AA31" s="145" t="s">
        <v>166</v>
      </c>
      <c r="AB31" s="146">
        <v>46086</v>
      </c>
      <c r="AC31" s="145">
        <v>752102</v>
      </c>
      <c r="AD31" s="146">
        <v>46086</v>
      </c>
      <c r="AE31" s="145">
        <v>752102</v>
      </c>
    </row>
    <row r="32" spans="1:31" s="144" customFormat="1" ht="13.5" hidden="1" x14ac:dyDescent="0.25">
      <c r="A32" s="145" t="s">
        <v>162</v>
      </c>
      <c r="B32" s="145" t="s">
        <v>163</v>
      </c>
      <c r="C32" s="177" t="s">
        <v>227</v>
      </c>
      <c r="D32" s="180" t="s">
        <v>228</v>
      </c>
      <c r="E32" s="186" t="s">
        <v>630</v>
      </c>
      <c r="F32" s="174">
        <v>2.3333333333333335</v>
      </c>
      <c r="G32" s="149">
        <v>0.1</v>
      </c>
      <c r="H32" s="149" t="s">
        <v>615</v>
      </c>
      <c r="I32" s="149" t="s">
        <v>111</v>
      </c>
      <c r="J32" s="149"/>
      <c r="K32" s="149"/>
      <c r="L32" s="149"/>
      <c r="M32" s="149"/>
      <c r="N32" s="149"/>
      <c r="O32" s="149"/>
      <c r="P32" s="145">
        <v>5100</v>
      </c>
      <c r="Q32" s="145">
        <v>0</v>
      </c>
      <c r="R32" s="145"/>
      <c r="S32" s="145"/>
      <c r="T32" s="145" t="s">
        <v>166</v>
      </c>
      <c r="U32" s="145" t="s">
        <v>166</v>
      </c>
      <c r="V32" s="145"/>
      <c r="W32" s="145" t="s">
        <v>167</v>
      </c>
      <c r="X32" s="145" t="s">
        <v>167</v>
      </c>
      <c r="Y32" s="145" t="s">
        <v>167</v>
      </c>
      <c r="Z32" s="145" t="s">
        <v>167</v>
      </c>
      <c r="AA32" s="145" t="s">
        <v>166</v>
      </c>
      <c r="AB32" s="146">
        <v>46086</v>
      </c>
      <c r="AC32" s="145">
        <v>752102</v>
      </c>
      <c r="AD32" s="146">
        <v>46086</v>
      </c>
      <c r="AE32" s="145">
        <v>752102</v>
      </c>
    </row>
    <row r="33" spans="1:31" s="144" customFormat="1" ht="13.5" hidden="1" x14ac:dyDescent="0.25">
      <c r="A33" s="145" t="s">
        <v>162</v>
      </c>
      <c r="B33" s="145" t="s">
        <v>163</v>
      </c>
      <c r="C33" s="177" t="s">
        <v>229</v>
      </c>
      <c r="D33" s="180" t="s">
        <v>230</v>
      </c>
      <c r="E33" s="186" t="s">
        <v>630</v>
      </c>
      <c r="F33" s="183">
        <v>10.416666666666666</v>
      </c>
      <c r="G33" s="149">
        <v>1.2</v>
      </c>
      <c r="H33" s="149" t="s">
        <v>98</v>
      </c>
      <c r="I33" s="149"/>
      <c r="J33" s="149"/>
      <c r="K33" s="149"/>
      <c r="L33" s="149"/>
      <c r="M33" s="149"/>
      <c r="N33" s="149"/>
      <c r="O33" s="149"/>
      <c r="P33" s="145">
        <v>5200</v>
      </c>
      <c r="Q33" s="145">
        <v>1</v>
      </c>
      <c r="R33" s="145"/>
      <c r="S33" s="145"/>
      <c r="T33" s="145" t="s">
        <v>166</v>
      </c>
      <c r="U33" s="145" t="s">
        <v>166</v>
      </c>
      <c r="V33" s="145"/>
      <c r="W33" s="145" t="s">
        <v>167</v>
      </c>
      <c r="X33" s="145" t="s">
        <v>167</v>
      </c>
      <c r="Y33" s="145" t="s">
        <v>167</v>
      </c>
      <c r="Z33" s="145" t="s">
        <v>167</v>
      </c>
      <c r="AA33" s="145" t="s">
        <v>166</v>
      </c>
      <c r="AB33" s="146">
        <v>46086</v>
      </c>
      <c r="AC33" s="145">
        <v>752102</v>
      </c>
      <c r="AD33" s="146">
        <v>46092</v>
      </c>
      <c r="AE33" s="145">
        <v>752102</v>
      </c>
    </row>
    <row r="34" spans="1:31" s="144" customFormat="1" ht="13.5" hidden="1" x14ac:dyDescent="0.25">
      <c r="A34" s="145" t="s">
        <v>162</v>
      </c>
      <c r="B34" s="145" t="s">
        <v>163</v>
      </c>
      <c r="C34" s="177" t="s">
        <v>231</v>
      </c>
      <c r="D34" s="180" t="s">
        <v>232</v>
      </c>
      <c r="E34" s="186" t="s">
        <v>631</v>
      </c>
      <c r="F34" s="183">
        <v>5.8</v>
      </c>
      <c r="G34" s="149">
        <v>0.2</v>
      </c>
      <c r="H34" s="149" t="s">
        <v>99</v>
      </c>
      <c r="I34" s="149"/>
      <c r="J34" s="149"/>
      <c r="K34" s="149"/>
      <c r="L34" s="149"/>
      <c r="M34" s="149"/>
      <c r="N34" s="149"/>
      <c r="O34" s="149"/>
      <c r="P34" s="145">
        <v>5300</v>
      </c>
      <c r="Q34" s="145">
        <v>0</v>
      </c>
      <c r="R34" s="145"/>
      <c r="S34" s="145"/>
      <c r="T34" s="145" t="s">
        <v>166</v>
      </c>
      <c r="U34" s="145" t="s">
        <v>166</v>
      </c>
      <c r="V34" s="145"/>
      <c r="W34" s="145" t="s">
        <v>167</v>
      </c>
      <c r="X34" s="145" t="s">
        <v>167</v>
      </c>
      <c r="Y34" s="145" t="s">
        <v>167</v>
      </c>
      <c r="Z34" s="145" t="s">
        <v>167</v>
      </c>
      <c r="AA34" s="145" t="s">
        <v>166</v>
      </c>
      <c r="AB34" s="146">
        <v>46086</v>
      </c>
      <c r="AC34" s="145">
        <v>752102</v>
      </c>
      <c r="AD34" s="146">
        <v>46086</v>
      </c>
      <c r="AE34" s="145">
        <v>752102</v>
      </c>
    </row>
    <row r="35" spans="1:31" s="144" customFormat="1" ht="13.5" hidden="1" x14ac:dyDescent="0.25">
      <c r="A35" s="145" t="s">
        <v>162</v>
      </c>
      <c r="B35" s="145" t="s">
        <v>163</v>
      </c>
      <c r="C35" s="177" t="s">
        <v>233</v>
      </c>
      <c r="D35" s="180" t="s">
        <v>234</v>
      </c>
      <c r="E35" s="186" t="s">
        <v>631</v>
      </c>
      <c r="F35" s="183">
        <v>4.4615384615384617</v>
      </c>
      <c r="G35" s="149">
        <v>0.1</v>
      </c>
      <c r="H35" s="149" t="s">
        <v>521</v>
      </c>
      <c r="I35" s="149"/>
      <c r="J35" s="149"/>
      <c r="K35" s="149"/>
      <c r="L35" s="149"/>
      <c r="M35" s="149"/>
      <c r="N35" s="149"/>
      <c r="O35" s="149"/>
      <c r="P35" s="145">
        <v>5400</v>
      </c>
      <c r="Q35" s="145">
        <v>0</v>
      </c>
      <c r="R35" s="145"/>
      <c r="S35" s="145"/>
      <c r="T35" s="145" t="s">
        <v>166</v>
      </c>
      <c r="U35" s="145" t="s">
        <v>166</v>
      </c>
      <c r="V35" s="145"/>
      <c r="W35" s="145" t="s">
        <v>167</v>
      </c>
      <c r="X35" s="145" t="s">
        <v>167</v>
      </c>
      <c r="Y35" s="145" t="s">
        <v>167</v>
      </c>
      <c r="Z35" s="145" t="s">
        <v>167</v>
      </c>
      <c r="AA35" s="145" t="s">
        <v>166</v>
      </c>
      <c r="AB35" s="146">
        <v>46086</v>
      </c>
      <c r="AC35" s="145">
        <v>752102</v>
      </c>
      <c r="AD35" s="146">
        <v>46086</v>
      </c>
      <c r="AE35" s="145">
        <v>752102</v>
      </c>
    </row>
    <row r="36" spans="1:31" s="144" customFormat="1" ht="13.5" hidden="1" x14ac:dyDescent="0.25">
      <c r="A36" s="145" t="s">
        <v>162</v>
      </c>
      <c r="B36" s="145" t="s">
        <v>163</v>
      </c>
      <c r="C36" s="177" t="s">
        <v>235</v>
      </c>
      <c r="D36" s="180" t="s">
        <v>236</v>
      </c>
      <c r="E36" s="186" t="s">
        <v>631</v>
      </c>
      <c r="F36" s="183">
        <v>10</v>
      </c>
      <c r="G36" s="149">
        <v>0.3</v>
      </c>
      <c r="H36" s="149" t="s">
        <v>101</v>
      </c>
      <c r="I36" s="149"/>
      <c r="J36" s="149"/>
      <c r="K36" s="149"/>
      <c r="L36" s="149"/>
      <c r="M36" s="149"/>
      <c r="N36" s="149"/>
      <c r="O36" s="149"/>
      <c r="P36" s="145">
        <v>5550</v>
      </c>
      <c r="Q36" s="145">
        <v>0</v>
      </c>
      <c r="R36" s="145"/>
      <c r="S36" s="145"/>
      <c r="T36" s="145" t="s">
        <v>166</v>
      </c>
      <c r="U36" s="145" t="s">
        <v>166</v>
      </c>
      <c r="V36" s="145"/>
      <c r="W36" s="145" t="s">
        <v>167</v>
      </c>
      <c r="X36" s="145" t="s">
        <v>167</v>
      </c>
      <c r="Y36" s="145" t="s">
        <v>167</v>
      </c>
      <c r="Z36" s="145" t="s">
        <v>167</v>
      </c>
      <c r="AA36" s="145" t="s">
        <v>166</v>
      </c>
      <c r="AB36" s="146">
        <v>46086</v>
      </c>
      <c r="AC36" s="145">
        <v>752102</v>
      </c>
      <c r="AD36" s="146">
        <v>46086</v>
      </c>
      <c r="AE36" s="145">
        <v>752102</v>
      </c>
    </row>
    <row r="37" spans="1:31" s="144" customFormat="1" ht="13.5" x14ac:dyDescent="0.25">
      <c r="A37" s="145" t="s">
        <v>162</v>
      </c>
      <c r="B37" s="145" t="s">
        <v>163</v>
      </c>
      <c r="C37" s="177" t="s">
        <v>237</v>
      </c>
      <c r="D37" s="180" t="s">
        <v>238</v>
      </c>
      <c r="E37" s="186" t="s">
        <v>638</v>
      </c>
      <c r="F37" s="183">
        <v>4.666666666666667</v>
      </c>
      <c r="G37" s="149">
        <v>0.1</v>
      </c>
      <c r="H37" s="149" t="s">
        <v>620</v>
      </c>
      <c r="I37" s="149"/>
      <c r="J37" s="149"/>
      <c r="K37" s="149"/>
      <c r="L37" s="149"/>
      <c r="M37" s="149"/>
      <c r="N37" s="149"/>
      <c r="O37" s="149"/>
      <c r="P37" s="145">
        <v>5600</v>
      </c>
      <c r="Q37" s="145">
        <v>0</v>
      </c>
      <c r="R37" s="145"/>
      <c r="S37" s="145"/>
      <c r="T37" s="145" t="s">
        <v>166</v>
      </c>
      <c r="U37" s="145" t="s">
        <v>166</v>
      </c>
      <c r="V37" s="145"/>
      <c r="W37" s="145" t="s">
        <v>167</v>
      </c>
      <c r="X37" s="145" t="s">
        <v>167</v>
      </c>
      <c r="Y37" s="145" t="s">
        <v>167</v>
      </c>
      <c r="Z37" s="145" t="s">
        <v>167</v>
      </c>
      <c r="AA37" s="145" t="s">
        <v>166</v>
      </c>
      <c r="AB37" s="146">
        <v>46086</v>
      </c>
      <c r="AC37" s="145">
        <v>752102</v>
      </c>
      <c r="AD37" s="146">
        <v>46098</v>
      </c>
      <c r="AE37" s="145">
        <v>752102</v>
      </c>
    </row>
    <row r="38" spans="1:31" s="144" customFormat="1" ht="13.5" x14ac:dyDescent="0.25">
      <c r="A38" s="145" t="s">
        <v>162</v>
      </c>
      <c r="B38" s="145" t="s">
        <v>163</v>
      </c>
      <c r="C38" s="177" t="s">
        <v>239</v>
      </c>
      <c r="D38" s="180" t="s">
        <v>240</v>
      </c>
      <c r="E38" s="186" t="s">
        <v>638</v>
      </c>
      <c r="F38" s="183">
        <v>4.666666666666667</v>
      </c>
      <c r="G38" s="149">
        <v>0.2</v>
      </c>
      <c r="H38" s="149" t="s">
        <v>620</v>
      </c>
      <c r="I38" s="149"/>
      <c r="J38" s="149"/>
      <c r="K38" s="149"/>
      <c r="L38" s="149"/>
      <c r="M38" s="149"/>
      <c r="N38" s="149"/>
      <c r="O38" s="149"/>
      <c r="P38" s="145">
        <v>5650</v>
      </c>
      <c r="Q38" s="145">
        <v>0</v>
      </c>
      <c r="R38" s="145"/>
      <c r="S38" s="145"/>
      <c r="T38" s="145" t="s">
        <v>166</v>
      </c>
      <c r="U38" s="145" t="s">
        <v>166</v>
      </c>
      <c r="V38" s="145"/>
      <c r="W38" s="145" t="s">
        <v>167</v>
      </c>
      <c r="X38" s="145" t="s">
        <v>167</v>
      </c>
      <c r="Y38" s="145" t="s">
        <v>167</v>
      </c>
      <c r="Z38" s="145" t="s">
        <v>167</v>
      </c>
      <c r="AA38" s="145" t="s">
        <v>166</v>
      </c>
      <c r="AB38" s="146">
        <v>46086</v>
      </c>
      <c r="AC38" s="145">
        <v>752102</v>
      </c>
      <c r="AD38" s="146">
        <v>46086</v>
      </c>
      <c r="AE38" s="145">
        <v>752102</v>
      </c>
    </row>
    <row r="39" spans="1:31" s="144" customFormat="1" ht="13.5" hidden="1" x14ac:dyDescent="0.25">
      <c r="A39" s="145" t="s">
        <v>162</v>
      </c>
      <c r="B39" s="145" t="s">
        <v>163</v>
      </c>
      <c r="C39" s="177" t="s">
        <v>241</v>
      </c>
      <c r="D39" s="180" t="s">
        <v>242</v>
      </c>
      <c r="E39" s="186" t="s">
        <v>638</v>
      </c>
      <c r="F39" s="183" t="s">
        <v>622</v>
      </c>
      <c r="G39" s="149">
        <v>0.8</v>
      </c>
      <c r="H39" s="149" t="s">
        <v>621</v>
      </c>
      <c r="I39" s="149"/>
      <c r="J39" s="149"/>
      <c r="K39" s="149"/>
      <c r="L39" s="149"/>
      <c r="M39" s="149"/>
      <c r="N39" s="149"/>
      <c r="O39" s="149"/>
      <c r="P39" s="145">
        <v>5700</v>
      </c>
      <c r="Q39" s="145">
        <v>0</v>
      </c>
      <c r="R39" s="145"/>
      <c r="S39" s="145"/>
      <c r="T39" s="145" t="s">
        <v>166</v>
      </c>
      <c r="U39" s="145" t="s">
        <v>166</v>
      </c>
      <c r="V39" s="145"/>
      <c r="W39" s="145" t="s">
        <v>167</v>
      </c>
      <c r="X39" s="145" t="s">
        <v>167</v>
      </c>
      <c r="Y39" s="145" t="s">
        <v>167</v>
      </c>
      <c r="Z39" s="145" t="s">
        <v>167</v>
      </c>
      <c r="AA39" s="145" t="s">
        <v>166</v>
      </c>
      <c r="AB39" s="146">
        <v>46086</v>
      </c>
      <c r="AC39" s="145">
        <v>752102</v>
      </c>
      <c r="AD39" s="146">
        <v>46086</v>
      </c>
      <c r="AE39" s="145">
        <v>752102</v>
      </c>
    </row>
    <row r="40" spans="1:31" s="144" customFormat="1" ht="13.5" hidden="1" x14ac:dyDescent="0.25">
      <c r="A40" s="145" t="s">
        <v>162</v>
      </c>
      <c r="B40" s="145" t="s">
        <v>163</v>
      </c>
      <c r="C40" s="177" t="s">
        <v>243</v>
      </c>
      <c r="D40" s="180" t="s">
        <v>244</v>
      </c>
      <c r="E40" s="186" t="s">
        <v>638</v>
      </c>
      <c r="F40" s="183">
        <v>12.166666666666666</v>
      </c>
      <c r="G40" s="149">
        <v>7.8</v>
      </c>
      <c r="H40" s="149" t="s">
        <v>621</v>
      </c>
      <c r="I40" s="149"/>
      <c r="J40" s="149"/>
      <c r="K40" s="149"/>
      <c r="L40" s="149"/>
      <c r="M40" s="149"/>
      <c r="N40" s="149"/>
      <c r="O40" s="149"/>
      <c r="P40" s="145">
        <v>5800</v>
      </c>
      <c r="Q40" s="145">
        <v>7</v>
      </c>
      <c r="R40" s="145"/>
      <c r="S40" s="145"/>
      <c r="T40" s="145" t="s">
        <v>166</v>
      </c>
      <c r="U40" s="145" t="s">
        <v>166</v>
      </c>
      <c r="V40" s="145"/>
      <c r="W40" s="145" t="s">
        <v>167</v>
      </c>
      <c r="X40" s="145" t="s">
        <v>167</v>
      </c>
      <c r="Y40" s="145" t="s">
        <v>167</v>
      </c>
      <c r="Z40" s="145" t="s">
        <v>167</v>
      </c>
      <c r="AA40" s="145" t="s">
        <v>166</v>
      </c>
      <c r="AB40" s="146">
        <v>46086</v>
      </c>
      <c r="AC40" s="145">
        <v>752102</v>
      </c>
      <c r="AD40" s="146">
        <v>46086</v>
      </c>
      <c r="AE40" s="145">
        <v>752102</v>
      </c>
    </row>
    <row r="41" spans="1:31" s="144" customFormat="1" ht="13.5" hidden="1" x14ac:dyDescent="0.25">
      <c r="A41" s="145" t="s">
        <v>162</v>
      </c>
      <c r="B41" s="145" t="s">
        <v>163</v>
      </c>
      <c r="C41" s="177" t="s">
        <v>245</v>
      </c>
      <c r="D41" s="180" t="s">
        <v>246</v>
      </c>
      <c r="E41" s="186" t="s">
        <v>638</v>
      </c>
      <c r="F41" s="183" t="s">
        <v>622</v>
      </c>
      <c r="G41" s="149">
        <v>2.5</v>
      </c>
      <c r="H41" s="149" t="s">
        <v>624</v>
      </c>
      <c r="I41" s="149"/>
      <c r="J41" s="149"/>
      <c r="K41" s="149"/>
      <c r="L41" s="149"/>
      <c r="M41" s="149"/>
      <c r="N41" s="149"/>
      <c r="O41" s="149"/>
      <c r="P41" s="145">
        <v>5900</v>
      </c>
      <c r="Q41" s="145">
        <v>2</v>
      </c>
      <c r="R41" s="145"/>
      <c r="S41" s="145"/>
      <c r="T41" s="145" t="s">
        <v>166</v>
      </c>
      <c r="U41" s="145" t="s">
        <v>166</v>
      </c>
      <c r="V41" s="145"/>
      <c r="W41" s="145" t="s">
        <v>167</v>
      </c>
      <c r="X41" s="145" t="s">
        <v>167</v>
      </c>
      <c r="Y41" s="145" t="s">
        <v>167</v>
      </c>
      <c r="Z41" s="145" t="s">
        <v>167</v>
      </c>
      <c r="AA41" s="145" t="s">
        <v>166</v>
      </c>
      <c r="AB41" s="146">
        <v>46086</v>
      </c>
      <c r="AC41" s="145">
        <v>752102</v>
      </c>
      <c r="AD41" s="146">
        <v>46086</v>
      </c>
      <c r="AE41" s="145">
        <v>752102</v>
      </c>
    </row>
    <row r="42" spans="1:31" s="144" customFormat="1" ht="13.5" hidden="1" x14ac:dyDescent="0.25">
      <c r="A42" s="145" t="s">
        <v>162</v>
      </c>
      <c r="B42" s="145" t="s">
        <v>163</v>
      </c>
      <c r="C42" s="177" t="s">
        <v>247</v>
      </c>
      <c r="D42" s="180" t="s">
        <v>248</v>
      </c>
      <c r="E42" s="186" t="s">
        <v>638</v>
      </c>
      <c r="F42" s="183" t="s">
        <v>622</v>
      </c>
      <c r="G42" s="149">
        <v>0.5</v>
      </c>
      <c r="H42" s="149" t="s">
        <v>624</v>
      </c>
      <c r="I42" s="149"/>
      <c r="J42" s="149"/>
      <c r="K42" s="149"/>
      <c r="L42" s="149"/>
      <c r="M42" s="149"/>
      <c r="N42" s="149"/>
      <c r="O42" s="149"/>
      <c r="P42" s="145">
        <v>6000</v>
      </c>
      <c r="Q42" s="145">
        <v>0</v>
      </c>
      <c r="R42" s="145"/>
      <c r="S42" s="145"/>
      <c r="T42" s="145" t="s">
        <v>166</v>
      </c>
      <c r="U42" s="145" t="s">
        <v>166</v>
      </c>
      <c r="V42" s="145"/>
      <c r="W42" s="145" t="s">
        <v>167</v>
      </c>
      <c r="X42" s="145" t="s">
        <v>167</v>
      </c>
      <c r="Y42" s="145" t="s">
        <v>167</v>
      </c>
      <c r="Z42" s="145" t="s">
        <v>167</v>
      </c>
      <c r="AA42" s="145" t="s">
        <v>166</v>
      </c>
      <c r="AB42" s="146">
        <v>46086</v>
      </c>
      <c r="AC42" s="145">
        <v>752102</v>
      </c>
      <c r="AD42" s="146">
        <v>46092</v>
      </c>
      <c r="AE42" s="145">
        <v>752102</v>
      </c>
    </row>
    <row r="43" spans="1:31" s="144" customFormat="1" ht="13.5" hidden="1" x14ac:dyDescent="0.25">
      <c r="A43" s="145" t="s">
        <v>162</v>
      </c>
      <c r="B43" s="145" t="s">
        <v>163</v>
      </c>
      <c r="C43" s="177" t="s">
        <v>249</v>
      </c>
      <c r="D43" s="180" t="s">
        <v>250</v>
      </c>
      <c r="E43" s="186" t="s">
        <v>639</v>
      </c>
      <c r="F43" s="183">
        <v>60</v>
      </c>
      <c r="G43" s="153">
        <v>1</v>
      </c>
      <c r="H43" s="153" t="s">
        <v>617</v>
      </c>
      <c r="I43" s="149"/>
      <c r="J43" s="149"/>
      <c r="K43" s="149"/>
      <c r="L43" s="149"/>
      <c r="M43" s="149"/>
      <c r="N43" s="149"/>
      <c r="O43" s="149"/>
      <c r="P43" s="145">
        <v>6100</v>
      </c>
      <c r="Q43" s="145">
        <v>1</v>
      </c>
      <c r="R43" s="145"/>
      <c r="S43" s="145"/>
      <c r="T43" s="145" t="s">
        <v>166</v>
      </c>
      <c r="U43" s="145" t="s">
        <v>166</v>
      </c>
      <c r="V43" s="145"/>
      <c r="W43" s="145" t="s">
        <v>167</v>
      </c>
      <c r="X43" s="145" t="s">
        <v>167</v>
      </c>
      <c r="Y43" s="145" t="s">
        <v>167</v>
      </c>
      <c r="Z43" s="145" t="s">
        <v>167</v>
      </c>
      <c r="AA43" s="145" t="s">
        <v>166</v>
      </c>
      <c r="AB43" s="146">
        <v>46086</v>
      </c>
      <c r="AC43" s="145">
        <v>752102</v>
      </c>
      <c r="AD43" s="146">
        <v>46092</v>
      </c>
      <c r="AE43" s="145">
        <v>752102</v>
      </c>
    </row>
    <row r="44" spans="1:31" s="144" customFormat="1" ht="13.5" hidden="1" x14ac:dyDescent="0.25">
      <c r="A44" s="145" t="s">
        <v>162</v>
      </c>
      <c r="B44" s="145" t="s">
        <v>163</v>
      </c>
      <c r="C44" s="177" t="s">
        <v>251</v>
      </c>
      <c r="D44" s="180" t="s">
        <v>252</v>
      </c>
      <c r="E44" s="186" t="s">
        <v>637</v>
      </c>
      <c r="F44" s="183">
        <v>4.1428571428571423</v>
      </c>
      <c r="G44" s="149">
        <v>0.2</v>
      </c>
      <c r="H44" s="149" t="s">
        <v>81</v>
      </c>
      <c r="I44" s="149" t="s">
        <v>645</v>
      </c>
      <c r="J44" s="149"/>
      <c r="K44" s="149"/>
      <c r="L44" s="149"/>
      <c r="M44" s="149"/>
      <c r="N44" s="149"/>
      <c r="O44" s="149"/>
      <c r="P44" s="145">
        <v>6125</v>
      </c>
      <c r="Q44" s="145">
        <v>0</v>
      </c>
      <c r="R44" s="145"/>
      <c r="S44" s="145"/>
      <c r="T44" s="145" t="s">
        <v>166</v>
      </c>
      <c r="U44" s="145" t="s">
        <v>166</v>
      </c>
      <c r="V44" s="145"/>
      <c r="W44" s="145" t="s">
        <v>167</v>
      </c>
      <c r="X44" s="145" t="s">
        <v>167</v>
      </c>
      <c r="Y44" s="145" t="s">
        <v>167</v>
      </c>
      <c r="Z44" s="145" t="s">
        <v>167</v>
      </c>
      <c r="AA44" s="145" t="s">
        <v>166</v>
      </c>
      <c r="AB44" s="146">
        <v>46086</v>
      </c>
      <c r="AC44" s="145">
        <v>752102</v>
      </c>
      <c r="AD44" s="146">
        <v>46086</v>
      </c>
      <c r="AE44" s="145">
        <v>752102</v>
      </c>
    </row>
    <row r="45" spans="1:31" s="144" customFormat="1" ht="13.5" hidden="1" x14ac:dyDescent="0.25">
      <c r="A45" s="145" t="s">
        <v>162</v>
      </c>
      <c r="B45" s="145" t="s">
        <v>163</v>
      </c>
      <c r="C45" s="177" t="s">
        <v>253</v>
      </c>
      <c r="D45" s="180" t="s">
        <v>254</v>
      </c>
      <c r="E45" s="186" t="s">
        <v>634</v>
      </c>
      <c r="F45" s="183">
        <v>3.2222222222222219</v>
      </c>
      <c r="G45" s="149">
        <v>0.1</v>
      </c>
      <c r="H45" s="149" t="s">
        <v>83</v>
      </c>
      <c r="I45" s="149"/>
      <c r="J45" s="149"/>
      <c r="K45" s="149"/>
      <c r="L45" s="149"/>
      <c r="M45" s="149"/>
      <c r="N45" s="149"/>
      <c r="O45" s="149"/>
      <c r="P45" s="145">
        <v>6150</v>
      </c>
      <c r="Q45" s="145">
        <v>0</v>
      </c>
      <c r="R45" s="145"/>
      <c r="S45" s="145"/>
      <c r="T45" s="145" t="s">
        <v>166</v>
      </c>
      <c r="U45" s="145" t="s">
        <v>166</v>
      </c>
      <c r="V45" s="145"/>
      <c r="W45" s="145" t="s">
        <v>167</v>
      </c>
      <c r="X45" s="145" t="s">
        <v>167</v>
      </c>
      <c r="Y45" s="145" t="s">
        <v>167</v>
      </c>
      <c r="Z45" s="145" t="s">
        <v>167</v>
      </c>
      <c r="AA45" s="145" t="s">
        <v>166</v>
      </c>
      <c r="AB45" s="146">
        <v>46086</v>
      </c>
      <c r="AC45" s="145">
        <v>752102</v>
      </c>
      <c r="AD45" s="146">
        <v>46086</v>
      </c>
      <c r="AE45" s="145">
        <v>752102</v>
      </c>
    </row>
    <row r="46" spans="1:31" s="144" customFormat="1" ht="13.5" hidden="1" x14ac:dyDescent="0.25">
      <c r="A46" s="145" t="s">
        <v>162</v>
      </c>
      <c r="B46" s="145" t="s">
        <v>163</v>
      </c>
      <c r="C46" s="177" t="s">
        <v>255</v>
      </c>
      <c r="D46" s="180" t="s">
        <v>256</v>
      </c>
      <c r="E46" s="186" t="s">
        <v>634</v>
      </c>
      <c r="F46" s="183">
        <v>1.25</v>
      </c>
      <c r="G46" s="149">
        <v>0.2</v>
      </c>
      <c r="H46" s="149" t="s">
        <v>105</v>
      </c>
      <c r="I46" s="149"/>
      <c r="J46" s="149"/>
      <c r="K46" s="149"/>
      <c r="L46" s="149"/>
      <c r="M46" s="149"/>
      <c r="N46" s="149"/>
      <c r="O46" s="149"/>
      <c r="P46" s="145">
        <v>6175</v>
      </c>
      <c r="Q46" s="145">
        <v>0</v>
      </c>
      <c r="R46" s="145"/>
      <c r="S46" s="145"/>
      <c r="T46" s="145" t="s">
        <v>166</v>
      </c>
      <c r="U46" s="145" t="s">
        <v>166</v>
      </c>
      <c r="V46" s="145"/>
      <c r="W46" s="145" t="s">
        <v>167</v>
      </c>
      <c r="X46" s="145" t="s">
        <v>167</v>
      </c>
      <c r="Y46" s="145" t="s">
        <v>167</v>
      </c>
      <c r="Z46" s="145" t="s">
        <v>167</v>
      </c>
      <c r="AA46" s="145" t="s">
        <v>166</v>
      </c>
      <c r="AB46" s="146">
        <v>46086</v>
      </c>
      <c r="AC46" s="145">
        <v>752102</v>
      </c>
      <c r="AD46" s="146">
        <v>46086</v>
      </c>
      <c r="AE46" s="145">
        <v>752102</v>
      </c>
    </row>
    <row r="47" spans="1:31" s="144" customFormat="1" ht="13.5" hidden="1" x14ac:dyDescent="0.25">
      <c r="A47" s="145" t="s">
        <v>162</v>
      </c>
      <c r="B47" s="145" t="s">
        <v>163</v>
      </c>
      <c r="C47" s="177" t="s">
        <v>257</v>
      </c>
      <c r="D47" s="180" t="s">
        <v>258</v>
      </c>
      <c r="E47" s="186" t="s">
        <v>632</v>
      </c>
      <c r="F47" s="183">
        <v>8.75</v>
      </c>
      <c r="G47" s="149">
        <v>0.2</v>
      </c>
      <c r="H47" s="149" t="s">
        <v>76</v>
      </c>
      <c r="I47" s="149"/>
      <c r="J47" s="149"/>
      <c r="K47" s="149"/>
      <c r="L47" s="149"/>
      <c r="M47" s="149"/>
      <c r="N47" s="149"/>
      <c r="O47" s="149"/>
      <c r="P47" s="145">
        <v>6200</v>
      </c>
      <c r="Q47" s="145">
        <v>0</v>
      </c>
      <c r="R47" s="145"/>
      <c r="S47" s="145"/>
      <c r="T47" s="145" t="s">
        <v>166</v>
      </c>
      <c r="U47" s="145" t="s">
        <v>166</v>
      </c>
      <c r="V47" s="145"/>
      <c r="W47" s="145" t="s">
        <v>167</v>
      </c>
      <c r="X47" s="145" t="s">
        <v>167</v>
      </c>
      <c r="Y47" s="145" t="s">
        <v>167</v>
      </c>
      <c r="Z47" s="145" t="s">
        <v>167</v>
      </c>
      <c r="AA47" s="145" t="s">
        <v>166</v>
      </c>
      <c r="AB47" s="146">
        <v>46086</v>
      </c>
      <c r="AC47" s="145">
        <v>752102</v>
      </c>
      <c r="AD47" s="146">
        <v>46154</v>
      </c>
      <c r="AE47" s="145">
        <v>752102</v>
      </c>
    </row>
    <row r="48" spans="1:31" s="144" customFormat="1" ht="13.5" hidden="1" x14ac:dyDescent="0.25">
      <c r="A48" s="145" t="s">
        <v>162</v>
      </c>
      <c r="B48" s="145" t="s">
        <v>163</v>
      </c>
      <c r="C48" s="177" t="s">
        <v>259</v>
      </c>
      <c r="D48" s="180" t="s">
        <v>260</v>
      </c>
      <c r="E48" s="186" t="s">
        <v>632</v>
      </c>
      <c r="F48" s="183">
        <v>33.75</v>
      </c>
      <c r="G48" s="149">
        <v>3.5</v>
      </c>
      <c r="H48" s="173" t="s">
        <v>546</v>
      </c>
      <c r="I48" s="153" t="s">
        <v>549</v>
      </c>
      <c r="J48" s="153" t="s">
        <v>552</v>
      </c>
      <c r="K48" s="153" t="s">
        <v>555</v>
      </c>
      <c r="L48" s="153" t="s">
        <v>543</v>
      </c>
      <c r="M48" s="153" t="s">
        <v>558</v>
      </c>
      <c r="N48" s="153" t="s">
        <v>562</v>
      </c>
      <c r="O48" s="149"/>
      <c r="P48" s="145">
        <v>6225</v>
      </c>
      <c r="Q48" s="145">
        <v>3</v>
      </c>
      <c r="R48" s="145"/>
      <c r="S48" s="145"/>
      <c r="T48" s="145" t="s">
        <v>166</v>
      </c>
      <c r="U48" s="145" t="s">
        <v>166</v>
      </c>
      <c r="V48" s="145"/>
      <c r="W48" s="145" t="s">
        <v>167</v>
      </c>
      <c r="X48" s="145" t="s">
        <v>167</v>
      </c>
      <c r="Y48" s="145" t="s">
        <v>167</v>
      </c>
      <c r="Z48" s="145" t="s">
        <v>167</v>
      </c>
      <c r="AA48" s="145" t="s">
        <v>166</v>
      </c>
      <c r="AB48" s="146">
        <v>46086</v>
      </c>
      <c r="AC48" s="145">
        <v>752102</v>
      </c>
      <c r="AD48" s="146">
        <v>46086</v>
      </c>
      <c r="AE48" s="145">
        <v>752102</v>
      </c>
    </row>
    <row r="49" spans="1:31" s="144" customFormat="1" ht="13.5" hidden="1" x14ac:dyDescent="0.25">
      <c r="A49" s="145" t="s">
        <v>162</v>
      </c>
      <c r="B49" s="145" t="s">
        <v>163</v>
      </c>
      <c r="C49" s="177" t="s">
        <v>261</v>
      </c>
      <c r="D49" s="180" t="s">
        <v>262</v>
      </c>
      <c r="E49" s="186" t="s">
        <v>632</v>
      </c>
      <c r="F49" s="183">
        <v>3.8333333333333335</v>
      </c>
      <c r="G49" s="149">
        <v>2</v>
      </c>
      <c r="H49" s="149" t="s">
        <v>620</v>
      </c>
      <c r="I49" s="149"/>
      <c r="J49" s="149"/>
      <c r="K49" s="149"/>
      <c r="L49" s="149"/>
      <c r="M49" s="149"/>
      <c r="N49" s="149"/>
      <c r="O49" s="149"/>
      <c r="P49" s="145">
        <v>6245</v>
      </c>
      <c r="Q49" s="145">
        <v>2</v>
      </c>
      <c r="R49" s="145"/>
      <c r="S49" s="145"/>
      <c r="T49" s="145" t="s">
        <v>166</v>
      </c>
      <c r="U49" s="145" t="s">
        <v>166</v>
      </c>
      <c r="V49" s="145"/>
      <c r="W49" s="145" t="s">
        <v>167</v>
      </c>
      <c r="X49" s="145" t="s">
        <v>167</v>
      </c>
      <c r="Y49" s="145" t="s">
        <v>167</v>
      </c>
      <c r="Z49" s="145" t="s">
        <v>167</v>
      </c>
      <c r="AA49" s="145" t="s">
        <v>166</v>
      </c>
      <c r="AB49" s="146">
        <v>46226</v>
      </c>
      <c r="AC49" s="145">
        <v>752102</v>
      </c>
      <c r="AD49" s="146">
        <v>46226</v>
      </c>
      <c r="AE49" s="145">
        <v>752102</v>
      </c>
    </row>
    <row r="50" spans="1:31" s="144" customFormat="1" ht="13.5" hidden="1" x14ac:dyDescent="0.25">
      <c r="A50" s="145" t="s">
        <v>162</v>
      </c>
      <c r="B50" s="145" t="s">
        <v>163</v>
      </c>
      <c r="C50" s="177" t="s">
        <v>263</v>
      </c>
      <c r="D50" s="180" t="s">
        <v>264</v>
      </c>
      <c r="E50" s="186" t="s">
        <v>632</v>
      </c>
      <c r="F50" s="183">
        <v>16.916666666666668</v>
      </c>
      <c r="G50" s="149">
        <v>0.3</v>
      </c>
      <c r="H50" s="149" t="s">
        <v>515</v>
      </c>
      <c r="I50" s="149" t="s">
        <v>512</v>
      </c>
      <c r="J50" s="149"/>
      <c r="K50" s="149"/>
      <c r="L50" s="149"/>
      <c r="M50" s="149"/>
      <c r="N50" s="149"/>
      <c r="O50" s="149"/>
      <c r="P50" s="145">
        <v>6250</v>
      </c>
      <c r="Q50" s="145">
        <v>0</v>
      </c>
      <c r="R50" s="145"/>
      <c r="S50" s="145"/>
      <c r="T50" s="145" t="s">
        <v>166</v>
      </c>
      <c r="U50" s="145" t="s">
        <v>166</v>
      </c>
      <c r="V50" s="145"/>
      <c r="W50" s="145" t="s">
        <v>167</v>
      </c>
      <c r="X50" s="145" t="s">
        <v>167</v>
      </c>
      <c r="Y50" s="145" t="s">
        <v>167</v>
      </c>
      <c r="Z50" s="145" t="s">
        <v>167</v>
      </c>
      <c r="AA50" s="145" t="s">
        <v>166</v>
      </c>
      <c r="AB50" s="146">
        <v>46086</v>
      </c>
      <c r="AC50" s="145">
        <v>752102</v>
      </c>
      <c r="AD50" s="146">
        <v>46086</v>
      </c>
      <c r="AE50" s="145">
        <v>752102</v>
      </c>
    </row>
    <row r="51" spans="1:31" s="144" customFormat="1" ht="13.5" hidden="1" x14ac:dyDescent="0.25">
      <c r="A51" s="145" t="s">
        <v>162</v>
      </c>
      <c r="B51" s="145" t="s">
        <v>163</v>
      </c>
      <c r="C51" s="177" t="s">
        <v>265</v>
      </c>
      <c r="D51" s="180" t="s">
        <v>266</v>
      </c>
      <c r="E51" s="186" t="s">
        <v>632</v>
      </c>
      <c r="F51" s="183">
        <v>15</v>
      </c>
      <c r="G51" s="149">
        <v>0.3</v>
      </c>
      <c r="H51" s="149" t="s">
        <v>502</v>
      </c>
      <c r="I51" s="149"/>
      <c r="J51" s="149"/>
      <c r="K51" s="149"/>
      <c r="L51" s="149"/>
      <c r="M51" s="149"/>
      <c r="N51" s="149"/>
      <c r="O51" s="149"/>
      <c r="P51" s="145">
        <v>6300</v>
      </c>
      <c r="Q51" s="145">
        <v>0</v>
      </c>
      <c r="R51" s="145"/>
      <c r="S51" s="145"/>
      <c r="T51" s="145" t="s">
        <v>166</v>
      </c>
      <c r="U51" s="145" t="s">
        <v>166</v>
      </c>
      <c r="V51" s="145"/>
      <c r="W51" s="145" t="s">
        <v>167</v>
      </c>
      <c r="X51" s="145" t="s">
        <v>167</v>
      </c>
      <c r="Y51" s="145" t="s">
        <v>167</v>
      </c>
      <c r="Z51" s="145" t="s">
        <v>167</v>
      </c>
      <c r="AA51" s="145" t="s">
        <v>166</v>
      </c>
      <c r="AB51" s="146">
        <v>46086</v>
      </c>
      <c r="AC51" s="145">
        <v>752102</v>
      </c>
      <c r="AD51" s="146">
        <v>46086</v>
      </c>
      <c r="AE51" s="145">
        <v>752102</v>
      </c>
    </row>
    <row r="52" spans="1:31" s="144" customFormat="1" ht="13.5" hidden="1" x14ac:dyDescent="0.25">
      <c r="A52" s="145" t="s">
        <v>162</v>
      </c>
      <c r="B52" s="145" t="s">
        <v>163</v>
      </c>
      <c r="C52" s="177" t="s">
        <v>267</v>
      </c>
      <c r="D52" s="180" t="s">
        <v>268</v>
      </c>
      <c r="E52" s="186" t="s">
        <v>637</v>
      </c>
      <c r="F52" s="183">
        <v>4.1428571428571423</v>
      </c>
      <c r="G52" s="149">
        <v>0.2</v>
      </c>
      <c r="H52" s="149" t="s">
        <v>81</v>
      </c>
      <c r="I52" s="149" t="s">
        <v>645</v>
      </c>
      <c r="J52" s="149"/>
      <c r="K52" s="149"/>
      <c r="L52" s="149"/>
      <c r="M52" s="149"/>
      <c r="N52" s="149"/>
      <c r="O52" s="149"/>
      <c r="P52" s="145">
        <v>6400</v>
      </c>
      <c r="Q52" s="145">
        <v>0</v>
      </c>
      <c r="R52" s="145"/>
      <c r="S52" s="145"/>
      <c r="T52" s="145" t="s">
        <v>166</v>
      </c>
      <c r="U52" s="145" t="s">
        <v>166</v>
      </c>
      <c r="V52" s="145"/>
      <c r="W52" s="145" t="s">
        <v>167</v>
      </c>
      <c r="X52" s="145" t="s">
        <v>167</v>
      </c>
      <c r="Y52" s="145" t="s">
        <v>167</v>
      </c>
      <c r="Z52" s="145" t="s">
        <v>167</v>
      </c>
      <c r="AA52" s="145" t="s">
        <v>166</v>
      </c>
      <c r="AB52" s="146">
        <v>46086</v>
      </c>
      <c r="AC52" s="145">
        <v>752102</v>
      </c>
      <c r="AD52" s="146">
        <v>46086</v>
      </c>
      <c r="AE52" s="145">
        <v>752102</v>
      </c>
    </row>
    <row r="53" spans="1:31" s="144" customFormat="1" ht="13.5" hidden="1" x14ac:dyDescent="0.25">
      <c r="A53" s="145" t="s">
        <v>162</v>
      </c>
      <c r="B53" s="145" t="s">
        <v>163</v>
      </c>
      <c r="C53" s="177" t="s">
        <v>269</v>
      </c>
      <c r="D53" s="180" t="s">
        <v>270</v>
      </c>
      <c r="E53" s="186" t="s">
        <v>634</v>
      </c>
      <c r="F53" s="183">
        <v>3.2222222222222219</v>
      </c>
      <c r="G53" s="149">
        <v>0.1</v>
      </c>
      <c r="H53" s="149" t="s">
        <v>83</v>
      </c>
      <c r="I53" s="149"/>
      <c r="J53" s="149"/>
      <c r="K53" s="149"/>
      <c r="L53" s="149"/>
      <c r="M53" s="149"/>
      <c r="N53" s="149"/>
      <c r="O53" s="149"/>
      <c r="P53" s="145">
        <v>6600</v>
      </c>
      <c r="Q53" s="145">
        <v>0</v>
      </c>
      <c r="R53" s="145"/>
      <c r="S53" s="145"/>
      <c r="T53" s="145" t="s">
        <v>166</v>
      </c>
      <c r="U53" s="145" t="s">
        <v>166</v>
      </c>
      <c r="V53" s="145"/>
      <c r="W53" s="145" t="s">
        <v>167</v>
      </c>
      <c r="X53" s="145" t="s">
        <v>167</v>
      </c>
      <c r="Y53" s="145" t="s">
        <v>167</v>
      </c>
      <c r="Z53" s="145" t="s">
        <v>167</v>
      </c>
      <c r="AA53" s="145" t="s">
        <v>166</v>
      </c>
      <c r="AB53" s="146">
        <v>46086</v>
      </c>
      <c r="AC53" s="145">
        <v>752102</v>
      </c>
      <c r="AD53" s="146">
        <v>46086</v>
      </c>
      <c r="AE53" s="145">
        <v>752102</v>
      </c>
    </row>
    <row r="54" spans="1:31" s="144" customFormat="1" ht="13.5" hidden="1" x14ac:dyDescent="0.25">
      <c r="A54" s="145" t="s">
        <v>162</v>
      </c>
      <c r="B54" s="145" t="s">
        <v>163</v>
      </c>
      <c r="C54" s="177" t="s">
        <v>271</v>
      </c>
      <c r="D54" s="180" t="s">
        <v>272</v>
      </c>
      <c r="E54" s="186" t="s">
        <v>634</v>
      </c>
      <c r="F54" s="183">
        <v>1.25</v>
      </c>
      <c r="G54" s="149">
        <v>0.2</v>
      </c>
      <c r="H54" s="149" t="s">
        <v>105</v>
      </c>
      <c r="I54" s="149"/>
      <c r="J54" s="149"/>
      <c r="K54" s="149"/>
      <c r="L54" s="149"/>
      <c r="M54" s="149"/>
      <c r="N54" s="149"/>
      <c r="O54" s="149"/>
      <c r="P54" s="145">
        <v>6700</v>
      </c>
      <c r="Q54" s="145">
        <v>0</v>
      </c>
      <c r="R54" s="145"/>
      <c r="S54" s="145"/>
      <c r="T54" s="145" t="s">
        <v>166</v>
      </c>
      <c r="U54" s="145" t="s">
        <v>166</v>
      </c>
      <c r="V54" s="145"/>
      <c r="W54" s="145" t="s">
        <v>167</v>
      </c>
      <c r="X54" s="145" t="s">
        <v>167</v>
      </c>
      <c r="Y54" s="145" t="s">
        <v>167</v>
      </c>
      <c r="Z54" s="145" t="s">
        <v>167</v>
      </c>
      <c r="AA54" s="145" t="s">
        <v>166</v>
      </c>
      <c r="AB54" s="146">
        <v>46086</v>
      </c>
      <c r="AC54" s="145">
        <v>752102</v>
      </c>
      <c r="AD54" s="146">
        <v>46086</v>
      </c>
      <c r="AE54" s="145">
        <v>752102</v>
      </c>
    </row>
    <row r="55" spans="1:31" s="144" customFormat="1" ht="13.5" hidden="1" x14ac:dyDescent="0.25">
      <c r="A55" s="145" t="s">
        <v>162</v>
      </c>
      <c r="B55" s="145" t="s">
        <v>163</v>
      </c>
      <c r="C55" s="177" t="s">
        <v>273</v>
      </c>
      <c r="D55" s="180" t="s">
        <v>274</v>
      </c>
      <c r="E55" s="186" t="s">
        <v>628</v>
      </c>
      <c r="F55" s="183">
        <v>17</v>
      </c>
      <c r="G55" s="149">
        <v>0.2</v>
      </c>
      <c r="H55" s="149" t="s">
        <v>97</v>
      </c>
      <c r="I55" s="149" t="s">
        <v>614</v>
      </c>
      <c r="J55" s="149"/>
      <c r="K55" s="149"/>
      <c r="L55" s="149"/>
      <c r="M55" s="149"/>
      <c r="N55" s="149"/>
      <c r="O55" s="149"/>
      <c r="P55" s="145">
        <v>6800</v>
      </c>
      <c r="Q55" s="145">
        <v>0</v>
      </c>
      <c r="R55" s="145"/>
      <c r="S55" s="145"/>
      <c r="T55" s="145" t="s">
        <v>166</v>
      </c>
      <c r="U55" s="145" t="s">
        <v>166</v>
      </c>
      <c r="V55" s="145"/>
      <c r="W55" s="145" t="s">
        <v>167</v>
      </c>
      <c r="X55" s="145" t="s">
        <v>167</v>
      </c>
      <c r="Y55" s="145" t="s">
        <v>167</v>
      </c>
      <c r="Z55" s="145" t="s">
        <v>167</v>
      </c>
      <c r="AA55" s="145" t="s">
        <v>166</v>
      </c>
      <c r="AB55" s="146">
        <v>46086</v>
      </c>
      <c r="AC55" s="145">
        <v>752102</v>
      </c>
      <c r="AD55" s="146">
        <v>46086</v>
      </c>
      <c r="AE55" s="145">
        <v>752102</v>
      </c>
    </row>
    <row r="56" spans="1:31" s="144" customFormat="1" ht="13.9" hidden="1" customHeight="1" x14ac:dyDescent="0.25">
      <c r="A56" s="145" t="s">
        <v>162</v>
      </c>
      <c r="B56" s="145" t="s">
        <v>163</v>
      </c>
      <c r="C56" s="177" t="s">
        <v>275</v>
      </c>
      <c r="D56" s="180" t="s">
        <v>276</v>
      </c>
      <c r="E56" s="186" t="s">
        <v>628</v>
      </c>
      <c r="F56" s="183">
        <v>5</v>
      </c>
      <c r="G56" s="149">
        <v>0.7</v>
      </c>
      <c r="H56" s="149" t="s">
        <v>546</v>
      </c>
      <c r="I56" s="149" t="s">
        <v>549</v>
      </c>
      <c r="J56" s="149" t="s">
        <v>552</v>
      </c>
      <c r="K56" s="149" t="s">
        <v>555</v>
      </c>
      <c r="L56" s="149" t="s">
        <v>543</v>
      </c>
      <c r="M56" s="149" t="s">
        <v>558</v>
      </c>
      <c r="N56" s="149" t="s">
        <v>562</v>
      </c>
      <c r="O56" s="149"/>
      <c r="P56" s="145">
        <v>6900</v>
      </c>
      <c r="Q56" s="145">
        <v>0</v>
      </c>
      <c r="R56" s="145"/>
      <c r="S56" s="145"/>
      <c r="T56" s="145" t="s">
        <v>166</v>
      </c>
      <c r="U56" s="145" t="s">
        <v>166</v>
      </c>
      <c r="V56" s="145"/>
      <c r="W56" s="145" t="s">
        <v>167</v>
      </c>
      <c r="X56" s="145" t="s">
        <v>167</v>
      </c>
      <c r="Y56" s="145" t="s">
        <v>167</v>
      </c>
      <c r="Z56" s="145" t="s">
        <v>167</v>
      </c>
      <c r="AA56" s="145" t="s">
        <v>166</v>
      </c>
      <c r="AB56" s="146">
        <v>46086</v>
      </c>
      <c r="AC56" s="145">
        <v>752102</v>
      </c>
      <c r="AD56" s="146">
        <v>46086</v>
      </c>
      <c r="AE56" s="145">
        <v>752102</v>
      </c>
    </row>
    <row r="57" spans="1:31" s="144" customFormat="1" ht="13.9" hidden="1" customHeight="1" x14ac:dyDescent="0.25">
      <c r="A57" s="145" t="s">
        <v>162</v>
      </c>
      <c r="B57" s="145" t="s">
        <v>163</v>
      </c>
      <c r="C57" s="177" t="s">
        <v>277</v>
      </c>
      <c r="D57" s="180" t="s">
        <v>278</v>
      </c>
      <c r="E57" s="186" t="s">
        <v>628</v>
      </c>
      <c r="F57" s="183">
        <v>13</v>
      </c>
      <c r="G57" s="149">
        <v>0.2</v>
      </c>
      <c r="H57" s="153" t="s">
        <v>617</v>
      </c>
      <c r="I57" s="149"/>
      <c r="J57" s="149"/>
      <c r="K57" s="149"/>
      <c r="L57" s="149"/>
      <c r="M57" s="149"/>
      <c r="N57" s="149"/>
      <c r="O57" s="149"/>
      <c r="P57" s="145">
        <v>7000</v>
      </c>
      <c r="Q57" s="145">
        <v>0</v>
      </c>
      <c r="R57" s="145"/>
      <c r="S57" s="145"/>
      <c r="T57" s="145" t="s">
        <v>166</v>
      </c>
      <c r="U57" s="145" t="s">
        <v>166</v>
      </c>
      <c r="V57" s="145"/>
      <c r="W57" s="145" t="s">
        <v>167</v>
      </c>
      <c r="X57" s="145" t="s">
        <v>167</v>
      </c>
      <c r="Y57" s="145" t="s">
        <v>167</v>
      </c>
      <c r="Z57" s="145" t="s">
        <v>167</v>
      </c>
      <c r="AA57" s="145" t="s">
        <v>166</v>
      </c>
      <c r="AB57" s="146">
        <v>46086</v>
      </c>
      <c r="AC57" s="145">
        <v>752102</v>
      </c>
      <c r="AD57" s="146">
        <v>46092</v>
      </c>
      <c r="AE57" s="145">
        <v>752102</v>
      </c>
    </row>
    <row r="58" spans="1:31" s="144" customFormat="1" ht="13.5" hidden="1" x14ac:dyDescent="0.25">
      <c r="A58" s="145" t="s">
        <v>162</v>
      </c>
      <c r="B58" s="145" t="s">
        <v>163</v>
      </c>
      <c r="C58" s="177" t="s">
        <v>279</v>
      </c>
      <c r="D58" s="180" t="s">
        <v>280</v>
      </c>
      <c r="E58" s="186" t="s">
        <v>628</v>
      </c>
      <c r="F58" s="183">
        <v>1.9333333333333333</v>
      </c>
      <c r="G58" s="149">
        <v>0.1</v>
      </c>
      <c r="H58" s="149" t="s">
        <v>92</v>
      </c>
      <c r="I58" s="149"/>
      <c r="J58" s="149"/>
      <c r="K58" s="149"/>
      <c r="L58" s="149"/>
      <c r="M58" s="149"/>
      <c r="N58" s="149"/>
      <c r="O58" s="149"/>
      <c r="P58" s="145">
        <v>7100</v>
      </c>
      <c r="Q58" s="145">
        <v>0</v>
      </c>
      <c r="R58" s="145"/>
      <c r="S58" s="145"/>
      <c r="T58" s="145" t="s">
        <v>166</v>
      </c>
      <c r="U58" s="145" t="s">
        <v>166</v>
      </c>
      <c r="V58" s="145"/>
      <c r="W58" s="145" t="s">
        <v>167</v>
      </c>
      <c r="X58" s="145" t="s">
        <v>167</v>
      </c>
      <c r="Y58" s="145" t="s">
        <v>167</v>
      </c>
      <c r="Z58" s="145" t="s">
        <v>167</v>
      </c>
      <c r="AA58" s="145" t="s">
        <v>166</v>
      </c>
      <c r="AB58" s="146">
        <v>46086</v>
      </c>
      <c r="AC58" s="145">
        <v>752102</v>
      </c>
      <c r="AD58" s="146">
        <v>46086</v>
      </c>
      <c r="AE58" s="145">
        <v>752102</v>
      </c>
    </row>
    <row r="59" spans="1:31" s="144" customFormat="1" ht="13.5" x14ac:dyDescent="0.25">
      <c r="A59" s="145" t="s">
        <v>162</v>
      </c>
      <c r="B59" s="145" t="s">
        <v>163</v>
      </c>
      <c r="C59" s="177" t="s">
        <v>281</v>
      </c>
      <c r="D59" s="180" t="s">
        <v>282</v>
      </c>
      <c r="E59" s="186" t="s">
        <v>638</v>
      </c>
      <c r="F59" s="183">
        <v>4.666666666666667</v>
      </c>
      <c r="G59" s="149">
        <v>0.2</v>
      </c>
      <c r="H59" s="149" t="s">
        <v>620</v>
      </c>
      <c r="I59" s="149"/>
      <c r="J59" s="149"/>
      <c r="K59" s="149"/>
      <c r="L59" s="149"/>
      <c r="M59" s="149"/>
      <c r="N59" s="149"/>
      <c r="O59" s="149"/>
      <c r="P59" s="145">
        <v>7200</v>
      </c>
      <c r="Q59" s="145">
        <v>0</v>
      </c>
      <c r="R59" s="145"/>
      <c r="S59" s="145"/>
      <c r="T59" s="145" t="s">
        <v>166</v>
      </c>
      <c r="U59" s="145" t="s">
        <v>166</v>
      </c>
      <c r="V59" s="145"/>
      <c r="W59" s="145" t="s">
        <v>167</v>
      </c>
      <c r="X59" s="145" t="s">
        <v>167</v>
      </c>
      <c r="Y59" s="145" t="s">
        <v>167</v>
      </c>
      <c r="Z59" s="145" t="s">
        <v>167</v>
      </c>
      <c r="AA59" s="145" t="s">
        <v>166</v>
      </c>
      <c r="AB59" s="146">
        <v>46086</v>
      </c>
      <c r="AC59" s="145">
        <v>752102</v>
      </c>
      <c r="AD59" s="146">
        <v>46086</v>
      </c>
      <c r="AE59" s="145">
        <v>752102</v>
      </c>
    </row>
    <row r="60" spans="1:31" s="144" customFormat="1" ht="13.5" hidden="1" x14ac:dyDescent="0.25">
      <c r="A60" s="145" t="s">
        <v>162</v>
      </c>
      <c r="B60" s="145" t="s">
        <v>163</v>
      </c>
      <c r="C60" s="177" t="s">
        <v>283</v>
      </c>
      <c r="D60" s="180" t="s">
        <v>284</v>
      </c>
      <c r="E60" s="186" t="s">
        <v>628</v>
      </c>
      <c r="F60" s="183">
        <v>10.75</v>
      </c>
      <c r="G60" s="149">
        <v>0.2</v>
      </c>
      <c r="H60" s="149" t="s">
        <v>613</v>
      </c>
      <c r="I60" s="149"/>
      <c r="J60" s="149"/>
      <c r="K60" s="149"/>
      <c r="L60" s="149"/>
      <c r="M60" s="149"/>
      <c r="N60" s="149"/>
      <c r="O60" s="149"/>
      <c r="P60" s="145">
        <v>7300</v>
      </c>
      <c r="Q60" s="145">
        <v>0</v>
      </c>
      <c r="R60" s="145"/>
      <c r="S60" s="145"/>
      <c r="T60" s="145" t="s">
        <v>166</v>
      </c>
      <c r="U60" s="145" t="s">
        <v>166</v>
      </c>
      <c r="V60" s="145"/>
      <c r="W60" s="145" t="s">
        <v>167</v>
      </c>
      <c r="X60" s="145" t="s">
        <v>167</v>
      </c>
      <c r="Y60" s="145" t="s">
        <v>167</v>
      </c>
      <c r="Z60" s="145" t="s">
        <v>167</v>
      </c>
      <c r="AA60" s="145" t="s">
        <v>166</v>
      </c>
      <c r="AB60" s="146">
        <v>46086</v>
      </c>
      <c r="AC60" s="145">
        <v>752102</v>
      </c>
      <c r="AD60" s="146">
        <v>46086</v>
      </c>
      <c r="AE60" s="145">
        <v>752102</v>
      </c>
    </row>
    <row r="61" spans="1:31" s="144" customFormat="1" ht="13.5" hidden="1" x14ac:dyDescent="0.25">
      <c r="A61" s="145" t="s">
        <v>162</v>
      </c>
      <c r="B61" s="145" t="s">
        <v>163</v>
      </c>
      <c r="C61" s="177" t="s">
        <v>285</v>
      </c>
      <c r="D61" s="180" t="s">
        <v>286</v>
      </c>
      <c r="E61" s="186" t="s">
        <v>628</v>
      </c>
      <c r="F61" s="183">
        <v>2.5</v>
      </c>
      <c r="G61" s="149">
        <v>0.1</v>
      </c>
      <c r="H61" s="149" t="s">
        <v>96</v>
      </c>
      <c r="I61" s="149"/>
      <c r="J61" s="149"/>
      <c r="K61" s="149"/>
      <c r="L61" s="149"/>
      <c r="M61" s="149"/>
      <c r="N61" s="149"/>
      <c r="O61" s="149"/>
      <c r="P61" s="145">
        <v>7400</v>
      </c>
      <c r="Q61" s="145">
        <v>0</v>
      </c>
      <c r="R61" s="145"/>
      <c r="S61" s="145"/>
      <c r="T61" s="145" t="s">
        <v>166</v>
      </c>
      <c r="U61" s="145" t="s">
        <v>166</v>
      </c>
      <c r="V61" s="145"/>
      <c r="W61" s="145" t="s">
        <v>167</v>
      </c>
      <c r="X61" s="145" t="s">
        <v>167</v>
      </c>
      <c r="Y61" s="145" t="s">
        <v>167</v>
      </c>
      <c r="Z61" s="145" t="s">
        <v>167</v>
      </c>
      <c r="AA61" s="145" t="s">
        <v>166</v>
      </c>
      <c r="AB61" s="146">
        <v>46086</v>
      </c>
      <c r="AC61" s="145">
        <v>752102</v>
      </c>
      <c r="AD61" s="146">
        <v>46086</v>
      </c>
      <c r="AE61" s="145">
        <v>752102</v>
      </c>
    </row>
    <row r="62" spans="1:31" s="144" customFormat="1" ht="13.5" hidden="1" x14ac:dyDescent="0.25">
      <c r="A62" s="145" t="s">
        <v>162</v>
      </c>
      <c r="B62" s="145" t="s">
        <v>163</v>
      </c>
      <c r="C62" s="177" t="s">
        <v>287</v>
      </c>
      <c r="D62" s="180" t="s">
        <v>288</v>
      </c>
      <c r="E62" s="186" t="s">
        <v>628</v>
      </c>
      <c r="F62" s="183">
        <v>12.5</v>
      </c>
      <c r="G62" s="149">
        <v>1.7</v>
      </c>
      <c r="H62" s="149" t="s">
        <v>546</v>
      </c>
      <c r="I62" s="149" t="s">
        <v>549</v>
      </c>
      <c r="J62" s="149" t="s">
        <v>552</v>
      </c>
      <c r="K62" s="149" t="s">
        <v>555</v>
      </c>
      <c r="L62" s="149" t="s">
        <v>543</v>
      </c>
      <c r="M62" s="149" t="s">
        <v>558</v>
      </c>
      <c r="N62" s="149" t="s">
        <v>562</v>
      </c>
      <c r="O62" s="149"/>
      <c r="P62" s="145">
        <v>7500</v>
      </c>
      <c r="Q62" s="145">
        <v>1</v>
      </c>
      <c r="R62" s="145"/>
      <c r="S62" s="145"/>
      <c r="T62" s="145" t="s">
        <v>166</v>
      </c>
      <c r="U62" s="145" t="s">
        <v>166</v>
      </c>
      <c r="V62" s="145"/>
      <c r="W62" s="145" t="s">
        <v>167</v>
      </c>
      <c r="X62" s="145" t="s">
        <v>167</v>
      </c>
      <c r="Y62" s="145" t="s">
        <v>167</v>
      </c>
      <c r="Z62" s="145" t="s">
        <v>167</v>
      </c>
      <c r="AA62" s="145" t="s">
        <v>166</v>
      </c>
      <c r="AB62" s="146">
        <v>46086</v>
      </c>
      <c r="AC62" s="145">
        <v>752102</v>
      </c>
      <c r="AD62" s="146">
        <v>46086</v>
      </c>
      <c r="AE62" s="145">
        <v>752102</v>
      </c>
    </row>
    <row r="63" spans="1:31" s="144" customFormat="1" ht="13.5" hidden="1" x14ac:dyDescent="0.25">
      <c r="A63" s="145" t="s">
        <v>162</v>
      </c>
      <c r="B63" s="145" t="s">
        <v>163</v>
      </c>
      <c r="C63" s="177" t="s">
        <v>289</v>
      </c>
      <c r="D63" s="180" t="s">
        <v>290</v>
      </c>
      <c r="E63" s="186" t="s">
        <v>636</v>
      </c>
      <c r="F63" s="183">
        <v>2.6666666666666665</v>
      </c>
      <c r="G63" s="149">
        <v>0.1</v>
      </c>
      <c r="H63" s="149" t="s">
        <v>615</v>
      </c>
      <c r="I63" s="149" t="s">
        <v>111</v>
      </c>
      <c r="J63" s="149"/>
      <c r="K63" s="149"/>
      <c r="L63" s="149"/>
      <c r="M63" s="149"/>
      <c r="N63" s="149"/>
      <c r="O63" s="149"/>
      <c r="P63" s="145">
        <v>7600</v>
      </c>
      <c r="Q63" s="145">
        <v>0</v>
      </c>
      <c r="R63" s="145"/>
      <c r="S63" s="145"/>
      <c r="T63" s="145" t="s">
        <v>166</v>
      </c>
      <c r="U63" s="145" t="s">
        <v>166</v>
      </c>
      <c r="V63" s="145"/>
      <c r="W63" s="145" t="s">
        <v>167</v>
      </c>
      <c r="X63" s="145" t="s">
        <v>167</v>
      </c>
      <c r="Y63" s="145" t="s">
        <v>167</v>
      </c>
      <c r="Z63" s="145" t="s">
        <v>167</v>
      </c>
      <c r="AA63" s="145" t="s">
        <v>166</v>
      </c>
      <c r="AB63" s="146">
        <v>46086</v>
      </c>
      <c r="AC63" s="145">
        <v>752102</v>
      </c>
      <c r="AD63" s="146">
        <v>46086</v>
      </c>
      <c r="AE63" s="145">
        <v>752102</v>
      </c>
    </row>
    <row r="64" spans="1:31" s="144" customFormat="1" ht="13.5" hidden="1" x14ac:dyDescent="0.25">
      <c r="A64" s="145" t="s">
        <v>162</v>
      </c>
      <c r="B64" s="145" t="s">
        <v>163</v>
      </c>
      <c r="C64" s="177" t="s">
        <v>291</v>
      </c>
      <c r="D64" s="180" t="s">
        <v>196</v>
      </c>
      <c r="E64" s="186" t="s">
        <v>636</v>
      </c>
      <c r="F64" s="183">
        <v>1.9333333333333333</v>
      </c>
      <c r="G64" s="149">
        <v>0.1</v>
      </c>
      <c r="H64" s="149" t="s">
        <v>521</v>
      </c>
      <c r="I64" s="149"/>
      <c r="J64" s="149"/>
      <c r="K64" s="149"/>
      <c r="L64" s="149"/>
      <c r="M64" s="149"/>
      <c r="N64" s="149"/>
      <c r="O64" s="149"/>
      <c r="P64" s="145">
        <v>7700</v>
      </c>
      <c r="Q64" s="145">
        <v>0</v>
      </c>
      <c r="R64" s="145"/>
      <c r="S64" s="145"/>
      <c r="T64" s="145" t="s">
        <v>166</v>
      </c>
      <c r="U64" s="145" t="s">
        <v>166</v>
      </c>
      <c r="V64" s="145"/>
      <c r="W64" s="145" t="s">
        <v>167</v>
      </c>
      <c r="X64" s="145" t="s">
        <v>167</v>
      </c>
      <c r="Y64" s="145" t="s">
        <v>167</v>
      </c>
      <c r="Z64" s="145" t="s">
        <v>167</v>
      </c>
      <c r="AA64" s="145" t="s">
        <v>166</v>
      </c>
      <c r="AB64" s="146">
        <v>46086</v>
      </c>
      <c r="AC64" s="145">
        <v>752102</v>
      </c>
      <c r="AD64" s="146">
        <v>46086</v>
      </c>
      <c r="AE64" s="145">
        <v>752102</v>
      </c>
    </row>
    <row r="65" spans="1:31" s="144" customFormat="1" ht="13.5" x14ac:dyDescent="0.25">
      <c r="A65" s="145" t="s">
        <v>162</v>
      </c>
      <c r="B65" s="145" t="s">
        <v>163</v>
      </c>
      <c r="C65" s="177" t="s">
        <v>292</v>
      </c>
      <c r="D65" s="180" t="s">
        <v>293</v>
      </c>
      <c r="E65" s="186" t="s">
        <v>638</v>
      </c>
      <c r="F65" s="183">
        <v>4.666666666666667</v>
      </c>
      <c r="G65" s="149">
        <v>0.2</v>
      </c>
      <c r="H65" s="149" t="s">
        <v>620</v>
      </c>
      <c r="I65" s="149"/>
      <c r="J65" s="149"/>
      <c r="K65" s="149"/>
      <c r="L65" s="149"/>
      <c r="M65" s="149"/>
      <c r="N65" s="149"/>
      <c r="O65" s="149"/>
      <c r="P65" s="145">
        <v>7750</v>
      </c>
      <c r="Q65" s="145">
        <v>0</v>
      </c>
      <c r="R65" s="145"/>
      <c r="S65" s="145"/>
      <c r="T65" s="145" t="s">
        <v>166</v>
      </c>
      <c r="U65" s="145" t="s">
        <v>166</v>
      </c>
      <c r="V65" s="145"/>
      <c r="W65" s="145" t="s">
        <v>167</v>
      </c>
      <c r="X65" s="145" t="s">
        <v>167</v>
      </c>
      <c r="Y65" s="145" t="s">
        <v>167</v>
      </c>
      <c r="Z65" s="145" t="s">
        <v>167</v>
      </c>
      <c r="AA65" s="145" t="s">
        <v>166</v>
      </c>
      <c r="AB65" s="146">
        <v>46086</v>
      </c>
      <c r="AC65" s="145">
        <v>752102</v>
      </c>
      <c r="AD65" s="146">
        <v>46086</v>
      </c>
      <c r="AE65" s="145">
        <v>752102</v>
      </c>
    </row>
    <row r="66" spans="1:31" s="144" customFormat="1" ht="13.5" hidden="1" x14ac:dyDescent="0.25">
      <c r="A66" s="145" t="s">
        <v>162</v>
      </c>
      <c r="B66" s="145" t="s">
        <v>163</v>
      </c>
      <c r="C66" s="177" t="s">
        <v>294</v>
      </c>
      <c r="D66" s="180" t="s">
        <v>295</v>
      </c>
      <c r="E66" s="186" t="s">
        <v>638</v>
      </c>
      <c r="F66" s="183">
        <v>12.166666666666666</v>
      </c>
      <c r="G66" s="149">
        <v>0.5</v>
      </c>
      <c r="H66" s="149" t="s">
        <v>621</v>
      </c>
      <c r="I66" s="149"/>
      <c r="J66" s="149"/>
      <c r="K66" s="149"/>
      <c r="L66" s="149"/>
      <c r="M66" s="149"/>
      <c r="N66" s="149"/>
      <c r="O66" s="149"/>
      <c r="P66" s="145">
        <v>7800</v>
      </c>
      <c r="Q66" s="145">
        <v>0</v>
      </c>
      <c r="R66" s="145"/>
      <c r="S66" s="145"/>
      <c r="T66" s="145" t="s">
        <v>166</v>
      </c>
      <c r="U66" s="145" t="s">
        <v>166</v>
      </c>
      <c r="V66" s="145"/>
      <c r="W66" s="145" t="s">
        <v>167</v>
      </c>
      <c r="X66" s="145" t="s">
        <v>167</v>
      </c>
      <c r="Y66" s="145" t="s">
        <v>167</v>
      </c>
      <c r="Z66" s="145" t="s">
        <v>167</v>
      </c>
      <c r="AA66" s="145" t="s">
        <v>166</v>
      </c>
      <c r="AB66" s="146">
        <v>46086</v>
      </c>
      <c r="AC66" s="145">
        <v>752102</v>
      </c>
      <c r="AD66" s="146">
        <v>46086</v>
      </c>
      <c r="AE66" s="145">
        <v>752102</v>
      </c>
    </row>
    <row r="67" spans="1:31" s="144" customFormat="1" ht="13.5" hidden="1" x14ac:dyDescent="0.25">
      <c r="A67" s="145" t="s">
        <v>162</v>
      </c>
      <c r="B67" s="145" t="s">
        <v>163</v>
      </c>
      <c r="C67" s="177" t="s">
        <v>296</v>
      </c>
      <c r="D67" s="180" t="s">
        <v>297</v>
      </c>
      <c r="E67" s="186" t="s">
        <v>638</v>
      </c>
      <c r="F67" s="183">
        <v>12.166666666666666</v>
      </c>
      <c r="G67" s="149">
        <v>0.8</v>
      </c>
      <c r="H67" s="149" t="s">
        <v>621</v>
      </c>
      <c r="I67" s="149"/>
      <c r="J67" s="149"/>
      <c r="K67" s="149"/>
      <c r="L67" s="149"/>
      <c r="M67" s="149"/>
      <c r="N67" s="149"/>
      <c r="O67" s="149"/>
      <c r="P67" s="145">
        <v>7900</v>
      </c>
      <c r="Q67" s="145">
        <v>0</v>
      </c>
      <c r="R67" s="145"/>
      <c r="S67" s="145"/>
      <c r="T67" s="145" t="s">
        <v>166</v>
      </c>
      <c r="U67" s="145" t="s">
        <v>166</v>
      </c>
      <c r="V67" s="145"/>
      <c r="W67" s="145" t="s">
        <v>167</v>
      </c>
      <c r="X67" s="145" t="s">
        <v>167</v>
      </c>
      <c r="Y67" s="145" t="s">
        <v>167</v>
      </c>
      <c r="Z67" s="145" t="s">
        <v>167</v>
      </c>
      <c r="AA67" s="145" t="s">
        <v>166</v>
      </c>
      <c r="AB67" s="146">
        <v>46086</v>
      </c>
      <c r="AC67" s="145">
        <v>752102</v>
      </c>
      <c r="AD67" s="146">
        <v>46086</v>
      </c>
      <c r="AE67" s="145">
        <v>752102</v>
      </c>
    </row>
    <row r="68" spans="1:31" s="144" customFormat="1" ht="13.5" hidden="1" x14ac:dyDescent="0.25">
      <c r="A68" s="145" t="s">
        <v>162</v>
      </c>
      <c r="B68" s="145" t="s">
        <v>163</v>
      </c>
      <c r="C68" s="177" t="s">
        <v>298</v>
      </c>
      <c r="D68" s="180" t="s">
        <v>299</v>
      </c>
      <c r="E68" s="186" t="s">
        <v>637</v>
      </c>
      <c r="F68" s="183">
        <v>4.1428571428571423</v>
      </c>
      <c r="G68" s="149">
        <v>0.2</v>
      </c>
      <c r="H68" s="149" t="s">
        <v>81</v>
      </c>
      <c r="I68" s="149" t="s">
        <v>645</v>
      </c>
      <c r="J68" s="149"/>
      <c r="K68" s="149"/>
      <c r="L68" s="149"/>
      <c r="M68" s="149"/>
      <c r="N68" s="149"/>
      <c r="O68" s="149"/>
      <c r="P68" s="145">
        <v>8000</v>
      </c>
      <c r="Q68" s="145">
        <v>0</v>
      </c>
      <c r="R68" s="145"/>
      <c r="S68" s="145"/>
      <c r="T68" s="145" t="s">
        <v>166</v>
      </c>
      <c r="U68" s="145" t="s">
        <v>166</v>
      </c>
      <c r="V68" s="145"/>
      <c r="W68" s="145" t="s">
        <v>167</v>
      </c>
      <c r="X68" s="145" t="s">
        <v>167</v>
      </c>
      <c r="Y68" s="145" t="s">
        <v>167</v>
      </c>
      <c r="Z68" s="145" t="s">
        <v>167</v>
      </c>
      <c r="AA68" s="145" t="s">
        <v>166</v>
      </c>
      <c r="AB68" s="146">
        <v>46086</v>
      </c>
      <c r="AC68" s="145">
        <v>752102</v>
      </c>
      <c r="AD68" s="146">
        <v>46086</v>
      </c>
      <c r="AE68" s="145">
        <v>752102</v>
      </c>
    </row>
    <row r="69" spans="1:31" s="144" customFormat="1" ht="13.5" hidden="1" x14ac:dyDescent="0.25">
      <c r="A69" s="145" t="s">
        <v>162</v>
      </c>
      <c r="B69" s="145" t="s">
        <v>163</v>
      </c>
      <c r="C69" s="177" t="s">
        <v>300</v>
      </c>
      <c r="D69" s="180" t="s">
        <v>301</v>
      </c>
      <c r="E69" s="186" t="s">
        <v>637</v>
      </c>
      <c r="F69" s="183">
        <v>5</v>
      </c>
      <c r="G69" s="149">
        <v>0.4</v>
      </c>
      <c r="H69" s="149" t="s">
        <v>565</v>
      </c>
      <c r="I69" s="149" t="s">
        <v>568</v>
      </c>
      <c r="J69" s="149"/>
      <c r="K69" s="149"/>
      <c r="L69" s="149"/>
      <c r="M69" s="149"/>
      <c r="N69" s="149"/>
      <c r="O69" s="149"/>
      <c r="P69" s="145">
        <v>8100</v>
      </c>
      <c r="Q69" s="145">
        <v>0</v>
      </c>
      <c r="R69" s="145"/>
      <c r="S69" s="145"/>
      <c r="T69" s="145" t="s">
        <v>166</v>
      </c>
      <c r="U69" s="145" t="s">
        <v>166</v>
      </c>
      <c r="V69" s="145"/>
      <c r="W69" s="145" t="s">
        <v>167</v>
      </c>
      <c r="X69" s="145" t="s">
        <v>167</v>
      </c>
      <c r="Y69" s="145" t="s">
        <v>167</v>
      </c>
      <c r="Z69" s="145" t="s">
        <v>167</v>
      </c>
      <c r="AA69" s="145" t="s">
        <v>166</v>
      </c>
      <c r="AB69" s="146">
        <v>46086</v>
      </c>
      <c r="AC69" s="145">
        <v>752102</v>
      </c>
      <c r="AD69" s="146">
        <v>46086</v>
      </c>
      <c r="AE69" s="145">
        <v>752102</v>
      </c>
    </row>
    <row r="70" spans="1:31" s="144" customFormat="1" ht="13.5" hidden="1" x14ac:dyDescent="0.25">
      <c r="A70" s="145" t="s">
        <v>162</v>
      </c>
      <c r="B70" s="145" t="s">
        <v>163</v>
      </c>
      <c r="C70" s="177" t="s">
        <v>302</v>
      </c>
      <c r="D70" s="180" t="s">
        <v>303</v>
      </c>
      <c r="E70" s="186" t="s">
        <v>633</v>
      </c>
      <c r="F70" s="183">
        <v>24.174418604651162</v>
      </c>
      <c r="G70" s="149">
        <v>1.5</v>
      </c>
      <c r="H70" s="149" t="s">
        <v>610</v>
      </c>
      <c r="I70" s="149" t="s">
        <v>611</v>
      </c>
      <c r="J70" s="149" t="s">
        <v>644</v>
      </c>
      <c r="K70" s="149"/>
      <c r="L70" s="149"/>
      <c r="M70" s="149"/>
      <c r="N70" s="149"/>
      <c r="O70" s="149"/>
      <c r="P70" s="145">
        <v>8200</v>
      </c>
      <c r="Q70" s="145">
        <v>1</v>
      </c>
      <c r="R70" s="145"/>
      <c r="S70" s="145"/>
      <c r="T70" s="145" t="s">
        <v>166</v>
      </c>
      <c r="U70" s="145" t="s">
        <v>166</v>
      </c>
      <c r="V70" s="145"/>
      <c r="W70" s="145" t="s">
        <v>167</v>
      </c>
      <c r="X70" s="145" t="s">
        <v>167</v>
      </c>
      <c r="Y70" s="145" t="s">
        <v>167</v>
      </c>
      <c r="Z70" s="145" t="s">
        <v>167</v>
      </c>
      <c r="AA70" s="145" t="s">
        <v>166</v>
      </c>
      <c r="AB70" s="146">
        <v>46086</v>
      </c>
      <c r="AC70" s="145">
        <v>752102</v>
      </c>
      <c r="AD70" s="146">
        <v>46086</v>
      </c>
      <c r="AE70" s="145">
        <v>752102</v>
      </c>
    </row>
    <row r="71" spans="1:31" s="144" customFormat="1" ht="13.5" hidden="1" x14ac:dyDescent="0.25">
      <c r="A71" s="145" t="s">
        <v>162</v>
      </c>
      <c r="B71" s="145" t="s">
        <v>163</v>
      </c>
      <c r="C71" s="177" t="s">
        <v>304</v>
      </c>
      <c r="D71" s="180" t="s">
        <v>305</v>
      </c>
      <c r="E71" s="186" t="s">
        <v>633</v>
      </c>
      <c r="F71" s="183">
        <v>24.174418604651162</v>
      </c>
      <c r="G71" s="149">
        <v>1.5</v>
      </c>
      <c r="H71" s="149" t="s">
        <v>610</v>
      </c>
      <c r="I71" s="149" t="s">
        <v>611</v>
      </c>
      <c r="J71" s="149" t="s">
        <v>644</v>
      </c>
      <c r="K71" s="149"/>
      <c r="L71" s="149"/>
      <c r="M71" s="149"/>
      <c r="N71" s="149"/>
      <c r="O71" s="149"/>
      <c r="P71" s="145">
        <v>8300</v>
      </c>
      <c r="Q71" s="145">
        <v>1</v>
      </c>
      <c r="R71" s="145"/>
      <c r="S71" s="145"/>
      <c r="T71" s="145" t="s">
        <v>166</v>
      </c>
      <c r="U71" s="145" t="s">
        <v>166</v>
      </c>
      <c r="V71" s="145"/>
      <c r="W71" s="145" t="s">
        <v>167</v>
      </c>
      <c r="X71" s="145" t="s">
        <v>167</v>
      </c>
      <c r="Y71" s="145" t="s">
        <v>167</v>
      </c>
      <c r="Z71" s="145" t="s">
        <v>167</v>
      </c>
      <c r="AA71" s="145" t="s">
        <v>166</v>
      </c>
      <c r="AB71" s="146">
        <v>46086</v>
      </c>
      <c r="AC71" s="145">
        <v>752102</v>
      </c>
      <c r="AD71" s="146">
        <v>46086</v>
      </c>
      <c r="AE71" s="145">
        <v>752102</v>
      </c>
    </row>
    <row r="72" spans="1:31" s="144" customFormat="1" ht="13.5" hidden="1" x14ac:dyDescent="0.25">
      <c r="A72" s="145" t="s">
        <v>162</v>
      </c>
      <c r="B72" s="145" t="s">
        <v>163</v>
      </c>
      <c r="C72" s="177" t="s">
        <v>306</v>
      </c>
      <c r="D72" s="180" t="s">
        <v>307</v>
      </c>
      <c r="E72" s="186" t="s">
        <v>629</v>
      </c>
      <c r="F72" s="183">
        <v>4.583333333333333</v>
      </c>
      <c r="G72" s="149">
        <v>0.2</v>
      </c>
      <c r="H72" s="149" t="s">
        <v>86</v>
      </c>
      <c r="I72" s="149"/>
      <c r="J72" s="149"/>
      <c r="K72" s="149"/>
      <c r="L72" s="149"/>
      <c r="M72" s="149"/>
      <c r="N72" s="149"/>
      <c r="O72" s="149"/>
      <c r="P72" s="145">
        <v>8400</v>
      </c>
      <c r="Q72" s="145">
        <v>0</v>
      </c>
      <c r="R72" s="145"/>
      <c r="S72" s="145"/>
      <c r="T72" s="145" t="s">
        <v>166</v>
      </c>
      <c r="U72" s="145" t="s">
        <v>166</v>
      </c>
      <c r="V72" s="145"/>
      <c r="W72" s="145" t="s">
        <v>167</v>
      </c>
      <c r="X72" s="145" t="s">
        <v>167</v>
      </c>
      <c r="Y72" s="145" t="s">
        <v>167</v>
      </c>
      <c r="Z72" s="145" t="s">
        <v>167</v>
      </c>
      <c r="AA72" s="145" t="s">
        <v>166</v>
      </c>
      <c r="AB72" s="146">
        <v>46086</v>
      </c>
      <c r="AC72" s="145">
        <v>752102</v>
      </c>
      <c r="AD72" s="146">
        <v>46128</v>
      </c>
      <c r="AE72" s="145">
        <v>752102</v>
      </c>
    </row>
    <row r="73" spans="1:31" s="144" customFormat="1" ht="13.5" hidden="1" x14ac:dyDescent="0.25">
      <c r="A73" s="145" t="s">
        <v>162</v>
      </c>
      <c r="B73" s="145" t="s">
        <v>163</v>
      </c>
      <c r="C73" s="177" t="s">
        <v>308</v>
      </c>
      <c r="D73" s="180" t="s">
        <v>309</v>
      </c>
      <c r="E73" s="186" t="s">
        <v>629</v>
      </c>
      <c r="F73" s="183">
        <v>0.8666666666666667</v>
      </c>
      <c r="G73" s="149">
        <v>0.2</v>
      </c>
      <c r="H73" s="149" t="s">
        <v>612</v>
      </c>
      <c r="I73" s="149"/>
      <c r="J73" s="149"/>
      <c r="K73" s="149"/>
      <c r="L73" s="149"/>
      <c r="M73" s="149"/>
      <c r="N73" s="149"/>
      <c r="O73" s="149"/>
      <c r="P73" s="145">
        <v>8500</v>
      </c>
      <c r="Q73" s="145">
        <v>0</v>
      </c>
      <c r="R73" s="145"/>
      <c r="S73" s="145"/>
      <c r="T73" s="145" t="s">
        <v>166</v>
      </c>
      <c r="U73" s="145" t="s">
        <v>166</v>
      </c>
      <c r="V73" s="145"/>
      <c r="W73" s="145" t="s">
        <v>167</v>
      </c>
      <c r="X73" s="145" t="s">
        <v>167</v>
      </c>
      <c r="Y73" s="145" t="s">
        <v>167</v>
      </c>
      <c r="Z73" s="145" t="s">
        <v>167</v>
      </c>
      <c r="AA73" s="145" t="s">
        <v>166</v>
      </c>
      <c r="AB73" s="146">
        <v>46086</v>
      </c>
      <c r="AC73" s="145">
        <v>752102</v>
      </c>
      <c r="AD73" s="146">
        <v>46092</v>
      </c>
      <c r="AE73" s="145">
        <v>752102</v>
      </c>
    </row>
    <row r="74" spans="1:31" s="144" customFormat="1" ht="13.5" hidden="1" x14ac:dyDescent="0.25">
      <c r="A74" s="145" t="s">
        <v>162</v>
      </c>
      <c r="B74" s="145" t="s">
        <v>163</v>
      </c>
      <c r="C74" s="177" t="s">
        <v>310</v>
      </c>
      <c r="D74" s="180" t="s">
        <v>311</v>
      </c>
      <c r="E74" s="186" t="s">
        <v>629</v>
      </c>
      <c r="F74" s="183">
        <v>0.8666666666666667</v>
      </c>
      <c r="G74" s="149">
        <v>0.2</v>
      </c>
      <c r="H74" s="149" t="s">
        <v>612</v>
      </c>
      <c r="I74" s="149"/>
      <c r="J74" s="149"/>
      <c r="K74" s="149"/>
      <c r="L74" s="149"/>
      <c r="M74" s="149"/>
      <c r="N74" s="149"/>
      <c r="O74" s="149"/>
      <c r="P74" s="145">
        <v>8600</v>
      </c>
      <c r="Q74" s="145">
        <v>0</v>
      </c>
      <c r="R74" s="145"/>
      <c r="S74" s="145"/>
      <c r="T74" s="145" t="s">
        <v>166</v>
      </c>
      <c r="U74" s="145" t="s">
        <v>166</v>
      </c>
      <c r="V74" s="145"/>
      <c r="W74" s="145" t="s">
        <v>167</v>
      </c>
      <c r="X74" s="145" t="s">
        <v>167</v>
      </c>
      <c r="Y74" s="145" t="s">
        <v>167</v>
      </c>
      <c r="Z74" s="145" t="s">
        <v>167</v>
      </c>
      <c r="AA74" s="145" t="s">
        <v>166</v>
      </c>
      <c r="AB74" s="146">
        <v>46086</v>
      </c>
      <c r="AC74" s="145">
        <v>752102</v>
      </c>
      <c r="AD74" s="146">
        <v>46092</v>
      </c>
      <c r="AE74" s="145">
        <v>752102</v>
      </c>
    </row>
    <row r="75" spans="1:31" s="144" customFormat="1" ht="13.5" hidden="1" x14ac:dyDescent="0.25">
      <c r="A75" s="145" t="s">
        <v>162</v>
      </c>
      <c r="B75" s="145" t="s">
        <v>163</v>
      </c>
      <c r="C75" s="177" t="s">
        <v>312</v>
      </c>
      <c r="D75" s="180" t="s">
        <v>313</v>
      </c>
      <c r="E75" s="186" t="s">
        <v>629</v>
      </c>
      <c r="F75" s="183">
        <v>1.25</v>
      </c>
      <c r="G75" s="149">
        <v>0.3</v>
      </c>
      <c r="H75" s="149" t="s">
        <v>103</v>
      </c>
      <c r="I75" s="149"/>
      <c r="J75" s="149"/>
      <c r="K75" s="149"/>
      <c r="L75" s="149"/>
      <c r="M75" s="149"/>
      <c r="N75" s="149"/>
      <c r="O75" s="149"/>
      <c r="P75" s="145">
        <v>8700</v>
      </c>
      <c r="Q75" s="145">
        <v>0</v>
      </c>
      <c r="R75" s="145"/>
      <c r="S75" s="145"/>
      <c r="T75" s="145" t="s">
        <v>166</v>
      </c>
      <c r="U75" s="145" t="s">
        <v>166</v>
      </c>
      <c r="V75" s="145"/>
      <c r="W75" s="145" t="s">
        <v>167</v>
      </c>
      <c r="X75" s="145" t="s">
        <v>167</v>
      </c>
      <c r="Y75" s="145" t="s">
        <v>167</v>
      </c>
      <c r="Z75" s="145" t="s">
        <v>167</v>
      </c>
      <c r="AA75" s="145" t="s">
        <v>166</v>
      </c>
      <c r="AB75" s="146">
        <v>46086</v>
      </c>
      <c r="AC75" s="145">
        <v>752102</v>
      </c>
      <c r="AD75" s="146">
        <v>46086</v>
      </c>
      <c r="AE75" s="145">
        <v>752102</v>
      </c>
    </row>
    <row r="76" spans="1:31" s="144" customFormat="1" ht="13.5" hidden="1" x14ac:dyDescent="0.25">
      <c r="A76" s="145" t="s">
        <v>162</v>
      </c>
      <c r="B76" s="145" t="s">
        <v>163</v>
      </c>
      <c r="C76" s="177" t="s">
        <v>314</v>
      </c>
      <c r="D76" s="180" t="s">
        <v>315</v>
      </c>
      <c r="E76" s="186" t="s">
        <v>629</v>
      </c>
      <c r="F76" s="183">
        <v>2.9</v>
      </c>
      <c r="G76" s="149">
        <v>0.1</v>
      </c>
      <c r="H76" s="149" t="s">
        <v>93</v>
      </c>
      <c r="I76" s="149"/>
      <c r="J76" s="149"/>
      <c r="K76" s="149"/>
      <c r="L76" s="149"/>
      <c r="M76" s="149"/>
      <c r="N76" s="149"/>
      <c r="O76" s="149"/>
      <c r="P76" s="145">
        <v>8800</v>
      </c>
      <c r="Q76" s="145">
        <v>0</v>
      </c>
      <c r="R76" s="145"/>
      <c r="S76" s="145"/>
      <c r="T76" s="145" t="s">
        <v>166</v>
      </c>
      <c r="U76" s="145" t="s">
        <v>166</v>
      </c>
      <c r="V76" s="145"/>
      <c r="W76" s="145" t="s">
        <v>167</v>
      </c>
      <c r="X76" s="145" t="s">
        <v>167</v>
      </c>
      <c r="Y76" s="145" t="s">
        <v>167</v>
      </c>
      <c r="Z76" s="145" t="s">
        <v>167</v>
      </c>
      <c r="AA76" s="145" t="s">
        <v>166</v>
      </c>
      <c r="AB76" s="146">
        <v>46086</v>
      </c>
      <c r="AC76" s="145">
        <v>752102</v>
      </c>
      <c r="AD76" s="146">
        <v>46086</v>
      </c>
      <c r="AE76" s="145">
        <v>752102</v>
      </c>
    </row>
    <row r="77" spans="1:31" s="144" customFormat="1" ht="13.5" hidden="1" x14ac:dyDescent="0.25">
      <c r="A77" s="145" t="s">
        <v>162</v>
      </c>
      <c r="B77" s="145" t="s">
        <v>163</v>
      </c>
      <c r="C77" s="177" t="s">
        <v>316</v>
      </c>
      <c r="D77" s="180" t="s">
        <v>317</v>
      </c>
      <c r="E77" s="186" t="s">
        <v>629</v>
      </c>
      <c r="F77" s="183">
        <v>0.625</v>
      </c>
      <c r="G77" s="149">
        <v>0.1</v>
      </c>
      <c r="H77" s="149" t="s">
        <v>103</v>
      </c>
      <c r="I77" s="149"/>
      <c r="J77" s="149"/>
      <c r="K77" s="149"/>
      <c r="L77" s="149"/>
      <c r="M77" s="149"/>
      <c r="N77" s="149"/>
      <c r="O77" s="149"/>
      <c r="P77" s="145">
        <v>8900</v>
      </c>
      <c r="Q77" s="145">
        <v>0</v>
      </c>
      <c r="R77" s="145"/>
      <c r="S77" s="145"/>
      <c r="T77" s="145" t="s">
        <v>166</v>
      </c>
      <c r="U77" s="145" t="s">
        <v>166</v>
      </c>
      <c r="V77" s="145"/>
      <c r="W77" s="145" t="s">
        <v>167</v>
      </c>
      <c r="X77" s="145" t="s">
        <v>167</v>
      </c>
      <c r="Y77" s="145" t="s">
        <v>167</v>
      </c>
      <c r="Z77" s="145" t="s">
        <v>167</v>
      </c>
      <c r="AA77" s="145" t="s">
        <v>166</v>
      </c>
      <c r="AB77" s="146">
        <v>46086</v>
      </c>
      <c r="AC77" s="145">
        <v>752102</v>
      </c>
      <c r="AD77" s="146">
        <v>46086</v>
      </c>
      <c r="AE77" s="145">
        <v>752102</v>
      </c>
    </row>
    <row r="78" spans="1:31" s="144" customFormat="1" ht="13.5" hidden="1" x14ac:dyDescent="0.25">
      <c r="A78" s="145" t="s">
        <v>162</v>
      </c>
      <c r="B78" s="145" t="s">
        <v>163</v>
      </c>
      <c r="C78" s="177" t="s">
        <v>318</v>
      </c>
      <c r="D78" s="180" t="s">
        <v>319</v>
      </c>
      <c r="E78" s="186" t="s">
        <v>630</v>
      </c>
      <c r="F78" s="174">
        <v>2.3333333333333335</v>
      </c>
      <c r="G78" s="149">
        <v>0.1</v>
      </c>
      <c r="H78" s="149" t="s">
        <v>615</v>
      </c>
      <c r="I78" s="149" t="s">
        <v>111</v>
      </c>
      <c r="J78" s="149"/>
      <c r="K78" s="149"/>
      <c r="L78" s="149"/>
      <c r="M78" s="149"/>
      <c r="N78" s="149"/>
      <c r="O78" s="149"/>
      <c r="P78" s="145">
        <v>8950</v>
      </c>
      <c r="Q78" s="145">
        <v>0</v>
      </c>
      <c r="R78" s="145"/>
      <c r="S78" s="145"/>
      <c r="T78" s="145" t="s">
        <v>166</v>
      </c>
      <c r="U78" s="145" t="s">
        <v>166</v>
      </c>
      <c r="V78" s="145"/>
      <c r="W78" s="145" t="s">
        <v>167</v>
      </c>
      <c r="X78" s="145" t="s">
        <v>167</v>
      </c>
      <c r="Y78" s="145" t="s">
        <v>167</v>
      </c>
      <c r="Z78" s="145" t="s">
        <v>167</v>
      </c>
      <c r="AA78" s="145" t="s">
        <v>166</v>
      </c>
      <c r="AB78" s="146">
        <v>46086</v>
      </c>
      <c r="AC78" s="145">
        <v>752102</v>
      </c>
      <c r="AD78" s="146">
        <v>46086</v>
      </c>
      <c r="AE78" s="145">
        <v>752102</v>
      </c>
    </row>
    <row r="79" spans="1:31" s="144" customFormat="1" ht="13.5" hidden="1" x14ac:dyDescent="0.25">
      <c r="A79" s="145" t="s">
        <v>162</v>
      </c>
      <c r="B79" s="145" t="s">
        <v>163</v>
      </c>
      <c r="C79" s="177" t="s">
        <v>320</v>
      </c>
      <c r="D79" s="180" t="s">
        <v>321</v>
      </c>
      <c r="E79" s="186" t="s">
        <v>630</v>
      </c>
      <c r="F79" s="183">
        <v>10.416666666666666</v>
      </c>
      <c r="G79" s="149">
        <v>1.2</v>
      </c>
      <c r="H79" s="149" t="s">
        <v>98</v>
      </c>
      <c r="I79" s="149"/>
      <c r="J79" s="149"/>
      <c r="K79" s="149"/>
      <c r="L79" s="149"/>
      <c r="M79" s="149"/>
      <c r="N79" s="149"/>
      <c r="O79" s="149"/>
      <c r="P79" s="145">
        <v>9000</v>
      </c>
      <c r="Q79" s="145">
        <v>1</v>
      </c>
      <c r="R79" s="145"/>
      <c r="S79" s="145"/>
      <c r="T79" s="145" t="s">
        <v>166</v>
      </c>
      <c r="U79" s="145" t="s">
        <v>166</v>
      </c>
      <c r="V79" s="145"/>
      <c r="W79" s="145" t="s">
        <v>167</v>
      </c>
      <c r="X79" s="145" t="s">
        <v>167</v>
      </c>
      <c r="Y79" s="145" t="s">
        <v>167</v>
      </c>
      <c r="Z79" s="145" t="s">
        <v>167</v>
      </c>
      <c r="AA79" s="145" t="s">
        <v>166</v>
      </c>
      <c r="AB79" s="146">
        <v>46086</v>
      </c>
      <c r="AC79" s="145">
        <v>752102</v>
      </c>
      <c r="AD79" s="146">
        <v>46086</v>
      </c>
      <c r="AE79" s="145">
        <v>752102</v>
      </c>
    </row>
    <row r="80" spans="1:31" s="144" customFormat="1" ht="13.5" hidden="1" x14ac:dyDescent="0.25">
      <c r="A80" s="145" t="s">
        <v>162</v>
      </c>
      <c r="B80" s="145" t="s">
        <v>163</v>
      </c>
      <c r="C80" s="177" t="s">
        <v>322</v>
      </c>
      <c r="D80" s="180" t="s">
        <v>323</v>
      </c>
      <c r="E80" s="186" t="s">
        <v>631</v>
      </c>
      <c r="F80" s="183">
        <v>5.8</v>
      </c>
      <c r="G80" s="149">
        <v>0.2</v>
      </c>
      <c r="H80" s="149" t="s">
        <v>99</v>
      </c>
      <c r="I80" s="149"/>
      <c r="J80" s="149"/>
      <c r="K80" s="149"/>
      <c r="L80" s="149"/>
      <c r="M80" s="149"/>
      <c r="N80" s="149"/>
      <c r="O80" s="149"/>
      <c r="P80" s="145">
        <v>9100</v>
      </c>
      <c r="Q80" s="145">
        <v>0</v>
      </c>
      <c r="R80" s="145"/>
      <c r="S80" s="145"/>
      <c r="T80" s="145" t="s">
        <v>166</v>
      </c>
      <c r="U80" s="145" t="s">
        <v>166</v>
      </c>
      <c r="V80" s="145"/>
      <c r="W80" s="145" t="s">
        <v>167</v>
      </c>
      <c r="X80" s="145" t="s">
        <v>167</v>
      </c>
      <c r="Y80" s="145" t="s">
        <v>167</v>
      </c>
      <c r="Z80" s="145" t="s">
        <v>167</v>
      </c>
      <c r="AA80" s="145" t="s">
        <v>166</v>
      </c>
      <c r="AB80" s="146">
        <v>46086</v>
      </c>
      <c r="AC80" s="145">
        <v>752102</v>
      </c>
      <c r="AD80" s="146">
        <v>46086</v>
      </c>
      <c r="AE80" s="145">
        <v>752102</v>
      </c>
    </row>
    <row r="81" spans="1:31" s="144" customFormat="1" ht="13.5" hidden="1" x14ac:dyDescent="0.25">
      <c r="A81" s="145" t="s">
        <v>162</v>
      </c>
      <c r="B81" s="145" t="s">
        <v>163</v>
      </c>
      <c r="C81" s="177" t="s">
        <v>324</v>
      </c>
      <c r="D81" s="180" t="s">
        <v>325</v>
      </c>
      <c r="E81" s="186" t="s">
        <v>631</v>
      </c>
      <c r="F81" s="183">
        <v>4.4615384615384617</v>
      </c>
      <c r="G81" s="149">
        <v>0.1</v>
      </c>
      <c r="H81" s="149" t="s">
        <v>521</v>
      </c>
      <c r="I81" s="149"/>
      <c r="J81" s="149"/>
      <c r="K81" s="149"/>
      <c r="L81" s="149"/>
      <c r="M81" s="149"/>
      <c r="N81" s="149"/>
      <c r="O81" s="149"/>
      <c r="P81" s="145">
        <v>9200</v>
      </c>
      <c r="Q81" s="145">
        <v>0</v>
      </c>
      <c r="R81" s="145"/>
      <c r="S81" s="145"/>
      <c r="T81" s="145" t="s">
        <v>166</v>
      </c>
      <c r="U81" s="145" t="s">
        <v>166</v>
      </c>
      <c r="V81" s="145"/>
      <c r="W81" s="145" t="s">
        <v>167</v>
      </c>
      <c r="X81" s="145" t="s">
        <v>167</v>
      </c>
      <c r="Y81" s="145" t="s">
        <v>167</v>
      </c>
      <c r="Z81" s="145" t="s">
        <v>167</v>
      </c>
      <c r="AA81" s="145" t="s">
        <v>166</v>
      </c>
      <c r="AB81" s="146">
        <v>46086</v>
      </c>
      <c r="AC81" s="145">
        <v>752102</v>
      </c>
      <c r="AD81" s="146">
        <v>46086</v>
      </c>
      <c r="AE81" s="145">
        <v>752102</v>
      </c>
    </row>
    <row r="82" spans="1:31" s="144" customFormat="1" ht="13.5" hidden="1" x14ac:dyDescent="0.25">
      <c r="A82" s="145" t="s">
        <v>162</v>
      </c>
      <c r="B82" s="145" t="s">
        <v>163</v>
      </c>
      <c r="C82" s="177" t="s">
        <v>326</v>
      </c>
      <c r="D82" s="180" t="s">
        <v>327</v>
      </c>
      <c r="E82" s="186" t="s">
        <v>631</v>
      </c>
      <c r="F82" s="183">
        <v>10</v>
      </c>
      <c r="G82" s="149">
        <v>0.3</v>
      </c>
      <c r="H82" s="149" t="s">
        <v>101</v>
      </c>
      <c r="I82" s="149"/>
      <c r="J82" s="149"/>
      <c r="K82" s="149"/>
      <c r="L82" s="149"/>
      <c r="M82" s="149"/>
      <c r="N82" s="149"/>
      <c r="O82" s="149"/>
      <c r="P82" s="145">
        <v>9400</v>
      </c>
      <c r="Q82" s="145">
        <v>0</v>
      </c>
      <c r="R82" s="145"/>
      <c r="S82" s="145"/>
      <c r="T82" s="145" t="s">
        <v>166</v>
      </c>
      <c r="U82" s="145" t="s">
        <v>166</v>
      </c>
      <c r="V82" s="145"/>
      <c r="W82" s="145" t="s">
        <v>167</v>
      </c>
      <c r="X82" s="145" t="s">
        <v>167</v>
      </c>
      <c r="Y82" s="145" t="s">
        <v>167</v>
      </c>
      <c r="Z82" s="145" t="s">
        <v>167</v>
      </c>
      <c r="AA82" s="145" t="s">
        <v>166</v>
      </c>
      <c r="AB82" s="146">
        <v>46086</v>
      </c>
      <c r="AC82" s="145">
        <v>752102</v>
      </c>
      <c r="AD82" s="146">
        <v>46086</v>
      </c>
      <c r="AE82" s="145">
        <v>752102</v>
      </c>
    </row>
    <row r="83" spans="1:31" s="144" customFormat="1" ht="13.5" x14ac:dyDescent="0.25">
      <c r="A83" s="145" t="s">
        <v>162</v>
      </c>
      <c r="B83" s="145" t="s">
        <v>163</v>
      </c>
      <c r="C83" s="177" t="s">
        <v>328</v>
      </c>
      <c r="D83" s="180" t="s">
        <v>329</v>
      </c>
      <c r="E83" s="186" t="s">
        <v>638</v>
      </c>
      <c r="F83" s="183">
        <v>4.666666666666667</v>
      </c>
      <c r="G83" s="149">
        <v>0.1</v>
      </c>
      <c r="H83" s="149" t="s">
        <v>620</v>
      </c>
      <c r="I83" s="149"/>
      <c r="J83" s="149"/>
      <c r="K83" s="149"/>
      <c r="L83" s="149"/>
      <c r="M83" s="149"/>
      <c r="N83" s="149"/>
      <c r="O83" s="149"/>
      <c r="P83" s="145">
        <v>9500</v>
      </c>
      <c r="Q83" s="145">
        <v>0</v>
      </c>
      <c r="R83" s="145"/>
      <c r="S83" s="145"/>
      <c r="T83" s="145" t="s">
        <v>166</v>
      </c>
      <c r="U83" s="145" t="s">
        <v>166</v>
      </c>
      <c r="V83" s="145"/>
      <c r="W83" s="145" t="s">
        <v>167</v>
      </c>
      <c r="X83" s="145" t="s">
        <v>167</v>
      </c>
      <c r="Y83" s="145" t="s">
        <v>167</v>
      </c>
      <c r="Z83" s="145" t="s">
        <v>167</v>
      </c>
      <c r="AA83" s="145" t="s">
        <v>166</v>
      </c>
      <c r="AB83" s="146">
        <v>46086</v>
      </c>
      <c r="AC83" s="145">
        <v>752102</v>
      </c>
      <c r="AD83" s="146">
        <v>46086</v>
      </c>
      <c r="AE83" s="145">
        <v>752102</v>
      </c>
    </row>
    <row r="84" spans="1:31" s="144" customFormat="1" ht="13.5" x14ac:dyDescent="0.25">
      <c r="A84" s="145" t="s">
        <v>162</v>
      </c>
      <c r="B84" s="145" t="s">
        <v>163</v>
      </c>
      <c r="C84" s="177" t="s">
        <v>330</v>
      </c>
      <c r="D84" s="180" t="s">
        <v>331</v>
      </c>
      <c r="E84" s="186" t="s">
        <v>638</v>
      </c>
      <c r="F84" s="183">
        <v>4.666666666666667</v>
      </c>
      <c r="G84" s="149">
        <v>0.2</v>
      </c>
      <c r="H84" s="149" t="s">
        <v>620</v>
      </c>
      <c r="I84" s="149"/>
      <c r="J84" s="149"/>
      <c r="K84" s="149"/>
      <c r="L84" s="149"/>
      <c r="M84" s="149"/>
      <c r="N84" s="149"/>
      <c r="O84" s="149"/>
      <c r="P84" s="145">
        <v>9600</v>
      </c>
      <c r="Q84" s="145">
        <v>0</v>
      </c>
      <c r="R84" s="145"/>
      <c r="S84" s="145"/>
      <c r="T84" s="145" t="s">
        <v>166</v>
      </c>
      <c r="U84" s="145" t="s">
        <v>166</v>
      </c>
      <c r="V84" s="145"/>
      <c r="W84" s="145" t="s">
        <v>167</v>
      </c>
      <c r="X84" s="145" t="s">
        <v>167</v>
      </c>
      <c r="Y84" s="145" t="s">
        <v>167</v>
      </c>
      <c r="Z84" s="145" t="s">
        <v>167</v>
      </c>
      <c r="AA84" s="145" t="s">
        <v>166</v>
      </c>
      <c r="AB84" s="146">
        <v>46086</v>
      </c>
      <c r="AC84" s="145">
        <v>752102</v>
      </c>
      <c r="AD84" s="146">
        <v>46086</v>
      </c>
      <c r="AE84" s="145">
        <v>752102</v>
      </c>
    </row>
    <row r="85" spans="1:31" s="144" customFormat="1" ht="13.5" hidden="1" x14ac:dyDescent="0.25">
      <c r="A85" s="145" t="s">
        <v>162</v>
      </c>
      <c r="B85" s="145" t="s">
        <v>163</v>
      </c>
      <c r="C85" s="177" t="s">
        <v>332</v>
      </c>
      <c r="D85" s="180" t="s">
        <v>333</v>
      </c>
      <c r="E85" s="186" t="s">
        <v>638</v>
      </c>
      <c r="F85" s="183" t="s">
        <v>622</v>
      </c>
      <c r="G85" s="149">
        <v>0.1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5">
        <v>9700</v>
      </c>
      <c r="Q85" s="145">
        <v>0</v>
      </c>
      <c r="R85" s="145"/>
      <c r="S85" s="145"/>
      <c r="T85" s="145" t="s">
        <v>166</v>
      </c>
      <c r="U85" s="145" t="s">
        <v>166</v>
      </c>
      <c r="V85" s="145"/>
      <c r="W85" s="145" t="s">
        <v>167</v>
      </c>
      <c r="X85" s="145" t="s">
        <v>167</v>
      </c>
      <c r="Y85" s="145" t="s">
        <v>167</v>
      </c>
      <c r="Z85" s="145" t="s">
        <v>167</v>
      </c>
      <c r="AA85" s="145" t="s">
        <v>166</v>
      </c>
      <c r="AB85" s="146">
        <v>46086</v>
      </c>
      <c r="AC85" s="145">
        <v>752102</v>
      </c>
      <c r="AD85" s="146">
        <v>46086</v>
      </c>
      <c r="AE85" s="145">
        <v>752102</v>
      </c>
    </row>
    <row r="86" spans="1:31" s="144" customFormat="1" ht="13.5" hidden="1" x14ac:dyDescent="0.25">
      <c r="A86" s="145" t="s">
        <v>162</v>
      </c>
      <c r="B86" s="145" t="s">
        <v>163</v>
      </c>
      <c r="C86" s="177" t="s">
        <v>334</v>
      </c>
      <c r="D86" s="180" t="s">
        <v>335</v>
      </c>
      <c r="E86" s="186" t="s">
        <v>638</v>
      </c>
      <c r="F86" s="183">
        <v>12.166666666666666</v>
      </c>
      <c r="G86" s="149">
        <v>0.8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5">
        <v>9800</v>
      </c>
      <c r="Q86" s="145">
        <v>0</v>
      </c>
      <c r="R86" s="145"/>
      <c r="S86" s="145"/>
      <c r="T86" s="145" t="s">
        <v>166</v>
      </c>
      <c r="U86" s="145" t="s">
        <v>166</v>
      </c>
      <c r="V86" s="145"/>
      <c r="W86" s="145" t="s">
        <v>167</v>
      </c>
      <c r="X86" s="145" t="s">
        <v>167</v>
      </c>
      <c r="Y86" s="145" t="s">
        <v>167</v>
      </c>
      <c r="Z86" s="145" t="s">
        <v>167</v>
      </c>
      <c r="AA86" s="145" t="s">
        <v>166</v>
      </c>
      <c r="AB86" s="146">
        <v>46086</v>
      </c>
      <c r="AC86" s="145">
        <v>752102</v>
      </c>
      <c r="AD86" s="146">
        <v>46086</v>
      </c>
      <c r="AE86" s="145">
        <v>752102</v>
      </c>
    </row>
    <row r="87" spans="1:31" s="144" customFormat="1" ht="13.5" hidden="1" x14ac:dyDescent="0.25">
      <c r="A87" s="145" t="s">
        <v>162</v>
      </c>
      <c r="B87" s="145" t="s">
        <v>163</v>
      </c>
      <c r="C87" s="177" t="s">
        <v>336</v>
      </c>
      <c r="D87" s="180" t="s">
        <v>337</v>
      </c>
      <c r="E87" s="186" t="s">
        <v>638</v>
      </c>
      <c r="F87" s="183" t="s">
        <v>622</v>
      </c>
      <c r="G87" s="149">
        <v>2.5</v>
      </c>
      <c r="H87" s="149" t="s">
        <v>624</v>
      </c>
      <c r="I87" s="149"/>
      <c r="J87" s="149"/>
      <c r="K87" s="149"/>
      <c r="L87" s="149"/>
      <c r="M87" s="149"/>
      <c r="N87" s="149"/>
      <c r="O87" s="149"/>
      <c r="P87" s="145">
        <v>9900</v>
      </c>
      <c r="Q87" s="145">
        <v>2</v>
      </c>
      <c r="R87" s="145"/>
      <c r="S87" s="145"/>
      <c r="T87" s="145" t="s">
        <v>166</v>
      </c>
      <c r="U87" s="145" t="s">
        <v>166</v>
      </c>
      <c r="V87" s="145"/>
      <c r="W87" s="145" t="s">
        <v>167</v>
      </c>
      <c r="X87" s="145" t="s">
        <v>167</v>
      </c>
      <c r="Y87" s="145" t="s">
        <v>167</v>
      </c>
      <c r="Z87" s="145" t="s">
        <v>167</v>
      </c>
      <c r="AA87" s="145" t="s">
        <v>166</v>
      </c>
      <c r="AB87" s="146">
        <v>46086</v>
      </c>
      <c r="AC87" s="145">
        <v>752102</v>
      </c>
      <c r="AD87" s="146">
        <v>46086</v>
      </c>
      <c r="AE87" s="145">
        <v>752102</v>
      </c>
    </row>
    <row r="88" spans="1:31" s="144" customFormat="1" ht="13.5" hidden="1" x14ac:dyDescent="0.25">
      <c r="A88" s="145" t="s">
        <v>162</v>
      </c>
      <c r="B88" s="145" t="s">
        <v>163</v>
      </c>
      <c r="C88" s="177" t="s">
        <v>338</v>
      </c>
      <c r="D88" s="180" t="s">
        <v>339</v>
      </c>
      <c r="E88" s="186" t="s">
        <v>637</v>
      </c>
      <c r="F88" s="183">
        <v>4.1428571428571423</v>
      </c>
      <c r="G88" s="149">
        <v>0.2</v>
      </c>
      <c r="H88" s="149" t="s">
        <v>81</v>
      </c>
      <c r="I88" s="149" t="s">
        <v>645</v>
      </c>
      <c r="J88" s="149"/>
      <c r="K88" s="149"/>
      <c r="L88" s="149"/>
      <c r="M88" s="149"/>
      <c r="N88" s="149"/>
      <c r="O88" s="149"/>
      <c r="P88" s="145">
        <v>10000</v>
      </c>
      <c r="Q88" s="145">
        <v>0</v>
      </c>
      <c r="R88" s="145"/>
      <c r="S88" s="145"/>
      <c r="T88" s="145" t="s">
        <v>166</v>
      </c>
      <c r="U88" s="145" t="s">
        <v>166</v>
      </c>
      <c r="V88" s="145"/>
      <c r="W88" s="145" t="s">
        <v>167</v>
      </c>
      <c r="X88" s="145" t="s">
        <v>167</v>
      </c>
      <c r="Y88" s="145" t="s">
        <v>167</v>
      </c>
      <c r="Z88" s="145" t="s">
        <v>167</v>
      </c>
      <c r="AA88" s="145" t="s">
        <v>166</v>
      </c>
      <c r="AB88" s="146">
        <v>46086</v>
      </c>
      <c r="AC88" s="145">
        <v>752102</v>
      </c>
      <c r="AD88" s="146">
        <v>46086</v>
      </c>
      <c r="AE88" s="145">
        <v>752102</v>
      </c>
    </row>
    <row r="89" spans="1:31" s="144" customFormat="1" ht="13.5" hidden="1" x14ac:dyDescent="0.25">
      <c r="A89" s="145" t="s">
        <v>162</v>
      </c>
      <c r="B89" s="145" t="s">
        <v>163</v>
      </c>
      <c r="C89" s="177" t="s">
        <v>340</v>
      </c>
      <c r="D89" s="180" t="s">
        <v>341</v>
      </c>
      <c r="E89" s="186" t="s">
        <v>634</v>
      </c>
      <c r="F89" s="183">
        <v>3.2222222222222219</v>
      </c>
      <c r="G89" s="149">
        <v>0.1</v>
      </c>
      <c r="H89" s="149" t="s">
        <v>83</v>
      </c>
      <c r="I89" s="149"/>
      <c r="J89" s="149"/>
      <c r="K89" s="149"/>
      <c r="L89" s="149"/>
      <c r="M89" s="149"/>
      <c r="N89" s="149"/>
      <c r="O89" s="149"/>
      <c r="P89" s="145">
        <v>10100</v>
      </c>
      <c r="Q89" s="145">
        <v>0</v>
      </c>
      <c r="R89" s="145"/>
      <c r="S89" s="145"/>
      <c r="T89" s="145" t="s">
        <v>166</v>
      </c>
      <c r="U89" s="145" t="s">
        <v>166</v>
      </c>
      <c r="V89" s="145"/>
      <c r="W89" s="145" t="s">
        <v>167</v>
      </c>
      <c r="X89" s="145" t="s">
        <v>167</v>
      </c>
      <c r="Y89" s="145" t="s">
        <v>167</v>
      </c>
      <c r="Z89" s="145" t="s">
        <v>167</v>
      </c>
      <c r="AA89" s="145" t="s">
        <v>166</v>
      </c>
      <c r="AB89" s="146">
        <v>46086</v>
      </c>
      <c r="AC89" s="145">
        <v>752102</v>
      </c>
      <c r="AD89" s="146">
        <v>46086</v>
      </c>
      <c r="AE89" s="145">
        <v>752102</v>
      </c>
    </row>
    <row r="90" spans="1:31" s="144" customFormat="1" ht="13.5" hidden="1" x14ac:dyDescent="0.25">
      <c r="A90" s="145" t="s">
        <v>162</v>
      </c>
      <c r="B90" s="145" t="s">
        <v>163</v>
      </c>
      <c r="C90" s="177" t="s">
        <v>342</v>
      </c>
      <c r="D90" s="180" t="s">
        <v>343</v>
      </c>
      <c r="E90" s="186" t="s">
        <v>634</v>
      </c>
      <c r="F90" s="183">
        <v>1.25</v>
      </c>
      <c r="G90" s="149"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5">
        <v>10200</v>
      </c>
      <c r="Q90" s="145">
        <v>0</v>
      </c>
      <c r="R90" s="145"/>
      <c r="S90" s="145"/>
      <c r="T90" s="145" t="s">
        <v>166</v>
      </c>
      <c r="U90" s="145" t="s">
        <v>166</v>
      </c>
      <c r="V90" s="145"/>
      <c r="W90" s="145" t="s">
        <v>167</v>
      </c>
      <c r="X90" s="145" t="s">
        <v>167</v>
      </c>
      <c r="Y90" s="145" t="s">
        <v>167</v>
      </c>
      <c r="Z90" s="145" t="s">
        <v>167</v>
      </c>
      <c r="AA90" s="145" t="s">
        <v>166</v>
      </c>
      <c r="AB90" s="146">
        <v>46086</v>
      </c>
      <c r="AC90" s="145">
        <v>752102</v>
      </c>
      <c r="AD90" s="146">
        <v>46086</v>
      </c>
      <c r="AE90" s="145">
        <v>752102</v>
      </c>
    </row>
    <row r="91" spans="1:31" s="144" customFormat="1" ht="13.5" hidden="1" x14ac:dyDescent="0.25">
      <c r="A91" s="145" t="s">
        <v>162</v>
      </c>
      <c r="B91" s="145" t="s">
        <v>163</v>
      </c>
      <c r="C91" s="177" t="s">
        <v>344</v>
      </c>
      <c r="D91" s="180" t="s">
        <v>345</v>
      </c>
      <c r="E91" s="186" t="s">
        <v>628</v>
      </c>
      <c r="F91" s="183">
        <v>17</v>
      </c>
      <c r="G91" s="149">
        <v>0.2</v>
      </c>
      <c r="H91" s="149" t="s">
        <v>97</v>
      </c>
      <c r="I91" s="149" t="s">
        <v>614</v>
      </c>
      <c r="J91" s="149"/>
      <c r="K91" s="149"/>
      <c r="L91" s="149"/>
      <c r="M91" s="149"/>
      <c r="N91" s="149"/>
      <c r="O91" s="149"/>
      <c r="P91" s="145">
        <v>10300</v>
      </c>
      <c r="Q91" s="145">
        <v>0</v>
      </c>
      <c r="R91" s="145"/>
      <c r="S91" s="145"/>
      <c r="T91" s="145" t="s">
        <v>166</v>
      </c>
      <c r="U91" s="145" t="s">
        <v>166</v>
      </c>
      <c r="V91" s="145"/>
      <c r="W91" s="145" t="s">
        <v>167</v>
      </c>
      <c r="X91" s="145" t="s">
        <v>167</v>
      </c>
      <c r="Y91" s="145" t="s">
        <v>167</v>
      </c>
      <c r="Z91" s="145" t="s">
        <v>167</v>
      </c>
      <c r="AA91" s="145" t="s">
        <v>166</v>
      </c>
      <c r="AB91" s="146">
        <v>46086</v>
      </c>
      <c r="AC91" s="145">
        <v>752102</v>
      </c>
      <c r="AD91" s="146">
        <v>46086</v>
      </c>
      <c r="AE91" s="145">
        <v>752102</v>
      </c>
    </row>
    <row r="92" spans="1:31" s="144" customFormat="1" ht="13.5" hidden="1" x14ac:dyDescent="0.25">
      <c r="A92" s="145" t="s">
        <v>162</v>
      </c>
      <c r="B92" s="145" t="s">
        <v>163</v>
      </c>
      <c r="C92" s="177" t="s">
        <v>346</v>
      </c>
      <c r="D92" s="180" t="s">
        <v>347</v>
      </c>
      <c r="E92" s="186" t="s">
        <v>628</v>
      </c>
      <c r="F92" s="183">
        <v>5</v>
      </c>
      <c r="G92" s="149">
        <v>0.7</v>
      </c>
      <c r="H92" s="149" t="s">
        <v>546</v>
      </c>
      <c r="I92" s="149" t="s">
        <v>549</v>
      </c>
      <c r="J92" s="149" t="s">
        <v>552</v>
      </c>
      <c r="K92" s="149" t="s">
        <v>555</v>
      </c>
      <c r="L92" s="149" t="s">
        <v>543</v>
      </c>
      <c r="M92" s="149" t="s">
        <v>558</v>
      </c>
      <c r="N92" s="149" t="s">
        <v>562</v>
      </c>
      <c r="O92" s="149"/>
      <c r="P92" s="145">
        <v>10400</v>
      </c>
      <c r="Q92" s="145">
        <v>0</v>
      </c>
      <c r="R92" s="145"/>
      <c r="S92" s="145"/>
      <c r="T92" s="145" t="s">
        <v>166</v>
      </c>
      <c r="U92" s="145" t="s">
        <v>166</v>
      </c>
      <c r="V92" s="145"/>
      <c r="W92" s="145" t="s">
        <v>167</v>
      </c>
      <c r="X92" s="145" t="s">
        <v>167</v>
      </c>
      <c r="Y92" s="145" t="s">
        <v>167</v>
      </c>
      <c r="Z92" s="145" t="s">
        <v>167</v>
      </c>
      <c r="AA92" s="145" t="s">
        <v>166</v>
      </c>
      <c r="AB92" s="146">
        <v>46086</v>
      </c>
      <c r="AC92" s="145">
        <v>752102</v>
      </c>
      <c r="AD92" s="146">
        <v>46086</v>
      </c>
      <c r="AE92" s="145">
        <v>752102</v>
      </c>
    </row>
    <row r="93" spans="1:31" s="144" customFormat="1" ht="13.5" hidden="1" x14ac:dyDescent="0.25">
      <c r="A93" s="145" t="s">
        <v>162</v>
      </c>
      <c r="B93" s="145" t="s">
        <v>163</v>
      </c>
      <c r="C93" s="177" t="s">
        <v>348</v>
      </c>
      <c r="D93" s="180" t="s">
        <v>349</v>
      </c>
      <c r="E93" s="186" t="s">
        <v>628</v>
      </c>
      <c r="F93" s="183">
        <v>13</v>
      </c>
      <c r="G93" s="149">
        <v>0.2</v>
      </c>
      <c r="H93" s="149" t="s">
        <v>87</v>
      </c>
      <c r="I93" s="149"/>
      <c r="J93" s="149"/>
      <c r="K93" s="149"/>
      <c r="L93" s="149"/>
      <c r="M93" s="149"/>
      <c r="N93" s="149"/>
      <c r="O93" s="149"/>
      <c r="P93" s="145">
        <v>10500</v>
      </c>
      <c r="Q93" s="145">
        <v>0</v>
      </c>
      <c r="R93" s="145"/>
      <c r="S93" s="145"/>
      <c r="T93" s="145" t="s">
        <v>166</v>
      </c>
      <c r="U93" s="145" t="s">
        <v>166</v>
      </c>
      <c r="V93" s="145"/>
      <c r="W93" s="145" t="s">
        <v>167</v>
      </c>
      <c r="X93" s="145" t="s">
        <v>167</v>
      </c>
      <c r="Y93" s="145" t="s">
        <v>167</v>
      </c>
      <c r="Z93" s="145" t="s">
        <v>167</v>
      </c>
      <c r="AA93" s="145" t="s">
        <v>166</v>
      </c>
      <c r="AB93" s="146">
        <v>46086</v>
      </c>
      <c r="AC93" s="145">
        <v>752102</v>
      </c>
      <c r="AD93" s="146">
        <v>46092</v>
      </c>
      <c r="AE93" s="145">
        <v>752102</v>
      </c>
    </row>
    <row r="94" spans="1:31" s="144" customFormat="1" ht="13.5" hidden="1" x14ac:dyDescent="0.25">
      <c r="A94" s="145" t="s">
        <v>162</v>
      </c>
      <c r="B94" s="145" t="s">
        <v>163</v>
      </c>
      <c r="C94" s="177" t="s">
        <v>350</v>
      </c>
      <c r="D94" s="180" t="s">
        <v>351</v>
      </c>
      <c r="E94" s="186" t="s">
        <v>628</v>
      </c>
      <c r="F94" s="183">
        <v>1.9333333333333333</v>
      </c>
      <c r="G94" s="149">
        <v>0.1</v>
      </c>
      <c r="H94" s="149" t="s">
        <v>92</v>
      </c>
      <c r="I94" s="149"/>
      <c r="J94" s="149"/>
      <c r="K94" s="149"/>
      <c r="L94" s="149"/>
      <c r="M94" s="149"/>
      <c r="N94" s="149"/>
      <c r="O94" s="149"/>
      <c r="P94" s="145">
        <v>10600</v>
      </c>
      <c r="Q94" s="145">
        <v>0</v>
      </c>
      <c r="R94" s="145"/>
      <c r="S94" s="145"/>
      <c r="T94" s="145" t="s">
        <v>166</v>
      </c>
      <c r="U94" s="145" t="s">
        <v>166</v>
      </c>
      <c r="V94" s="145"/>
      <c r="W94" s="145" t="s">
        <v>167</v>
      </c>
      <c r="X94" s="145" t="s">
        <v>167</v>
      </c>
      <c r="Y94" s="145" t="s">
        <v>167</v>
      </c>
      <c r="Z94" s="145" t="s">
        <v>167</v>
      </c>
      <c r="AA94" s="145" t="s">
        <v>166</v>
      </c>
      <c r="AB94" s="146">
        <v>46086</v>
      </c>
      <c r="AC94" s="145">
        <v>752102</v>
      </c>
      <c r="AD94" s="146">
        <v>46086</v>
      </c>
      <c r="AE94" s="145">
        <v>752102</v>
      </c>
    </row>
    <row r="95" spans="1:31" s="144" customFormat="1" ht="13.5" x14ac:dyDescent="0.25">
      <c r="A95" s="145" t="s">
        <v>162</v>
      </c>
      <c r="B95" s="145" t="s">
        <v>163</v>
      </c>
      <c r="C95" s="177" t="s">
        <v>352</v>
      </c>
      <c r="D95" s="180" t="s">
        <v>353</v>
      </c>
      <c r="E95" s="186" t="s">
        <v>638</v>
      </c>
      <c r="F95" s="183">
        <v>5.5</v>
      </c>
      <c r="G95" s="149">
        <v>0.2</v>
      </c>
      <c r="H95" s="149" t="s">
        <v>618</v>
      </c>
      <c r="I95" s="149"/>
      <c r="J95" s="149"/>
      <c r="K95" s="149"/>
      <c r="L95" s="149"/>
      <c r="M95" s="149"/>
      <c r="N95" s="149"/>
      <c r="O95" s="149"/>
      <c r="P95" s="145">
        <v>10700</v>
      </c>
      <c r="Q95" s="145">
        <v>0</v>
      </c>
      <c r="R95" s="145"/>
      <c r="S95" s="145"/>
      <c r="T95" s="145" t="s">
        <v>166</v>
      </c>
      <c r="U95" s="145" t="s">
        <v>166</v>
      </c>
      <c r="V95" s="145"/>
      <c r="W95" s="145" t="s">
        <v>167</v>
      </c>
      <c r="X95" s="145" t="s">
        <v>167</v>
      </c>
      <c r="Y95" s="145" t="s">
        <v>167</v>
      </c>
      <c r="Z95" s="145" t="s">
        <v>167</v>
      </c>
      <c r="AA95" s="145" t="s">
        <v>166</v>
      </c>
      <c r="AB95" s="146">
        <v>46086</v>
      </c>
      <c r="AC95" s="145">
        <v>752102</v>
      </c>
      <c r="AD95" s="146">
        <v>46086</v>
      </c>
      <c r="AE95" s="145">
        <v>752102</v>
      </c>
    </row>
    <row r="96" spans="1:31" s="144" customFormat="1" ht="13.5" hidden="1" x14ac:dyDescent="0.25">
      <c r="A96" s="145" t="s">
        <v>162</v>
      </c>
      <c r="B96" s="145" t="s">
        <v>163</v>
      </c>
      <c r="C96" s="177" t="s">
        <v>354</v>
      </c>
      <c r="D96" s="180" t="s">
        <v>355</v>
      </c>
      <c r="E96" s="186" t="s">
        <v>628</v>
      </c>
      <c r="F96" s="183">
        <v>10.75</v>
      </c>
      <c r="G96" s="149">
        <v>0.2</v>
      </c>
      <c r="H96" s="149" t="s">
        <v>613</v>
      </c>
      <c r="I96" s="149"/>
      <c r="J96" s="149"/>
      <c r="K96" s="149"/>
      <c r="L96" s="149"/>
      <c r="M96" s="149"/>
      <c r="N96" s="149"/>
      <c r="O96" s="149"/>
      <c r="P96" s="145">
        <v>10800</v>
      </c>
      <c r="Q96" s="145">
        <v>0</v>
      </c>
      <c r="R96" s="145"/>
      <c r="S96" s="145"/>
      <c r="T96" s="145" t="s">
        <v>166</v>
      </c>
      <c r="U96" s="145" t="s">
        <v>166</v>
      </c>
      <c r="V96" s="145"/>
      <c r="W96" s="145" t="s">
        <v>167</v>
      </c>
      <c r="X96" s="145" t="s">
        <v>167</v>
      </c>
      <c r="Y96" s="145" t="s">
        <v>167</v>
      </c>
      <c r="Z96" s="145" t="s">
        <v>167</v>
      </c>
      <c r="AA96" s="145" t="s">
        <v>166</v>
      </c>
      <c r="AB96" s="146">
        <v>46086</v>
      </c>
      <c r="AC96" s="145">
        <v>752102</v>
      </c>
      <c r="AD96" s="146">
        <v>46086</v>
      </c>
      <c r="AE96" s="145">
        <v>752102</v>
      </c>
    </row>
    <row r="97" spans="1:31" s="144" customFormat="1" ht="13.5" hidden="1" x14ac:dyDescent="0.25">
      <c r="A97" s="145" t="s">
        <v>162</v>
      </c>
      <c r="B97" s="145" t="s">
        <v>163</v>
      </c>
      <c r="C97" s="177" t="s">
        <v>356</v>
      </c>
      <c r="D97" s="180" t="s">
        <v>357</v>
      </c>
      <c r="E97" s="186" t="s">
        <v>628</v>
      </c>
      <c r="F97" s="183">
        <v>2.5</v>
      </c>
      <c r="G97" s="149">
        <v>0.1</v>
      </c>
      <c r="H97" s="149" t="s">
        <v>96</v>
      </c>
      <c r="I97" s="149"/>
      <c r="J97" s="149"/>
      <c r="K97" s="149"/>
      <c r="L97" s="149"/>
      <c r="M97" s="149"/>
      <c r="N97" s="149"/>
      <c r="O97" s="149"/>
      <c r="P97" s="145">
        <v>10900</v>
      </c>
      <c r="Q97" s="145">
        <v>0</v>
      </c>
      <c r="R97" s="145"/>
      <c r="S97" s="145"/>
      <c r="T97" s="145" t="s">
        <v>166</v>
      </c>
      <c r="U97" s="145" t="s">
        <v>166</v>
      </c>
      <c r="V97" s="145"/>
      <c r="W97" s="145" t="s">
        <v>167</v>
      </c>
      <c r="X97" s="145" t="s">
        <v>167</v>
      </c>
      <c r="Y97" s="145" t="s">
        <v>167</v>
      </c>
      <c r="Z97" s="145" t="s">
        <v>167</v>
      </c>
      <c r="AA97" s="145" t="s">
        <v>166</v>
      </c>
      <c r="AB97" s="146">
        <v>46086</v>
      </c>
      <c r="AC97" s="145">
        <v>752102</v>
      </c>
      <c r="AD97" s="146">
        <v>46086</v>
      </c>
      <c r="AE97" s="145">
        <v>752102</v>
      </c>
    </row>
    <row r="98" spans="1:31" s="144" customFormat="1" ht="13.5" hidden="1" x14ac:dyDescent="0.25">
      <c r="A98" s="145" t="s">
        <v>162</v>
      </c>
      <c r="B98" s="145" t="s">
        <v>163</v>
      </c>
      <c r="C98" s="177" t="s">
        <v>358</v>
      </c>
      <c r="D98" s="180" t="s">
        <v>359</v>
      </c>
      <c r="E98" s="186" t="s">
        <v>628</v>
      </c>
      <c r="F98" s="183">
        <v>12.5</v>
      </c>
      <c r="G98" s="149">
        <v>1.7</v>
      </c>
      <c r="H98" s="149" t="s">
        <v>546</v>
      </c>
      <c r="I98" s="149" t="s">
        <v>549</v>
      </c>
      <c r="J98" s="149" t="s">
        <v>552</v>
      </c>
      <c r="K98" s="149" t="s">
        <v>555</v>
      </c>
      <c r="L98" s="149" t="s">
        <v>543</v>
      </c>
      <c r="M98" s="149" t="s">
        <v>558</v>
      </c>
      <c r="N98" s="149" t="s">
        <v>562</v>
      </c>
      <c r="O98" s="149"/>
      <c r="P98" s="145">
        <v>11000</v>
      </c>
      <c r="Q98" s="145">
        <v>1</v>
      </c>
      <c r="R98" s="145"/>
      <c r="S98" s="145"/>
      <c r="T98" s="145" t="s">
        <v>166</v>
      </c>
      <c r="U98" s="145" t="s">
        <v>166</v>
      </c>
      <c r="V98" s="145"/>
      <c r="W98" s="145" t="s">
        <v>167</v>
      </c>
      <c r="X98" s="145" t="s">
        <v>167</v>
      </c>
      <c r="Y98" s="145" t="s">
        <v>167</v>
      </c>
      <c r="Z98" s="145" t="s">
        <v>167</v>
      </c>
      <c r="AA98" s="145" t="s">
        <v>166</v>
      </c>
      <c r="AB98" s="146">
        <v>46086</v>
      </c>
      <c r="AC98" s="145">
        <v>752102</v>
      </c>
      <c r="AD98" s="146">
        <v>46086</v>
      </c>
      <c r="AE98" s="145">
        <v>752102</v>
      </c>
    </row>
    <row r="99" spans="1:31" s="144" customFormat="1" ht="13.5" hidden="1" x14ac:dyDescent="0.25">
      <c r="A99" s="145" t="s">
        <v>162</v>
      </c>
      <c r="B99" s="145" t="s">
        <v>163</v>
      </c>
      <c r="C99" s="177" t="s">
        <v>360</v>
      </c>
      <c r="D99" s="180" t="s">
        <v>361</v>
      </c>
      <c r="E99" s="186" t="s">
        <v>637</v>
      </c>
      <c r="F99" s="183">
        <v>4.1428571428571423</v>
      </c>
      <c r="G99" s="149">
        <v>0.2</v>
      </c>
      <c r="H99" s="149" t="s">
        <v>81</v>
      </c>
      <c r="I99" s="149" t="s">
        <v>645</v>
      </c>
      <c r="J99" s="149"/>
      <c r="K99" s="149"/>
      <c r="L99" s="149"/>
      <c r="M99" s="149"/>
      <c r="N99" s="149"/>
      <c r="O99" s="149"/>
      <c r="P99" s="145">
        <v>11200</v>
      </c>
      <c r="Q99" s="145">
        <v>0</v>
      </c>
      <c r="R99" s="145"/>
      <c r="S99" s="145"/>
      <c r="T99" s="145" t="s">
        <v>166</v>
      </c>
      <c r="U99" s="145" t="s">
        <v>166</v>
      </c>
      <c r="V99" s="145"/>
      <c r="W99" s="145" t="s">
        <v>167</v>
      </c>
      <c r="X99" s="145" t="s">
        <v>167</v>
      </c>
      <c r="Y99" s="145" t="s">
        <v>167</v>
      </c>
      <c r="Z99" s="145" t="s">
        <v>167</v>
      </c>
      <c r="AA99" s="145" t="s">
        <v>166</v>
      </c>
      <c r="AB99" s="146">
        <v>46086</v>
      </c>
      <c r="AC99" s="145">
        <v>752102</v>
      </c>
      <c r="AD99" s="146">
        <v>46086</v>
      </c>
      <c r="AE99" s="145">
        <v>752102</v>
      </c>
    </row>
    <row r="100" spans="1:31" s="144" customFormat="1" ht="13.5" hidden="1" x14ac:dyDescent="0.25">
      <c r="A100" s="145" t="s">
        <v>162</v>
      </c>
      <c r="B100" s="145" t="s">
        <v>163</v>
      </c>
      <c r="C100" s="177" t="s">
        <v>362</v>
      </c>
      <c r="D100" s="180" t="s">
        <v>363</v>
      </c>
      <c r="E100" s="186" t="s">
        <v>634</v>
      </c>
      <c r="F100" s="183">
        <v>3.2222222222222219</v>
      </c>
      <c r="G100" s="149">
        <v>0.1</v>
      </c>
      <c r="H100" s="149" t="s">
        <v>83</v>
      </c>
      <c r="I100" s="149"/>
      <c r="J100" s="149"/>
      <c r="K100" s="149"/>
      <c r="L100" s="149"/>
      <c r="M100" s="149"/>
      <c r="N100" s="149"/>
      <c r="O100" s="149"/>
      <c r="P100" s="145">
        <v>11300</v>
      </c>
      <c r="Q100" s="145">
        <v>0</v>
      </c>
      <c r="R100" s="145"/>
      <c r="S100" s="145"/>
      <c r="T100" s="145" t="s">
        <v>166</v>
      </c>
      <c r="U100" s="145" t="s">
        <v>166</v>
      </c>
      <c r="V100" s="145"/>
      <c r="W100" s="145" t="s">
        <v>167</v>
      </c>
      <c r="X100" s="145" t="s">
        <v>167</v>
      </c>
      <c r="Y100" s="145" t="s">
        <v>167</v>
      </c>
      <c r="Z100" s="145" t="s">
        <v>167</v>
      </c>
      <c r="AA100" s="145" t="s">
        <v>166</v>
      </c>
      <c r="AB100" s="146">
        <v>46086</v>
      </c>
      <c r="AC100" s="145">
        <v>752102</v>
      </c>
      <c r="AD100" s="146">
        <v>46086</v>
      </c>
      <c r="AE100" s="145">
        <v>752102</v>
      </c>
    </row>
    <row r="101" spans="1:31" s="144" customFormat="1" ht="13.5" hidden="1" x14ac:dyDescent="0.25">
      <c r="A101" s="145" t="s">
        <v>162</v>
      </c>
      <c r="B101" s="145" t="s">
        <v>163</v>
      </c>
      <c r="C101" s="177" t="s">
        <v>364</v>
      </c>
      <c r="D101" s="180" t="s">
        <v>365</v>
      </c>
      <c r="E101" s="186" t="s">
        <v>634</v>
      </c>
      <c r="F101" s="183">
        <v>1.25</v>
      </c>
      <c r="G101" s="149">
        <v>0.2</v>
      </c>
      <c r="H101" s="149" t="s">
        <v>105</v>
      </c>
      <c r="I101" s="149"/>
      <c r="J101" s="149"/>
      <c r="K101" s="149"/>
      <c r="L101" s="149"/>
      <c r="M101" s="149"/>
      <c r="N101" s="149"/>
      <c r="O101" s="149"/>
      <c r="P101" s="145">
        <v>11400</v>
      </c>
      <c r="Q101" s="145">
        <v>0</v>
      </c>
      <c r="R101" s="145"/>
      <c r="S101" s="145"/>
      <c r="T101" s="145" t="s">
        <v>166</v>
      </c>
      <c r="U101" s="145" t="s">
        <v>166</v>
      </c>
      <c r="V101" s="145"/>
      <c r="W101" s="145" t="s">
        <v>167</v>
      </c>
      <c r="X101" s="145" t="s">
        <v>167</v>
      </c>
      <c r="Y101" s="145" t="s">
        <v>167</v>
      </c>
      <c r="Z101" s="145" t="s">
        <v>167</v>
      </c>
      <c r="AA101" s="145" t="s">
        <v>166</v>
      </c>
      <c r="AB101" s="146">
        <v>46086</v>
      </c>
      <c r="AC101" s="145">
        <v>752102</v>
      </c>
      <c r="AD101" s="146">
        <v>46086</v>
      </c>
      <c r="AE101" s="145">
        <v>752102</v>
      </c>
    </row>
    <row r="102" spans="1:31" s="144" customFormat="1" ht="13.5" hidden="1" x14ac:dyDescent="0.25">
      <c r="A102" s="145" t="s">
        <v>162</v>
      </c>
      <c r="B102" s="145" t="s">
        <v>163</v>
      </c>
      <c r="C102" s="177" t="s">
        <v>366</v>
      </c>
      <c r="D102" s="180" t="s">
        <v>367</v>
      </c>
      <c r="E102" s="186" t="s">
        <v>628</v>
      </c>
      <c r="F102" s="183">
        <v>17</v>
      </c>
      <c r="G102" s="149">
        <v>0.2</v>
      </c>
      <c r="H102" s="149" t="s">
        <v>97</v>
      </c>
      <c r="I102" s="149" t="s">
        <v>614</v>
      </c>
      <c r="J102" s="149"/>
      <c r="K102" s="149"/>
      <c r="L102" s="149"/>
      <c r="M102" s="149"/>
      <c r="N102" s="149"/>
      <c r="O102" s="149"/>
      <c r="P102" s="145">
        <v>11500</v>
      </c>
      <c r="Q102" s="145">
        <v>0</v>
      </c>
      <c r="R102" s="145"/>
      <c r="S102" s="145"/>
      <c r="T102" s="145" t="s">
        <v>166</v>
      </c>
      <c r="U102" s="145" t="s">
        <v>166</v>
      </c>
      <c r="V102" s="145"/>
      <c r="W102" s="145" t="s">
        <v>167</v>
      </c>
      <c r="X102" s="145" t="s">
        <v>167</v>
      </c>
      <c r="Y102" s="145" t="s">
        <v>167</v>
      </c>
      <c r="Z102" s="145" t="s">
        <v>167</v>
      </c>
      <c r="AA102" s="145" t="s">
        <v>166</v>
      </c>
      <c r="AB102" s="146">
        <v>46086</v>
      </c>
      <c r="AC102" s="145">
        <v>752102</v>
      </c>
      <c r="AD102" s="146">
        <v>46086</v>
      </c>
      <c r="AE102" s="145">
        <v>752102</v>
      </c>
    </row>
    <row r="103" spans="1:31" s="144" customFormat="1" ht="13.5" hidden="1" x14ac:dyDescent="0.25">
      <c r="A103" s="145" t="s">
        <v>162</v>
      </c>
      <c r="B103" s="145" t="s">
        <v>163</v>
      </c>
      <c r="C103" s="177" t="s">
        <v>368</v>
      </c>
      <c r="D103" s="180" t="s">
        <v>369</v>
      </c>
      <c r="E103" s="186" t="s">
        <v>628</v>
      </c>
      <c r="F103" s="183">
        <v>5</v>
      </c>
      <c r="G103" s="149">
        <v>0.7</v>
      </c>
      <c r="H103" s="149" t="s">
        <v>546</v>
      </c>
      <c r="I103" s="149" t="s">
        <v>549</v>
      </c>
      <c r="J103" s="149" t="s">
        <v>552</v>
      </c>
      <c r="K103" s="149" t="s">
        <v>555</v>
      </c>
      <c r="L103" s="149" t="s">
        <v>543</v>
      </c>
      <c r="M103" s="149" t="s">
        <v>558</v>
      </c>
      <c r="N103" s="149" t="s">
        <v>562</v>
      </c>
      <c r="O103" s="149"/>
      <c r="P103" s="145">
        <v>11600</v>
      </c>
      <c r="Q103" s="145">
        <v>0</v>
      </c>
      <c r="R103" s="145" t="s">
        <v>370</v>
      </c>
      <c r="S103" s="145"/>
      <c r="T103" s="145" t="s">
        <v>166</v>
      </c>
      <c r="U103" s="145" t="s">
        <v>166</v>
      </c>
      <c r="V103" s="145"/>
      <c r="W103" s="145" t="s">
        <v>167</v>
      </c>
      <c r="X103" s="145" t="s">
        <v>167</v>
      </c>
      <c r="Y103" s="145" t="s">
        <v>167</v>
      </c>
      <c r="Z103" s="145" t="s">
        <v>167</v>
      </c>
      <c r="AA103" s="145" t="s">
        <v>166</v>
      </c>
      <c r="AB103" s="146">
        <v>46086</v>
      </c>
      <c r="AC103" s="145">
        <v>752102</v>
      </c>
      <c r="AD103" s="146">
        <v>46176</v>
      </c>
      <c r="AE103" s="145">
        <v>752102</v>
      </c>
    </row>
    <row r="104" spans="1:31" s="144" customFormat="1" ht="13.5" hidden="1" x14ac:dyDescent="0.25">
      <c r="A104" s="145" t="s">
        <v>162</v>
      </c>
      <c r="B104" s="145" t="s">
        <v>163</v>
      </c>
      <c r="C104" s="177" t="s">
        <v>371</v>
      </c>
      <c r="D104" s="180" t="s">
        <v>372</v>
      </c>
      <c r="E104" s="186" t="s">
        <v>628</v>
      </c>
      <c r="F104" s="183">
        <v>13</v>
      </c>
      <c r="G104" s="149">
        <v>0.2</v>
      </c>
      <c r="H104" s="149" t="s">
        <v>87</v>
      </c>
      <c r="I104" s="149"/>
      <c r="J104" s="149"/>
      <c r="K104" s="149"/>
      <c r="L104" s="149"/>
      <c r="M104" s="149"/>
      <c r="N104" s="149"/>
      <c r="O104" s="149"/>
      <c r="P104" s="145">
        <v>11700</v>
      </c>
      <c r="Q104" s="145">
        <v>0</v>
      </c>
      <c r="R104" s="145"/>
      <c r="S104" s="145"/>
      <c r="T104" s="145" t="s">
        <v>166</v>
      </c>
      <c r="U104" s="145" t="s">
        <v>166</v>
      </c>
      <c r="V104" s="145"/>
      <c r="W104" s="145" t="s">
        <v>167</v>
      </c>
      <c r="X104" s="145" t="s">
        <v>167</v>
      </c>
      <c r="Y104" s="145" t="s">
        <v>167</v>
      </c>
      <c r="Z104" s="145" t="s">
        <v>167</v>
      </c>
      <c r="AA104" s="145" t="s">
        <v>166</v>
      </c>
      <c r="AB104" s="146">
        <v>46086</v>
      </c>
      <c r="AC104" s="145">
        <v>752102</v>
      </c>
      <c r="AD104" s="146">
        <v>46092</v>
      </c>
      <c r="AE104" s="145">
        <v>752102</v>
      </c>
    </row>
    <row r="105" spans="1:31" s="144" customFormat="1" ht="13.5" hidden="1" x14ac:dyDescent="0.25">
      <c r="A105" s="145" t="s">
        <v>162</v>
      </c>
      <c r="B105" s="145" t="s">
        <v>163</v>
      </c>
      <c r="C105" s="177" t="s">
        <v>373</v>
      </c>
      <c r="D105" s="180" t="s">
        <v>374</v>
      </c>
      <c r="E105" s="186" t="s">
        <v>628</v>
      </c>
      <c r="F105" s="183">
        <v>1.9333333333333333</v>
      </c>
      <c r="G105" s="149">
        <v>0.1</v>
      </c>
      <c r="H105" s="149" t="s">
        <v>92</v>
      </c>
      <c r="I105" s="149"/>
      <c r="J105" s="149"/>
      <c r="K105" s="149"/>
      <c r="L105" s="149"/>
      <c r="M105" s="149"/>
      <c r="N105" s="149"/>
      <c r="O105" s="149"/>
      <c r="P105" s="145">
        <v>11800</v>
      </c>
      <c r="Q105" s="145">
        <v>0</v>
      </c>
      <c r="R105" s="145"/>
      <c r="S105" s="145"/>
      <c r="T105" s="145" t="s">
        <v>166</v>
      </c>
      <c r="U105" s="145" t="s">
        <v>166</v>
      </c>
      <c r="V105" s="145"/>
      <c r="W105" s="145" t="s">
        <v>167</v>
      </c>
      <c r="X105" s="145" t="s">
        <v>167</v>
      </c>
      <c r="Y105" s="145" t="s">
        <v>167</v>
      </c>
      <c r="Z105" s="145" t="s">
        <v>167</v>
      </c>
      <c r="AA105" s="145" t="s">
        <v>166</v>
      </c>
      <c r="AB105" s="146">
        <v>46086</v>
      </c>
      <c r="AC105" s="145">
        <v>752102</v>
      </c>
      <c r="AD105" s="146">
        <v>46086</v>
      </c>
      <c r="AE105" s="145">
        <v>752102</v>
      </c>
    </row>
    <row r="106" spans="1:31" s="144" customFormat="1" ht="13.5" x14ac:dyDescent="0.25">
      <c r="A106" s="145" t="s">
        <v>162</v>
      </c>
      <c r="B106" s="145" t="s">
        <v>163</v>
      </c>
      <c r="C106" s="177" t="s">
        <v>375</v>
      </c>
      <c r="D106" s="180" t="s">
        <v>376</v>
      </c>
      <c r="E106" s="186" t="s">
        <v>638</v>
      </c>
      <c r="F106" s="183">
        <v>5.5</v>
      </c>
      <c r="G106" s="149">
        <v>0.2</v>
      </c>
      <c r="H106" s="149" t="s">
        <v>618</v>
      </c>
      <c r="I106" s="149"/>
      <c r="J106" s="149"/>
      <c r="K106" s="149"/>
      <c r="L106" s="149"/>
      <c r="M106" s="149"/>
      <c r="N106" s="149"/>
      <c r="O106" s="149"/>
      <c r="P106" s="145">
        <v>11900</v>
      </c>
      <c r="Q106" s="145">
        <v>0</v>
      </c>
      <c r="R106" s="145"/>
      <c r="S106" s="145"/>
      <c r="T106" s="145" t="s">
        <v>166</v>
      </c>
      <c r="U106" s="145" t="s">
        <v>166</v>
      </c>
      <c r="V106" s="145"/>
      <c r="W106" s="145" t="s">
        <v>167</v>
      </c>
      <c r="X106" s="145" t="s">
        <v>167</v>
      </c>
      <c r="Y106" s="145" t="s">
        <v>167</v>
      </c>
      <c r="Z106" s="145" t="s">
        <v>167</v>
      </c>
      <c r="AA106" s="145" t="s">
        <v>166</v>
      </c>
      <c r="AB106" s="146">
        <v>46086</v>
      </c>
      <c r="AC106" s="145">
        <v>752102</v>
      </c>
      <c r="AD106" s="146">
        <v>46086</v>
      </c>
      <c r="AE106" s="145">
        <v>752102</v>
      </c>
    </row>
    <row r="107" spans="1:31" s="144" customFormat="1" ht="13.5" hidden="1" x14ac:dyDescent="0.25">
      <c r="A107" s="145" t="s">
        <v>162</v>
      </c>
      <c r="B107" s="145" t="s">
        <v>163</v>
      </c>
      <c r="C107" s="177" t="s">
        <v>377</v>
      </c>
      <c r="D107" s="180" t="s">
        <v>378</v>
      </c>
      <c r="E107" s="186" t="s">
        <v>628</v>
      </c>
      <c r="F107" s="183">
        <v>10.75</v>
      </c>
      <c r="G107" s="149">
        <v>0.2</v>
      </c>
      <c r="H107" s="149" t="s">
        <v>613</v>
      </c>
      <c r="I107" s="149"/>
      <c r="J107" s="149"/>
      <c r="K107" s="149"/>
      <c r="L107" s="149"/>
      <c r="M107" s="149"/>
      <c r="N107" s="149"/>
      <c r="O107" s="149"/>
      <c r="P107" s="145">
        <v>12000</v>
      </c>
      <c r="Q107" s="145">
        <v>0</v>
      </c>
      <c r="R107" s="145"/>
      <c r="S107" s="145"/>
      <c r="T107" s="145" t="s">
        <v>166</v>
      </c>
      <c r="U107" s="145" t="s">
        <v>166</v>
      </c>
      <c r="V107" s="145"/>
      <c r="W107" s="145" t="s">
        <v>167</v>
      </c>
      <c r="X107" s="145" t="s">
        <v>167</v>
      </c>
      <c r="Y107" s="145" t="s">
        <v>167</v>
      </c>
      <c r="Z107" s="145" t="s">
        <v>167</v>
      </c>
      <c r="AA107" s="145" t="s">
        <v>166</v>
      </c>
      <c r="AB107" s="146">
        <v>46086</v>
      </c>
      <c r="AC107" s="145">
        <v>752102</v>
      </c>
      <c r="AD107" s="146">
        <v>46086</v>
      </c>
      <c r="AE107" s="145">
        <v>752102</v>
      </c>
    </row>
    <row r="108" spans="1:31" s="144" customFormat="1" ht="13.5" hidden="1" x14ac:dyDescent="0.25">
      <c r="A108" s="145" t="s">
        <v>162</v>
      </c>
      <c r="B108" s="145" t="s">
        <v>163</v>
      </c>
      <c r="C108" s="177" t="s">
        <v>379</v>
      </c>
      <c r="D108" s="180" t="s">
        <v>380</v>
      </c>
      <c r="E108" s="186" t="s">
        <v>628</v>
      </c>
      <c r="F108" s="183">
        <v>2.5</v>
      </c>
      <c r="G108" s="149">
        <v>0.1</v>
      </c>
      <c r="H108" s="149" t="s">
        <v>96</v>
      </c>
      <c r="I108" s="149"/>
      <c r="J108" s="149"/>
      <c r="K108" s="149"/>
      <c r="L108" s="149"/>
      <c r="M108" s="149"/>
      <c r="N108" s="149"/>
      <c r="O108" s="149"/>
      <c r="P108" s="145">
        <v>12100</v>
      </c>
      <c r="Q108" s="145">
        <v>0</v>
      </c>
      <c r="R108" s="145"/>
      <c r="S108" s="145"/>
      <c r="T108" s="145" t="s">
        <v>166</v>
      </c>
      <c r="U108" s="145" t="s">
        <v>166</v>
      </c>
      <c r="V108" s="145"/>
      <c r="W108" s="145" t="s">
        <v>167</v>
      </c>
      <c r="X108" s="145" t="s">
        <v>167</v>
      </c>
      <c r="Y108" s="145" t="s">
        <v>167</v>
      </c>
      <c r="Z108" s="145" t="s">
        <v>167</v>
      </c>
      <c r="AA108" s="145" t="s">
        <v>166</v>
      </c>
      <c r="AB108" s="146">
        <v>46086</v>
      </c>
      <c r="AC108" s="145">
        <v>752102</v>
      </c>
      <c r="AD108" s="146">
        <v>46086</v>
      </c>
      <c r="AE108" s="145">
        <v>752102</v>
      </c>
    </row>
    <row r="109" spans="1:31" s="144" customFormat="1" ht="13.5" hidden="1" x14ac:dyDescent="0.25">
      <c r="A109" s="145" t="s">
        <v>162</v>
      </c>
      <c r="B109" s="145" t="s">
        <v>163</v>
      </c>
      <c r="C109" s="177" t="s">
        <v>381</v>
      </c>
      <c r="D109" s="180" t="s">
        <v>382</v>
      </c>
      <c r="E109" s="186" t="s">
        <v>628</v>
      </c>
      <c r="F109" s="183">
        <v>12.5</v>
      </c>
      <c r="G109" s="149">
        <v>1.7</v>
      </c>
      <c r="H109" s="149" t="s">
        <v>546</v>
      </c>
      <c r="I109" s="149" t="s">
        <v>549</v>
      </c>
      <c r="J109" s="149" t="s">
        <v>552</v>
      </c>
      <c r="K109" s="149" t="s">
        <v>555</v>
      </c>
      <c r="L109" s="149" t="s">
        <v>543</v>
      </c>
      <c r="M109" s="149" t="s">
        <v>558</v>
      </c>
      <c r="N109" s="149" t="s">
        <v>562</v>
      </c>
      <c r="O109" s="149"/>
      <c r="P109" s="145">
        <v>12200</v>
      </c>
      <c r="Q109" s="145">
        <v>1</v>
      </c>
      <c r="R109" s="145"/>
      <c r="S109" s="145"/>
      <c r="T109" s="145" t="s">
        <v>166</v>
      </c>
      <c r="U109" s="145" t="s">
        <v>166</v>
      </c>
      <c r="V109" s="145"/>
      <c r="W109" s="145" t="s">
        <v>167</v>
      </c>
      <c r="X109" s="145" t="s">
        <v>167</v>
      </c>
      <c r="Y109" s="145" t="s">
        <v>167</v>
      </c>
      <c r="Z109" s="145" t="s">
        <v>167</v>
      </c>
      <c r="AA109" s="145" t="s">
        <v>166</v>
      </c>
      <c r="AB109" s="146">
        <v>46086</v>
      </c>
      <c r="AC109" s="145">
        <v>752102</v>
      </c>
      <c r="AD109" s="146">
        <v>46086</v>
      </c>
      <c r="AE109" s="145">
        <v>752102</v>
      </c>
    </row>
    <row r="110" spans="1:31" s="144" customFormat="1" ht="13.5" hidden="1" x14ac:dyDescent="0.25">
      <c r="A110" s="145" t="s">
        <v>162</v>
      </c>
      <c r="B110" s="145" t="s">
        <v>163</v>
      </c>
      <c r="C110" s="177" t="s">
        <v>383</v>
      </c>
      <c r="D110" s="180" t="s">
        <v>384</v>
      </c>
      <c r="E110" s="186" t="s">
        <v>636</v>
      </c>
      <c r="F110" s="183">
        <v>2.6666666666666665</v>
      </c>
      <c r="G110" s="149">
        <v>0.1</v>
      </c>
      <c r="H110" s="149" t="s">
        <v>615</v>
      </c>
      <c r="I110" s="149" t="s">
        <v>111</v>
      </c>
      <c r="J110" s="149"/>
      <c r="K110" s="149"/>
      <c r="L110" s="149"/>
      <c r="M110" s="149"/>
      <c r="N110" s="149"/>
      <c r="O110" s="149"/>
      <c r="P110" s="145">
        <v>12400</v>
      </c>
      <c r="Q110" s="145">
        <v>0</v>
      </c>
      <c r="R110" s="145"/>
      <c r="S110" s="145"/>
      <c r="T110" s="145" t="s">
        <v>166</v>
      </c>
      <c r="U110" s="145" t="s">
        <v>166</v>
      </c>
      <c r="V110" s="145"/>
      <c r="W110" s="145" t="s">
        <v>167</v>
      </c>
      <c r="X110" s="145" t="s">
        <v>167</v>
      </c>
      <c r="Y110" s="145" t="s">
        <v>167</v>
      </c>
      <c r="Z110" s="145" t="s">
        <v>167</v>
      </c>
      <c r="AA110" s="145" t="s">
        <v>166</v>
      </c>
      <c r="AB110" s="146">
        <v>46086</v>
      </c>
      <c r="AC110" s="145">
        <v>752102</v>
      </c>
      <c r="AD110" s="146">
        <v>46086</v>
      </c>
      <c r="AE110" s="145">
        <v>752102</v>
      </c>
    </row>
    <row r="111" spans="1:31" s="144" customFormat="1" ht="13.5" hidden="1" x14ac:dyDescent="0.25">
      <c r="A111" s="145" t="s">
        <v>162</v>
      </c>
      <c r="B111" s="145" t="s">
        <v>163</v>
      </c>
      <c r="C111" s="177" t="s">
        <v>385</v>
      </c>
      <c r="D111" s="180" t="s">
        <v>386</v>
      </c>
      <c r="E111" s="186" t="s">
        <v>636</v>
      </c>
      <c r="F111" s="183">
        <v>1.2888888888888888</v>
      </c>
      <c r="G111" s="149">
        <v>0.1</v>
      </c>
      <c r="H111" s="149" t="s">
        <v>521</v>
      </c>
      <c r="I111" s="149"/>
      <c r="J111" s="149"/>
      <c r="K111" s="149"/>
      <c r="L111" s="149"/>
      <c r="M111" s="149"/>
      <c r="N111" s="149"/>
      <c r="O111" s="149"/>
      <c r="P111" s="145">
        <v>12500</v>
      </c>
      <c r="Q111" s="145">
        <v>0</v>
      </c>
      <c r="R111" s="145"/>
      <c r="S111" s="145"/>
      <c r="T111" s="145" t="s">
        <v>166</v>
      </c>
      <c r="U111" s="145" t="s">
        <v>166</v>
      </c>
      <c r="V111" s="145"/>
      <c r="W111" s="145" t="s">
        <v>167</v>
      </c>
      <c r="X111" s="145" t="s">
        <v>167</v>
      </c>
      <c r="Y111" s="145" t="s">
        <v>167</v>
      </c>
      <c r="Z111" s="145" t="s">
        <v>167</v>
      </c>
      <c r="AA111" s="145" t="s">
        <v>166</v>
      </c>
      <c r="AB111" s="146">
        <v>46086</v>
      </c>
      <c r="AC111" s="145">
        <v>752102</v>
      </c>
      <c r="AD111" s="146">
        <v>46086</v>
      </c>
      <c r="AE111" s="145">
        <v>752102</v>
      </c>
    </row>
    <row r="112" spans="1:31" s="144" customFormat="1" ht="13.5" hidden="1" x14ac:dyDescent="0.25">
      <c r="A112" s="145" t="s">
        <v>162</v>
      </c>
      <c r="B112" s="145" t="s">
        <v>163</v>
      </c>
      <c r="C112" s="177" t="s">
        <v>387</v>
      </c>
      <c r="D112" s="180" t="s">
        <v>388</v>
      </c>
      <c r="E112" s="186" t="s">
        <v>637</v>
      </c>
      <c r="F112" s="183">
        <v>4.1428571428571423</v>
      </c>
      <c r="G112" s="149">
        <v>0.2</v>
      </c>
      <c r="H112" s="149" t="s">
        <v>81</v>
      </c>
      <c r="I112" s="149" t="s">
        <v>645</v>
      </c>
      <c r="J112" s="149"/>
      <c r="K112" s="149"/>
      <c r="L112" s="149"/>
      <c r="M112" s="149"/>
      <c r="N112" s="149"/>
      <c r="O112" s="149"/>
      <c r="P112" s="145">
        <v>12600</v>
      </c>
      <c r="Q112" s="145">
        <v>0</v>
      </c>
      <c r="R112" s="145"/>
      <c r="S112" s="145"/>
      <c r="T112" s="145" t="s">
        <v>166</v>
      </c>
      <c r="U112" s="145" t="s">
        <v>166</v>
      </c>
      <c r="V112" s="145"/>
      <c r="W112" s="145" t="s">
        <v>167</v>
      </c>
      <c r="X112" s="145" t="s">
        <v>167</v>
      </c>
      <c r="Y112" s="145" t="s">
        <v>167</v>
      </c>
      <c r="Z112" s="145" t="s">
        <v>167</v>
      </c>
      <c r="AA112" s="145" t="s">
        <v>166</v>
      </c>
      <c r="AB112" s="146">
        <v>46086</v>
      </c>
      <c r="AC112" s="145">
        <v>752102</v>
      </c>
      <c r="AD112" s="146">
        <v>46086</v>
      </c>
      <c r="AE112" s="145">
        <v>752102</v>
      </c>
    </row>
    <row r="113" spans="1:31" s="144" customFormat="1" ht="13.5" hidden="1" x14ac:dyDescent="0.25">
      <c r="A113" s="145" t="s">
        <v>162</v>
      </c>
      <c r="B113" s="145" t="s">
        <v>163</v>
      </c>
      <c r="C113" s="177" t="s">
        <v>389</v>
      </c>
      <c r="D113" s="180" t="s">
        <v>390</v>
      </c>
      <c r="E113" s="186" t="s">
        <v>637</v>
      </c>
      <c r="F113" s="183">
        <v>1.25</v>
      </c>
      <c r="G113" s="149">
        <v>0.2</v>
      </c>
      <c r="H113" s="149" t="s">
        <v>105</v>
      </c>
      <c r="I113" s="149"/>
      <c r="J113" s="149"/>
      <c r="K113" s="149"/>
      <c r="L113" s="149"/>
      <c r="M113" s="149"/>
      <c r="N113" s="149"/>
      <c r="O113" s="149"/>
      <c r="P113" s="145">
        <v>12700</v>
      </c>
      <c r="Q113" s="145">
        <v>0</v>
      </c>
      <c r="R113" s="145"/>
      <c r="S113" s="145"/>
      <c r="T113" s="145" t="s">
        <v>166</v>
      </c>
      <c r="U113" s="145" t="s">
        <v>166</v>
      </c>
      <c r="V113" s="145"/>
      <c r="W113" s="145" t="s">
        <v>167</v>
      </c>
      <c r="X113" s="145" t="s">
        <v>167</v>
      </c>
      <c r="Y113" s="145" t="s">
        <v>167</v>
      </c>
      <c r="Z113" s="145" t="s">
        <v>167</v>
      </c>
      <c r="AA113" s="145" t="s">
        <v>166</v>
      </c>
      <c r="AB113" s="146">
        <v>46086</v>
      </c>
      <c r="AC113" s="145">
        <v>752102</v>
      </c>
      <c r="AD113" s="146">
        <v>46086</v>
      </c>
      <c r="AE113" s="145">
        <v>752102</v>
      </c>
    </row>
    <row r="114" spans="1:31" s="144" customFormat="1" ht="13.5" hidden="1" x14ac:dyDescent="0.25">
      <c r="A114" s="145" t="s">
        <v>162</v>
      </c>
      <c r="B114" s="145" t="s">
        <v>163</v>
      </c>
      <c r="C114" s="177" t="s">
        <v>391</v>
      </c>
      <c r="D114" s="180" t="s">
        <v>392</v>
      </c>
      <c r="E114" s="186" t="s">
        <v>630</v>
      </c>
      <c r="F114" s="183">
        <v>10.416666666666666</v>
      </c>
      <c r="G114" s="149">
        <v>1.4</v>
      </c>
      <c r="H114" s="149" t="s">
        <v>98</v>
      </c>
      <c r="I114" s="149"/>
      <c r="J114" s="149"/>
      <c r="K114" s="149"/>
      <c r="L114" s="149"/>
      <c r="M114" s="149"/>
      <c r="N114" s="149"/>
      <c r="O114" s="149"/>
      <c r="P114" s="145">
        <v>12800</v>
      </c>
      <c r="Q114" s="145">
        <v>1</v>
      </c>
      <c r="R114" s="145"/>
      <c r="S114" s="145"/>
      <c r="T114" s="145" t="s">
        <v>166</v>
      </c>
      <c r="U114" s="145" t="s">
        <v>166</v>
      </c>
      <c r="V114" s="145"/>
      <c r="W114" s="145" t="s">
        <v>167</v>
      </c>
      <c r="X114" s="145" t="s">
        <v>167</v>
      </c>
      <c r="Y114" s="145" t="s">
        <v>167</v>
      </c>
      <c r="Z114" s="145" t="s">
        <v>167</v>
      </c>
      <c r="AA114" s="145" t="s">
        <v>166</v>
      </c>
      <c r="AB114" s="146">
        <v>46086</v>
      </c>
      <c r="AC114" s="145">
        <v>752102</v>
      </c>
      <c r="AD114" s="146">
        <v>46092</v>
      </c>
      <c r="AE114" s="145">
        <v>752102</v>
      </c>
    </row>
    <row r="115" spans="1:31" s="144" customFormat="1" ht="13.5" x14ac:dyDescent="0.25">
      <c r="A115" s="145" t="s">
        <v>162</v>
      </c>
      <c r="B115" s="145" t="s">
        <v>163</v>
      </c>
      <c r="C115" s="177" t="s">
        <v>393</v>
      </c>
      <c r="D115" s="180" t="s">
        <v>394</v>
      </c>
      <c r="E115" s="186" t="s">
        <v>638</v>
      </c>
      <c r="F115" s="183">
        <v>5.5</v>
      </c>
      <c r="G115" s="149">
        <v>0.2</v>
      </c>
      <c r="H115" s="149" t="s">
        <v>618</v>
      </c>
      <c r="I115" s="149"/>
      <c r="J115" s="149"/>
      <c r="K115" s="149"/>
      <c r="L115" s="149"/>
      <c r="M115" s="149"/>
      <c r="N115" s="149"/>
      <c r="O115" s="149"/>
      <c r="P115" s="145">
        <v>12900</v>
      </c>
      <c r="Q115" s="145">
        <v>0</v>
      </c>
      <c r="R115" s="145"/>
      <c r="S115" s="145"/>
      <c r="T115" s="145" t="s">
        <v>166</v>
      </c>
      <c r="U115" s="145" t="s">
        <v>166</v>
      </c>
      <c r="V115" s="145"/>
      <c r="W115" s="145" t="s">
        <v>167</v>
      </c>
      <c r="X115" s="145" t="s">
        <v>167</v>
      </c>
      <c r="Y115" s="145" t="s">
        <v>167</v>
      </c>
      <c r="Z115" s="145" t="s">
        <v>167</v>
      </c>
      <c r="AA115" s="145" t="s">
        <v>166</v>
      </c>
      <c r="AB115" s="146">
        <v>46086</v>
      </c>
      <c r="AC115" s="145">
        <v>752102</v>
      </c>
      <c r="AD115" s="146">
        <v>46086</v>
      </c>
      <c r="AE115" s="145">
        <v>752102</v>
      </c>
    </row>
    <row r="116" spans="1:31" s="144" customFormat="1" ht="13.5" x14ac:dyDescent="0.25">
      <c r="A116" s="145" t="s">
        <v>162</v>
      </c>
      <c r="B116" s="145" t="s">
        <v>163</v>
      </c>
      <c r="C116" s="177" t="s">
        <v>395</v>
      </c>
      <c r="D116" s="180" t="s">
        <v>396</v>
      </c>
      <c r="E116" s="186" t="s">
        <v>638</v>
      </c>
      <c r="F116" s="183">
        <v>5.5</v>
      </c>
      <c r="G116" s="149">
        <v>0.2</v>
      </c>
      <c r="H116" s="149" t="s">
        <v>618</v>
      </c>
      <c r="I116" s="149"/>
      <c r="J116" s="149"/>
      <c r="K116" s="149"/>
      <c r="L116" s="149"/>
      <c r="M116" s="149"/>
      <c r="N116" s="149"/>
      <c r="O116" s="149"/>
      <c r="P116" s="145">
        <v>13000</v>
      </c>
      <c r="Q116" s="145">
        <v>0</v>
      </c>
      <c r="R116" s="145"/>
      <c r="S116" s="145"/>
      <c r="T116" s="145" t="s">
        <v>166</v>
      </c>
      <c r="U116" s="145" t="s">
        <v>166</v>
      </c>
      <c r="V116" s="145"/>
      <c r="W116" s="145" t="s">
        <v>167</v>
      </c>
      <c r="X116" s="145" t="s">
        <v>167</v>
      </c>
      <c r="Y116" s="145" t="s">
        <v>167</v>
      </c>
      <c r="Z116" s="145" t="s">
        <v>167</v>
      </c>
      <c r="AA116" s="145" t="s">
        <v>166</v>
      </c>
      <c r="AB116" s="146">
        <v>46086</v>
      </c>
      <c r="AC116" s="145">
        <v>752102</v>
      </c>
      <c r="AD116" s="146">
        <v>46086</v>
      </c>
      <c r="AE116" s="145">
        <v>752102</v>
      </c>
    </row>
    <row r="117" spans="1:31" s="144" customFormat="1" ht="13.5" hidden="1" x14ac:dyDescent="0.25">
      <c r="A117" s="145" t="s">
        <v>162</v>
      </c>
      <c r="B117" s="145" t="s">
        <v>163</v>
      </c>
      <c r="C117" s="177" t="s">
        <v>397</v>
      </c>
      <c r="D117" s="180" t="s">
        <v>398</v>
      </c>
      <c r="E117" s="186" t="s">
        <v>637</v>
      </c>
      <c r="F117" s="183">
        <v>4.1428571428571423</v>
      </c>
      <c r="G117" s="149">
        <v>0.2</v>
      </c>
      <c r="H117" s="149" t="s">
        <v>81</v>
      </c>
      <c r="I117" s="149" t="s">
        <v>645</v>
      </c>
      <c r="J117" s="149"/>
      <c r="K117" s="149"/>
      <c r="L117" s="149"/>
      <c r="M117" s="149"/>
      <c r="N117" s="149"/>
      <c r="O117" s="149"/>
      <c r="P117" s="145">
        <v>13100</v>
      </c>
      <c r="Q117" s="145">
        <v>0</v>
      </c>
      <c r="R117" s="145"/>
      <c r="S117" s="145"/>
      <c r="T117" s="145" t="s">
        <v>166</v>
      </c>
      <c r="U117" s="145" t="s">
        <v>166</v>
      </c>
      <c r="V117" s="145"/>
      <c r="W117" s="145" t="s">
        <v>167</v>
      </c>
      <c r="X117" s="145" t="s">
        <v>167</v>
      </c>
      <c r="Y117" s="145" t="s">
        <v>167</v>
      </c>
      <c r="Z117" s="145" t="s">
        <v>167</v>
      </c>
      <c r="AA117" s="145" t="s">
        <v>166</v>
      </c>
      <c r="AB117" s="146">
        <v>46086</v>
      </c>
      <c r="AC117" s="145">
        <v>752102</v>
      </c>
      <c r="AD117" s="146">
        <v>46086</v>
      </c>
      <c r="AE117" s="145">
        <v>752102</v>
      </c>
    </row>
    <row r="118" spans="1:31" s="144" customFormat="1" ht="13.5" hidden="1" x14ac:dyDescent="0.25">
      <c r="A118" s="145" t="s">
        <v>162</v>
      </c>
      <c r="B118" s="145" t="s">
        <v>163</v>
      </c>
      <c r="C118" s="177" t="s">
        <v>399</v>
      </c>
      <c r="D118" s="180" t="s">
        <v>400</v>
      </c>
      <c r="E118" s="186" t="s">
        <v>637</v>
      </c>
      <c r="F118" s="183">
        <v>1.25</v>
      </c>
      <c r="G118" s="149">
        <v>0.2</v>
      </c>
      <c r="H118" s="149" t="s">
        <v>105</v>
      </c>
      <c r="I118" s="149"/>
      <c r="J118" s="149"/>
      <c r="K118" s="149"/>
      <c r="L118" s="149"/>
      <c r="M118" s="149"/>
      <c r="N118" s="149"/>
      <c r="O118" s="149"/>
      <c r="P118" s="145">
        <v>13200</v>
      </c>
      <c r="Q118" s="145">
        <v>0</v>
      </c>
      <c r="R118" s="145"/>
      <c r="S118" s="145"/>
      <c r="T118" s="145" t="s">
        <v>166</v>
      </c>
      <c r="U118" s="145" t="s">
        <v>166</v>
      </c>
      <c r="V118" s="145"/>
      <c r="W118" s="145" t="s">
        <v>167</v>
      </c>
      <c r="X118" s="145" t="s">
        <v>167</v>
      </c>
      <c r="Y118" s="145" t="s">
        <v>167</v>
      </c>
      <c r="Z118" s="145" t="s">
        <v>167</v>
      </c>
      <c r="AA118" s="145" t="s">
        <v>166</v>
      </c>
      <c r="AB118" s="146">
        <v>46086</v>
      </c>
      <c r="AC118" s="145">
        <v>752102</v>
      </c>
      <c r="AD118" s="146">
        <v>46086</v>
      </c>
      <c r="AE118" s="145">
        <v>752102</v>
      </c>
    </row>
    <row r="119" spans="1:31" s="144" customFormat="1" ht="13.5" hidden="1" x14ac:dyDescent="0.25">
      <c r="A119" s="145" t="s">
        <v>162</v>
      </c>
      <c r="B119" s="145" t="s">
        <v>163</v>
      </c>
      <c r="C119" s="177" t="s">
        <v>401</v>
      </c>
      <c r="D119" s="180" t="s">
        <v>402</v>
      </c>
      <c r="E119" s="186" t="s">
        <v>635</v>
      </c>
      <c r="F119" s="183">
        <v>30</v>
      </c>
      <c r="G119" s="149">
        <v>0.3</v>
      </c>
      <c r="H119" s="149" t="s">
        <v>102</v>
      </c>
      <c r="I119" s="149"/>
      <c r="J119" s="149"/>
      <c r="K119" s="149"/>
      <c r="L119" s="149"/>
      <c r="M119" s="149"/>
      <c r="N119" s="149"/>
      <c r="O119" s="149"/>
      <c r="P119" s="145">
        <v>13300</v>
      </c>
      <c r="Q119" s="145">
        <v>0</v>
      </c>
      <c r="R119" s="145"/>
      <c r="S119" s="145"/>
      <c r="T119" s="145" t="s">
        <v>166</v>
      </c>
      <c r="U119" s="145" t="s">
        <v>166</v>
      </c>
      <c r="V119" s="145"/>
      <c r="W119" s="145" t="s">
        <v>167</v>
      </c>
      <c r="X119" s="145" t="s">
        <v>167</v>
      </c>
      <c r="Y119" s="145" t="s">
        <v>167</v>
      </c>
      <c r="Z119" s="145" t="s">
        <v>167</v>
      </c>
      <c r="AA119" s="145" t="s">
        <v>166</v>
      </c>
      <c r="AB119" s="146">
        <v>46086</v>
      </c>
      <c r="AC119" s="145">
        <v>752102</v>
      </c>
      <c r="AD119" s="146">
        <v>46092</v>
      </c>
      <c r="AE119" s="145">
        <v>752102</v>
      </c>
    </row>
    <row r="120" spans="1:31" s="144" customFormat="1" ht="13.5" x14ac:dyDescent="0.25">
      <c r="A120" s="145" t="s">
        <v>162</v>
      </c>
      <c r="B120" s="145" t="s">
        <v>163</v>
      </c>
      <c r="C120" s="177" t="s">
        <v>403</v>
      </c>
      <c r="D120" s="180" t="s">
        <v>404</v>
      </c>
      <c r="E120" s="186" t="s">
        <v>638</v>
      </c>
      <c r="F120" s="183">
        <v>15</v>
      </c>
      <c r="G120" s="149">
        <v>0.6</v>
      </c>
      <c r="H120" s="149" t="s">
        <v>619</v>
      </c>
      <c r="I120" s="149"/>
      <c r="J120" s="149"/>
      <c r="K120" s="149"/>
      <c r="L120" s="149"/>
      <c r="M120" s="149"/>
      <c r="N120" s="149"/>
      <c r="O120" s="149"/>
      <c r="P120" s="145">
        <v>13400</v>
      </c>
      <c r="Q120" s="145">
        <v>0</v>
      </c>
      <c r="R120" s="145"/>
      <c r="S120" s="145"/>
      <c r="T120" s="145" t="s">
        <v>166</v>
      </c>
      <c r="U120" s="145" t="s">
        <v>166</v>
      </c>
      <c r="V120" s="145"/>
      <c r="W120" s="145" t="s">
        <v>167</v>
      </c>
      <c r="X120" s="145" t="s">
        <v>167</v>
      </c>
      <c r="Y120" s="145" t="s">
        <v>167</v>
      </c>
      <c r="Z120" s="145" t="s">
        <v>167</v>
      </c>
      <c r="AA120" s="145" t="s">
        <v>166</v>
      </c>
      <c r="AB120" s="146">
        <v>46086</v>
      </c>
      <c r="AC120" s="145">
        <v>752102</v>
      </c>
      <c r="AD120" s="146">
        <v>46086</v>
      </c>
      <c r="AE120" s="145">
        <v>752102</v>
      </c>
    </row>
    <row r="121" spans="1:31" s="144" customFormat="1" ht="13.5" hidden="1" x14ac:dyDescent="0.25">
      <c r="A121" s="145" t="s">
        <v>162</v>
      </c>
      <c r="B121" s="145" t="s">
        <v>163</v>
      </c>
      <c r="C121" s="177" t="s">
        <v>405</v>
      </c>
      <c r="D121" s="180" t="s">
        <v>406</v>
      </c>
      <c r="E121" s="186" t="s">
        <v>638</v>
      </c>
      <c r="F121" s="183" t="s">
        <v>622</v>
      </c>
      <c r="G121" s="149">
        <v>9.8000000000000007</v>
      </c>
      <c r="H121" s="149" t="s">
        <v>621</v>
      </c>
      <c r="I121" s="149"/>
      <c r="J121" s="149"/>
      <c r="K121" s="149"/>
      <c r="L121" s="149"/>
      <c r="M121" s="149"/>
      <c r="N121" s="149"/>
      <c r="O121" s="149"/>
      <c r="P121" s="145">
        <v>13500</v>
      </c>
      <c r="Q121" s="145">
        <v>9</v>
      </c>
      <c r="R121" s="145"/>
      <c r="S121" s="145"/>
      <c r="T121" s="145" t="s">
        <v>166</v>
      </c>
      <c r="U121" s="145" t="s">
        <v>166</v>
      </c>
      <c r="V121" s="145"/>
      <c r="W121" s="145" t="s">
        <v>167</v>
      </c>
      <c r="X121" s="145" t="s">
        <v>167</v>
      </c>
      <c r="Y121" s="145" t="s">
        <v>167</v>
      </c>
      <c r="Z121" s="145" t="s">
        <v>167</v>
      </c>
      <c r="AA121" s="145" t="s">
        <v>166</v>
      </c>
      <c r="AB121" s="146">
        <v>46086</v>
      </c>
      <c r="AC121" s="145">
        <v>752102</v>
      </c>
      <c r="AD121" s="146">
        <v>46086</v>
      </c>
      <c r="AE121" s="145">
        <v>752102</v>
      </c>
    </row>
    <row r="122" spans="1:31" s="144" customFormat="1" ht="13.5" hidden="1" x14ac:dyDescent="0.25">
      <c r="A122" s="145" t="s">
        <v>162</v>
      </c>
      <c r="B122" s="145" t="s">
        <v>163</v>
      </c>
      <c r="C122" s="177" t="s">
        <v>407</v>
      </c>
      <c r="D122" s="180" t="s">
        <v>408</v>
      </c>
      <c r="E122" s="186" t="s">
        <v>638</v>
      </c>
      <c r="F122" s="183">
        <v>12.166666666666666</v>
      </c>
      <c r="G122" s="149">
        <v>9.8000000000000007</v>
      </c>
      <c r="H122" s="149" t="s">
        <v>621</v>
      </c>
      <c r="I122" s="149"/>
      <c r="J122" s="149"/>
      <c r="K122" s="149"/>
      <c r="L122" s="149"/>
      <c r="M122" s="149"/>
      <c r="N122" s="149"/>
      <c r="O122" s="149"/>
      <c r="P122" s="145">
        <v>13600</v>
      </c>
      <c r="Q122" s="145">
        <v>9</v>
      </c>
      <c r="R122" s="145"/>
      <c r="S122" s="145"/>
      <c r="T122" s="145" t="s">
        <v>166</v>
      </c>
      <c r="U122" s="145" t="s">
        <v>166</v>
      </c>
      <c r="V122" s="145"/>
      <c r="W122" s="145" t="s">
        <v>167</v>
      </c>
      <c r="X122" s="145" t="s">
        <v>167</v>
      </c>
      <c r="Y122" s="145" t="s">
        <v>167</v>
      </c>
      <c r="Z122" s="145" t="s">
        <v>167</v>
      </c>
      <c r="AA122" s="145" t="s">
        <v>166</v>
      </c>
      <c r="AB122" s="146">
        <v>46086</v>
      </c>
      <c r="AC122" s="145">
        <v>752102</v>
      </c>
      <c r="AD122" s="146">
        <v>46086</v>
      </c>
      <c r="AE122" s="145">
        <v>752102</v>
      </c>
    </row>
    <row r="123" spans="1:31" s="144" customFormat="1" ht="13.5" hidden="1" x14ac:dyDescent="0.25">
      <c r="A123" s="145" t="s">
        <v>162</v>
      </c>
      <c r="B123" s="145" t="s">
        <v>163</v>
      </c>
      <c r="C123" s="177" t="s">
        <v>409</v>
      </c>
      <c r="D123" s="180" t="s">
        <v>410</v>
      </c>
      <c r="E123" s="186" t="s">
        <v>638</v>
      </c>
      <c r="F123" s="183" t="s">
        <v>622</v>
      </c>
      <c r="G123" s="149">
        <v>2.5</v>
      </c>
      <c r="H123" s="149" t="s">
        <v>624</v>
      </c>
      <c r="I123" s="149"/>
      <c r="J123" s="149"/>
      <c r="K123" s="149"/>
      <c r="L123" s="149"/>
      <c r="M123" s="149"/>
      <c r="N123" s="149"/>
      <c r="O123" s="149"/>
      <c r="P123" s="145">
        <v>13700</v>
      </c>
      <c r="Q123" s="145">
        <v>2</v>
      </c>
      <c r="R123" s="145"/>
      <c r="S123" s="145"/>
      <c r="T123" s="145" t="s">
        <v>166</v>
      </c>
      <c r="U123" s="145" t="s">
        <v>166</v>
      </c>
      <c r="V123" s="145"/>
      <c r="W123" s="145" t="s">
        <v>167</v>
      </c>
      <c r="X123" s="145" t="s">
        <v>167</v>
      </c>
      <c r="Y123" s="145" t="s">
        <v>167</v>
      </c>
      <c r="Z123" s="145" t="s">
        <v>167</v>
      </c>
      <c r="AA123" s="145" t="s">
        <v>166</v>
      </c>
      <c r="AB123" s="146">
        <v>46086</v>
      </c>
      <c r="AC123" s="145">
        <v>752102</v>
      </c>
      <c r="AD123" s="146">
        <v>46086</v>
      </c>
      <c r="AE123" s="145">
        <v>752102</v>
      </c>
    </row>
    <row r="124" spans="1:31" s="144" customFormat="1" ht="13.5" hidden="1" x14ac:dyDescent="0.25">
      <c r="A124" s="145" t="s">
        <v>162</v>
      </c>
      <c r="B124" s="145" t="s">
        <v>163</v>
      </c>
      <c r="C124" s="177" t="s">
        <v>411</v>
      </c>
      <c r="D124" s="180" t="s">
        <v>412</v>
      </c>
      <c r="E124" s="186" t="s">
        <v>638</v>
      </c>
      <c r="F124" s="183">
        <v>5</v>
      </c>
      <c r="G124" s="149">
        <v>0.5</v>
      </c>
      <c r="H124" s="149" t="s">
        <v>617</v>
      </c>
      <c r="I124" s="149"/>
      <c r="J124" s="149"/>
      <c r="K124" s="149"/>
      <c r="L124" s="149"/>
      <c r="M124" s="149"/>
      <c r="N124" s="149"/>
      <c r="O124" s="149"/>
      <c r="P124" s="145">
        <v>13800</v>
      </c>
      <c r="Q124" s="145">
        <v>0</v>
      </c>
      <c r="R124" s="145"/>
      <c r="S124" s="145"/>
      <c r="T124" s="145" t="s">
        <v>166</v>
      </c>
      <c r="U124" s="145" t="s">
        <v>166</v>
      </c>
      <c r="V124" s="145"/>
      <c r="W124" s="145" t="s">
        <v>167</v>
      </c>
      <c r="X124" s="145" t="s">
        <v>167</v>
      </c>
      <c r="Y124" s="145" t="s">
        <v>167</v>
      </c>
      <c r="Z124" s="145" t="s">
        <v>167</v>
      </c>
      <c r="AA124" s="145" t="s">
        <v>166</v>
      </c>
      <c r="AB124" s="146">
        <v>46086</v>
      </c>
      <c r="AC124" s="145">
        <v>752102</v>
      </c>
      <c r="AD124" s="146">
        <v>46092</v>
      </c>
      <c r="AE124" s="145">
        <v>752102</v>
      </c>
    </row>
    <row r="125" spans="1:31" s="144" customFormat="1" ht="13.5" hidden="1" x14ac:dyDescent="0.25">
      <c r="A125" s="145" t="s">
        <v>162</v>
      </c>
      <c r="B125" s="145" t="s">
        <v>163</v>
      </c>
      <c r="C125" s="177" t="s">
        <v>413</v>
      </c>
      <c r="D125" s="180" t="s">
        <v>414</v>
      </c>
      <c r="E125" s="186" t="s">
        <v>639</v>
      </c>
      <c r="F125" s="183">
        <v>60</v>
      </c>
      <c r="G125" s="153">
        <v>1</v>
      </c>
      <c r="H125" s="153" t="s">
        <v>617</v>
      </c>
      <c r="I125" s="153"/>
      <c r="J125" s="153"/>
      <c r="K125" s="153"/>
      <c r="L125" s="153"/>
      <c r="M125" s="153"/>
      <c r="N125" s="153"/>
      <c r="O125" s="153"/>
      <c r="P125" s="145">
        <v>13900</v>
      </c>
      <c r="Q125" s="145">
        <v>1</v>
      </c>
      <c r="R125" s="145"/>
      <c r="S125" s="145"/>
      <c r="T125" s="145" t="s">
        <v>166</v>
      </c>
      <c r="U125" s="145" t="s">
        <v>166</v>
      </c>
      <c r="V125" s="145"/>
      <c r="W125" s="145" t="s">
        <v>167</v>
      </c>
      <c r="X125" s="145" t="s">
        <v>167</v>
      </c>
      <c r="Y125" s="145" t="s">
        <v>167</v>
      </c>
      <c r="Z125" s="145" t="s">
        <v>167</v>
      </c>
      <c r="AA125" s="145" t="s">
        <v>166</v>
      </c>
      <c r="AB125" s="146">
        <v>46086</v>
      </c>
      <c r="AC125" s="145">
        <v>752102</v>
      </c>
      <c r="AD125" s="146">
        <v>46092</v>
      </c>
      <c r="AE125" s="145">
        <v>752102</v>
      </c>
    </row>
    <row r="126" spans="1:31" s="144" customFormat="1" ht="13.5" hidden="1" x14ac:dyDescent="0.25">
      <c r="A126" s="145" t="s">
        <v>162</v>
      </c>
      <c r="B126" s="145" t="s">
        <v>163</v>
      </c>
      <c r="C126" s="177" t="s">
        <v>415</v>
      </c>
      <c r="D126" s="180" t="s">
        <v>416</v>
      </c>
      <c r="E126" s="186" t="s">
        <v>637</v>
      </c>
      <c r="F126" s="183">
        <v>4.1428571428571423</v>
      </c>
      <c r="G126" s="149">
        <v>0.2</v>
      </c>
      <c r="H126" s="149" t="s">
        <v>81</v>
      </c>
      <c r="I126" s="149" t="s">
        <v>645</v>
      </c>
      <c r="J126" s="149"/>
      <c r="K126" s="149"/>
      <c r="L126" s="149"/>
      <c r="M126" s="149"/>
      <c r="N126" s="149"/>
      <c r="O126" s="149"/>
      <c r="P126" s="145">
        <v>14000</v>
      </c>
      <c r="Q126" s="145">
        <v>0</v>
      </c>
      <c r="R126" s="145"/>
      <c r="S126" s="145"/>
      <c r="T126" s="145" t="s">
        <v>166</v>
      </c>
      <c r="U126" s="145" t="s">
        <v>166</v>
      </c>
      <c r="V126" s="145"/>
      <c r="W126" s="145" t="s">
        <v>167</v>
      </c>
      <c r="X126" s="145" t="s">
        <v>167</v>
      </c>
      <c r="Y126" s="145" t="s">
        <v>167</v>
      </c>
      <c r="Z126" s="145" t="s">
        <v>167</v>
      </c>
      <c r="AA126" s="145" t="s">
        <v>166</v>
      </c>
      <c r="AB126" s="146">
        <v>46086</v>
      </c>
      <c r="AC126" s="145">
        <v>752102</v>
      </c>
      <c r="AD126" s="146">
        <v>46086</v>
      </c>
      <c r="AE126" s="145">
        <v>752102</v>
      </c>
    </row>
    <row r="127" spans="1:31" s="144" customFormat="1" ht="13.5" hidden="1" x14ac:dyDescent="0.25">
      <c r="A127" s="145" t="s">
        <v>162</v>
      </c>
      <c r="B127" s="145" t="s">
        <v>163</v>
      </c>
      <c r="C127" s="177" t="s">
        <v>417</v>
      </c>
      <c r="D127" s="180" t="s">
        <v>418</v>
      </c>
      <c r="E127" s="186" t="s">
        <v>637</v>
      </c>
      <c r="F127" s="183">
        <v>1.25</v>
      </c>
      <c r="G127" s="149">
        <v>0.2</v>
      </c>
      <c r="H127" s="149" t="s">
        <v>105</v>
      </c>
      <c r="I127" s="149"/>
      <c r="J127" s="149"/>
      <c r="K127" s="149"/>
      <c r="L127" s="149"/>
      <c r="M127" s="149"/>
      <c r="N127" s="149"/>
      <c r="O127" s="149"/>
      <c r="P127" s="145">
        <v>14100</v>
      </c>
      <c r="Q127" s="145">
        <v>0</v>
      </c>
      <c r="R127" s="145"/>
      <c r="S127" s="145"/>
      <c r="T127" s="145" t="s">
        <v>166</v>
      </c>
      <c r="U127" s="145" t="s">
        <v>166</v>
      </c>
      <c r="V127" s="145"/>
      <c r="W127" s="145" t="s">
        <v>167</v>
      </c>
      <c r="X127" s="145" t="s">
        <v>167</v>
      </c>
      <c r="Y127" s="145" t="s">
        <v>167</v>
      </c>
      <c r="Z127" s="145" t="s">
        <v>167</v>
      </c>
      <c r="AA127" s="145" t="s">
        <v>166</v>
      </c>
      <c r="AB127" s="146">
        <v>46086</v>
      </c>
      <c r="AC127" s="145">
        <v>752102</v>
      </c>
      <c r="AD127" s="146">
        <v>46086</v>
      </c>
      <c r="AE127" s="145">
        <v>752102</v>
      </c>
    </row>
  </sheetData>
  <autoFilter ref="A1:AE127" xr:uid="{6728E53C-434A-495F-8AAB-EEEFA7B7F41D}">
    <filterColumn colId="2">
      <filters>
        <filter val="UPMS001"/>
        <filter val="UPMS011"/>
        <filter val="UPMS012"/>
        <filter val="UPMS018"/>
        <filter val="UPMS019"/>
        <filter val="UPMS022"/>
        <filter val="UPMS023"/>
        <filter val="UPMS026"/>
        <filter val="UPMS027"/>
        <filter val="UPMS030"/>
        <filter val="UPMS036"/>
        <filter val="UPMS052"/>
        <filter val="UPMS053"/>
      </filters>
    </filterColumn>
  </autoFilter>
  <phoneticPr fontId="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5249-3B56-4736-82A3-8BF617843F28}">
  <sheetPr>
    <tabColor rgb="FF00B050"/>
  </sheetPr>
  <dimension ref="A1:AF126"/>
  <sheetViews>
    <sheetView showGridLines="0" workbookViewId="0">
      <pane ySplit="1" topLeftCell="A2" activePane="bottomLeft" state="frozen"/>
      <selection pane="bottomLeft" activeCell="L28" sqref="L28"/>
    </sheetView>
  </sheetViews>
  <sheetFormatPr defaultColWidth="8.875" defaultRowHeight="15.75" x14ac:dyDescent="0.25"/>
  <cols>
    <col min="1" max="1" width="7.5" style="147" bestFit="1" customWidth="1"/>
    <col min="2" max="3" width="9.5" style="147" bestFit="1" customWidth="1"/>
    <col min="4" max="4" width="29" style="147" bestFit="1" customWidth="1"/>
    <col min="5" max="5" width="13.375" style="150" customWidth="1"/>
    <col min="6" max="16" width="13.875" style="150" customWidth="1"/>
    <col min="17" max="18" width="9.625" style="147" bestFit="1" customWidth="1"/>
    <col min="19" max="19" width="10" style="147" bestFit="1" customWidth="1"/>
    <col min="20" max="20" width="14" style="147" bestFit="1" customWidth="1"/>
    <col min="21" max="21" width="13.875" style="147" bestFit="1" customWidth="1"/>
    <col min="22" max="23" width="9.5" style="147" bestFit="1" customWidth="1"/>
    <col min="24" max="24" width="16.125" style="147" bestFit="1" customWidth="1"/>
    <col min="25" max="26" width="5.5" style="147" bestFit="1" customWidth="1"/>
    <col min="27" max="27" width="9.5" style="147" bestFit="1" customWidth="1"/>
    <col min="28" max="28" width="5.5" style="147" bestFit="1" customWidth="1"/>
    <col min="29" max="29" width="12.25" style="147" bestFit="1" customWidth="1"/>
    <col min="30" max="30" width="9.625" style="147" bestFit="1" customWidth="1"/>
    <col min="31" max="31" width="12.25" style="147" bestFit="1" customWidth="1"/>
    <col min="32" max="32" width="9.625" style="147" bestFit="1" customWidth="1"/>
    <col min="33" max="16384" width="8.875" style="147"/>
  </cols>
  <sheetData>
    <row r="1" spans="1:32" s="144" customFormat="1" ht="27" x14ac:dyDescent="0.25">
      <c r="A1" s="143" t="s">
        <v>142</v>
      </c>
      <c r="B1" s="143" t="s">
        <v>143</v>
      </c>
      <c r="C1" s="181" t="s">
        <v>144</v>
      </c>
      <c r="D1" s="184" t="s">
        <v>145</v>
      </c>
      <c r="E1" s="185" t="s">
        <v>626</v>
      </c>
      <c r="F1" s="182" t="s">
        <v>473</v>
      </c>
      <c r="G1" s="148" t="s">
        <v>474</v>
      </c>
      <c r="H1" s="171" t="s">
        <v>608</v>
      </c>
      <c r="I1" s="171" t="s">
        <v>608</v>
      </c>
      <c r="J1" s="171" t="s">
        <v>608</v>
      </c>
      <c r="K1" s="171" t="s">
        <v>608</v>
      </c>
      <c r="L1" s="171" t="s">
        <v>608</v>
      </c>
      <c r="M1" s="171" t="s">
        <v>608</v>
      </c>
      <c r="N1" s="171" t="s">
        <v>608</v>
      </c>
      <c r="O1" s="171" t="s">
        <v>608</v>
      </c>
      <c r="P1" s="171" t="s">
        <v>608</v>
      </c>
      <c r="Q1" s="143" t="s">
        <v>146</v>
      </c>
      <c r="R1" s="143" t="s">
        <v>147</v>
      </c>
      <c r="S1" s="143" t="s">
        <v>148</v>
      </c>
      <c r="T1" s="143" t="s">
        <v>149</v>
      </c>
      <c r="U1" s="143" t="s">
        <v>150</v>
      </c>
      <c r="V1" s="143" t="s">
        <v>151</v>
      </c>
      <c r="W1" s="143" t="s">
        <v>152</v>
      </c>
      <c r="X1" s="143" t="s">
        <v>153</v>
      </c>
      <c r="Y1" s="143" t="s">
        <v>154</v>
      </c>
      <c r="Z1" s="143" t="s">
        <v>155</v>
      </c>
      <c r="AA1" s="143" t="s">
        <v>156</v>
      </c>
      <c r="AB1" s="143" t="s">
        <v>157</v>
      </c>
      <c r="AC1" s="143" t="s">
        <v>158</v>
      </c>
      <c r="AD1" s="143" t="s">
        <v>159</v>
      </c>
      <c r="AE1" s="143" t="s">
        <v>160</v>
      </c>
      <c r="AF1" s="143" t="s">
        <v>161</v>
      </c>
    </row>
    <row r="2" spans="1:32" s="144" customFormat="1" ht="13.5" x14ac:dyDescent="0.25">
      <c r="A2" s="145" t="s">
        <v>162</v>
      </c>
      <c r="B2" s="145" t="s">
        <v>419</v>
      </c>
      <c r="C2" s="177" t="s">
        <v>420</v>
      </c>
      <c r="D2" s="180" t="s">
        <v>421</v>
      </c>
      <c r="E2" s="186" t="s">
        <v>627</v>
      </c>
      <c r="F2" s="176">
        <v>11.15</v>
      </c>
      <c r="G2" s="149">
        <v>0.1</v>
      </c>
      <c r="H2" s="149" t="s">
        <v>594</v>
      </c>
      <c r="I2" s="149"/>
      <c r="J2" s="149"/>
      <c r="K2" s="149"/>
      <c r="L2" s="149"/>
      <c r="M2" s="149"/>
      <c r="N2" s="149"/>
      <c r="O2" s="149"/>
      <c r="P2" s="149"/>
      <c r="Q2" s="145">
        <v>17801</v>
      </c>
      <c r="R2" s="145">
        <v>0</v>
      </c>
      <c r="S2" s="145"/>
      <c r="T2" s="145"/>
      <c r="U2" s="145" t="s">
        <v>166</v>
      </c>
      <c r="V2" s="145" t="s">
        <v>166</v>
      </c>
      <c r="W2" s="145"/>
      <c r="X2" s="145" t="s">
        <v>167</v>
      </c>
      <c r="Y2" s="145" t="s">
        <v>167</v>
      </c>
      <c r="Z2" s="145" t="s">
        <v>167</v>
      </c>
      <c r="AA2" s="145" t="s">
        <v>167</v>
      </c>
      <c r="AB2" s="145" t="s">
        <v>166</v>
      </c>
      <c r="AC2" s="146">
        <v>42982</v>
      </c>
      <c r="AD2" s="145">
        <v>735772</v>
      </c>
      <c r="AE2" s="146">
        <v>42982</v>
      </c>
      <c r="AF2" s="145">
        <v>735772</v>
      </c>
    </row>
    <row r="3" spans="1:32" s="144" customFormat="1" ht="13.5" x14ac:dyDescent="0.25">
      <c r="A3" s="145" t="s">
        <v>162</v>
      </c>
      <c r="B3" s="145" t="s">
        <v>419</v>
      </c>
      <c r="C3" s="177" t="s">
        <v>168</v>
      </c>
      <c r="D3" s="180" t="s">
        <v>169</v>
      </c>
      <c r="E3" s="186" t="s">
        <v>627</v>
      </c>
      <c r="F3" s="183">
        <v>118.98333333333335</v>
      </c>
      <c r="G3" s="149">
        <v>2.2999999999999998</v>
      </c>
      <c r="H3" s="149" t="s">
        <v>583</v>
      </c>
      <c r="I3" s="172" t="s">
        <v>580</v>
      </c>
      <c r="J3" s="149" t="s">
        <v>577</v>
      </c>
      <c r="K3" s="149" t="s">
        <v>609</v>
      </c>
      <c r="L3" s="149" t="s">
        <v>609</v>
      </c>
      <c r="M3" s="149"/>
      <c r="N3" s="149"/>
      <c r="O3" s="149"/>
      <c r="P3" s="149"/>
      <c r="Q3" s="145">
        <v>17901</v>
      </c>
      <c r="R3" s="145">
        <v>2</v>
      </c>
      <c r="S3" s="145"/>
      <c r="T3" s="145"/>
      <c r="U3" s="145" t="s">
        <v>166</v>
      </c>
      <c r="V3" s="145" t="s">
        <v>166</v>
      </c>
      <c r="W3" s="145"/>
      <c r="X3" s="145" t="s">
        <v>167</v>
      </c>
      <c r="Y3" s="145" t="s">
        <v>167</v>
      </c>
      <c r="Z3" s="145" t="s">
        <v>167</v>
      </c>
      <c r="AA3" s="145" t="s">
        <v>167</v>
      </c>
      <c r="AB3" s="145" t="s">
        <v>166</v>
      </c>
      <c r="AC3" s="146">
        <v>42898</v>
      </c>
      <c r="AD3" s="145">
        <v>736087</v>
      </c>
      <c r="AE3" s="146">
        <v>42898</v>
      </c>
      <c r="AF3" s="145">
        <v>736087</v>
      </c>
    </row>
    <row r="4" spans="1:32" s="144" customFormat="1" ht="13.5" x14ac:dyDescent="0.25">
      <c r="A4" s="145" t="s">
        <v>162</v>
      </c>
      <c r="B4" s="145" t="s">
        <v>419</v>
      </c>
      <c r="C4" s="177" t="s">
        <v>170</v>
      </c>
      <c r="D4" s="180" t="s">
        <v>171</v>
      </c>
      <c r="E4" s="186" t="s">
        <v>627</v>
      </c>
      <c r="F4" s="176">
        <v>4</v>
      </c>
      <c r="G4" s="149">
        <v>0.1</v>
      </c>
      <c r="H4" s="149" t="s">
        <v>620</v>
      </c>
      <c r="I4" s="149"/>
      <c r="J4" s="149"/>
      <c r="K4" s="149"/>
      <c r="L4" s="149"/>
      <c r="M4" s="149"/>
      <c r="N4" s="149"/>
      <c r="O4" s="149"/>
      <c r="P4" s="149"/>
      <c r="Q4" s="145">
        <v>18001</v>
      </c>
      <c r="R4" s="145">
        <v>0</v>
      </c>
      <c r="S4" s="145" t="s">
        <v>172</v>
      </c>
      <c r="T4" s="145"/>
      <c r="U4" s="145" t="s">
        <v>166</v>
      </c>
      <c r="V4" s="145" t="s">
        <v>166</v>
      </c>
      <c r="W4" s="145"/>
      <c r="X4" s="145" t="s">
        <v>167</v>
      </c>
      <c r="Y4" s="145" t="s">
        <v>167</v>
      </c>
      <c r="Z4" s="145" t="s">
        <v>167</v>
      </c>
      <c r="AA4" s="145" t="s">
        <v>167</v>
      </c>
      <c r="AB4" s="145" t="s">
        <v>166</v>
      </c>
      <c r="AC4" s="146">
        <v>44943</v>
      </c>
      <c r="AD4" s="145">
        <v>762434</v>
      </c>
      <c r="AE4" s="146">
        <v>44960</v>
      </c>
      <c r="AF4" s="145">
        <v>752102</v>
      </c>
    </row>
    <row r="5" spans="1:32" s="144" customFormat="1" ht="13.5" x14ac:dyDescent="0.25">
      <c r="A5" s="145" t="s">
        <v>162</v>
      </c>
      <c r="B5" s="145" t="s">
        <v>419</v>
      </c>
      <c r="C5" s="177" t="s">
        <v>422</v>
      </c>
      <c r="D5" s="180" t="s">
        <v>423</v>
      </c>
      <c r="E5" s="186" t="s">
        <v>634</v>
      </c>
      <c r="F5" s="183">
        <v>3.2222222222222219</v>
      </c>
      <c r="G5" s="149">
        <v>0.1</v>
      </c>
      <c r="H5" s="149" t="s">
        <v>83</v>
      </c>
      <c r="I5" s="149"/>
      <c r="J5" s="149"/>
      <c r="K5" s="149"/>
      <c r="L5" s="149"/>
      <c r="M5" s="149"/>
      <c r="N5" s="149"/>
      <c r="O5" s="149"/>
      <c r="P5" s="149"/>
      <c r="Q5" s="145">
        <v>18003</v>
      </c>
      <c r="R5" s="145">
        <v>0</v>
      </c>
      <c r="S5" s="145"/>
      <c r="T5" s="145"/>
      <c r="U5" s="145" t="s">
        <v>166</v>
      </c>
      <c r="V5" s="145" t="s">
        <v>166</v>
      </c>
      <c r="W5" s="145"/>
      <c r="X5" s="145" t="s">
        <v>167</v>
      </c>
      <c r="Y5" s="145" t="s">
        <v>167</v>
      </c>
      <c r="Z5" s="145" t="s">
        <v>167</v>
      </c>
      <c r="AA5" s="145" t="s">
        <v>167</v>
      </c>
      <c r="AB5" s="145" t="s">
        <v>166</v>
      </c>
      <c r="AC5" s="146">
        <v>42898</v>
      </c>
      <c r="AD5" s="145">
        <v>736087</v>
      </c>
      <c r="AE5" s="146">
        <v>42898</v>
      </c>
      <c r="AF5" s="145">
        <v>736087</v>
      </c>
    </row>
    <row r="6" spans="1:32" s="144" customFormat="1" ht="13.5" x14ac:dyDescent="0.25">
      <c r="A6" s="145" t="s">
        <v>162</v>
      </c>
      <c r="B6" s="145" t="s">
        <v>419</v>
      </c>
      <c r="C6" s="177" t="s">
        <v>255</v>
      </c>
      <c r="D6" s="180" t="s">
        <v>256</v>
      </c>
      <c r="E6" s="186" t="s">
        <v>634</v>
      </c>
      <c r="F6" s="183">
        <v>1.25</v>
      </c>
      <c r="G6" s="149">
        <f>12/60</f>
        <v>0.2</v>
      </c>
      <c r="H6" s="149" t="s">
        <v>105</v>
      </c>
      <c r="I6" s="149"/>
      <c r="J6" s="149"/>
      <c r="K6" s="149"/>
      <c r="L6" s="149"/>
      <c r="M6" s="149"/>
      <c r="N6" s="149"/>
      <c r="O6" s="149"/>
      <c r="P6" s="149"/>
      <c r="Q6" s="145">
        <v>18100</v>
      </c>
      <c r="R6" s="145">
        <v>0</v>
      </c>
      <c r="S6" s="145"/>
      <c r="T6" s="145"/>
      <c r="U6" s="145" t="s">
        <v>166</v>
      </c>
      <c r="V6" s="145" t="s">
        <v>166</v>
      </c>
      <c r="W6" s="145"/>
      <c r="X6" s="145" t="s">
        <v>167</v>
      </c>
      <c r="Y6" s="145" t="s">
        <v>167</v>
      </c>
      <c r="Z6" s="145" t="s">
        <v>167</v>
      </c>
      <c r="AA6" s="145" t="s">
        <v>167</v>
      </c>
      <c r="AB6" s="145" t="s">
        <v>166</v>
      </c>
      <c r="AC6" s="146">
        <v>42898</v>
      </c>
      <c r="AD6" s="145">
        <v>736087</v>
      </c>
      <c r="AE6" s="146">
        <v>42898</v>
      </c>
      <c r="AF6" s="145" t="s">
        <v>424</v>
      </c>
    </row>
    <row r="7" spans="1:32" s="144" customFormat="1" ht="13.5" x14ac:dyDescent="0.25">
      <c r="A7" s="145" t="s">
        <v>162</v>
      </c>
      <c r="B7" s="145" t="s">
        <v>419</v>
      </c>
      <c r="C7" s="177" t="s">
        <v>425</v>
      </c>
      <c r="D7" s="180" t="s">
        <v>426</v>
      </c>
      <c r="E7" s="186" t="s">
        <v>632</v>
      </c>
      <c r="F7" s="183">
        <v>2.3333333333333335</v>
      </c>
      <c r="G7" s="149">
        <f>6/60</f>
        <v>0.1</v>
      </c>
      <c r="H7" s="149" t="s">
        <v>76</v>
      </c>
      <c r="I7" s="149"/>
      <c r="J7" s="149"/>
      <c r="K7" s="149"/>
      <c r="L7" s="149"/>
      <c r="M7" s="149"/>
      <c r="N7" s="149"/>
      <c r="O7" s="149"/>
      <c r="P7" s="149"/>
      <c r="Q7" s="145">
        <v>18201</v>
      </c>
      <c r="R7" s="145">
        <v>0</v>
      </c>
      <c r="S7" s="145"/>
      <c r="T7" s="145"/>
      <c r="U7" s="145" t="s">
        <v>166</v>
      </c>
      <c r="V7" s="145" t="s">
        <v>166</v>
      </c>
      <c r="W7" s="145"/>
      <c r="X7" s="145" t="s">
        <v>167</v>
      </c>
      <c r="Y7" s="145" t="s">
        <v>167</v>
      </c>
      <c r="Z7" s="145" t="s">
        <v>167</v>
      </c>
      <c r="AA7" s="145" t="s">
        <v>167</v>
      </c>
      <c r="AB7" s="145" t="s">
        <v>166</v>
      </c>
      <c r="AC7" s="146">
        <v>42898</v>
      </c>
      <c r="AD7" s="145">
        <v>736087</v>
      </c>
      <c r="AE7" s="146">
        <v>42898</v>
      </c>
      <c r="AF7" s="145">
        <v>736087</v>
      </c>
    </row>
    <row r="8" spans="1:32" s="144" customFormat="1" ht="13.5" x14ac:dyDescent="0.25">
      <c r="A8" s="145" t="s">
        <v>162</v>
      </c>
      <c r="B8" s="145" t="s">
        <v>419</v>
      </c>
      <c r="C8" s="177" t="s">
        <v>427</v>
      </c>
      <c r="D8" s="180" t="s">
        <v>428</v>
      </c>
      <c r="E8" s="186" t="s">
        <v>632</v>
      </c>
      <c r="F8" s="183">
        <v>7</v>
      </c>
      <c r="G8" s="149">
        <v>0.2</v>
      </c>
      <c r="H8" s="149" t="s">
        <v>76</v>
      </c>
      <c r="I8" s="149"/>
      <c r="J8" s="149"/>
      <c r="K8" s="149"/>
      <c r="L8" s="149"/>
      <c r="M8" s="149"/>
      <c r="N8" s="149"/>
      <c r="O8" s="149"/>
      <c r="P8" s="149"/>
      <c r="Q8" s="145">
        <v>18301</v>
      </c>
      <c r="R8" s="145">
        <v>0</v>
      </c>
      <c r="S8" s="145"/>
      <c r="T8" s="145"/>
      <c r="U8" s="145" t="s">
        <v>166</v>
      </c>
      <c r="V8" s="145" t="s">
        <v>166</v>
      </c>
      <c r="W8" s="145"/>
      <c r="X8" s="145" t="s">
        <v>167</v>
      </c>
      <c r="Y8" s="145" t="s">
        <v>167</v>
      </c>
      <c r="Z8" s="145" t="s">
        <v>167</v>
      </c>
      <c r="AA8" s="145" t="s">
        <v>167</v>
      </c>
      <c r="AB8" s="145" t="s">
        <v>166</v>
      </c>
      <c r="AC8" s="146">
        <v>42898</v>
      </c>
      <c r="AD8" s="145">
        <v>736087</v>
      </c>
      <c r="AE8" s="146">
        <v>45485</v>
      </c>
      <c r="AF8" s="145">
        <v>762434</v>
      </c>
    </row>
    <row r="9" spans="1:32" s="144" customFormat="1" ht="13.5" x14ac:dyDescent="0.25">
      <c r="A9" s="145" t="s">
        <v>162</v>
      </c>
      <c r="B9" s="145" t="s">
        <v>419</v>
      </c>
      <c r="C9" s="177" t="s">
        <v>429</v>
      </c>
      <c r="D9" s="180" t="s">
        <v>430</v>
      </c>
      <c r="E9" s="186" t="s">
        <v>632</v>
      </c>
      <c r="F9" s="176">
        <v>12</v>
      </c>
      <c r="G9" s="153">
        <v>2</v>
      </c>
      <c r="H9" s="173" t="s">
        <v>546</v>
      </c>
      <c r="I9" s="153" t="s">
        <v>549</v>
      </c>
      <c r="J9" s="153" t="s">
        <v>552</v>
      </c>
      <c r="K9" s="153" t="s">
        <v>555</v>
      </c>
      <c r="L9" s="153" t="s">
        <v>543</v>
      </c>
      <c r="M9" s="153" t="s">
        <v>558</v>
      </c>
      <c r="N9" s="153" t="s">
        <v>562</v>
      </c>
      <c r="O9" s="153"/>
      <c r="P9" s="153"/>
      <c r="Q9" s="145">
        <v>18400</v>
      </c>
      <c r="R9" s="145">
        <v>2</v>
      </c>
      <c r="S9" s="145"/>
      <c r="T9" s="145"/>
      <c r="U9" s="145" t="s">
        <v>166</v>
      </c>
      <c r="V9" s="145" t="s">
        <v>166</v>
      </c>
      <c r="W9" s="145"/>
      <c r="X9" s="145" t="s">
        <v>167</v>
      </c>
      <c r="Y9" s="145" t="s">
        <v>167</v>
      </c>
      <c r="Z9" s="145" t="s">
        <v>167</v>
      </c>
      <c r="AA9" s="145" t="s">
        <v>167</v>
      </c>
      <c r="AB9" s="145" t="s">
        <v>166</v>
      </c>
      <c r="AC9" s="146">
        <v>42898</v>
      </c>
      <c r="AD9" s="145">
        <v>736087</v>
      </c>
      <c r="AE9" s="146">
        <v>43334</v>
      </c>
      <c r="AF9" s="145">
        <v>735772</v>
      </c>
    </row>
    <row r="10" spans="1:32" s="144" customFormat="1" ht="13.15" customHeight="1" x14ac:dyDescent="0.25">
      <c r="A10" s="145" t="s">
        <v>162</v>
      </c>
      <c r="B10" s="145" t="s">
        <v>419</v>
      </c>
      <c r="C10" s="177" t="s">
        <v>183</v>
      </c>
      <c r="D10" s="180" t="s">
        <v>184</v>
      </c>
      <c r="E10" s="186" t="s">
        <v>632</v>
      </c>
      <c r="F10" s="183">
        <v>4.166666666666667</v>
      </c>
      <c r="G10" s="149">
        <v>0.1</v>
      </c>
      <c r="H10" s="149" t="s">
        <v>617</v>
      </c>
      <c r="I10" s="149"/>
      <c r="J10" s="149"/>
      <c r="K10" s="149"/>
      <c r="L10" s="149"/>
      <c r="M10" s="149"/>
      <c r="N10" s="149"/>
      <c r="O10" s="149"/>
      <c r="P10" s="149"/>
      <c r="Q10" s="145">
        <v>18501</v>
      </c>
      <c r="R10" s="145">
        <v>0</v>
      </c>
      <c r="S10" s="145"/>
      <c r="T10" s="145"/>
      <c r="U10" s="145" t="s">
        <v>166</v>
      </c>
      <c r="V10" s="145" t="s">
        <v>166</v>
      </c>
      <c r="W10" s="145"/>
      <c r="X10" s="145" t="s">
        <v>167</v>
      </c>
      <c r="Y10" s="145" t="s">
        <v>167</v>
      </c>
      <c r="Z10" s="145" t="s">
        <v>167</v>
      </c>
      <c r="AA10" s="145" t="s">
        <v>167</v>
      </c>
      <c r="AB10" s="145" t="s">
        <v>166</v>
      </c>
      <c r="AC10" s="146">
        <v>43334</v>
      </c>
      <c r="AD10" s="145">
        <v>735772</v>
      </c>
      <c r="AE10" s="146">
        <v>43334</v>
      </c>
      <c r="AF10" s="145">
        <v>735772</v>
      </c>
    </row>
    <row r="11" spans="1:32" s="144" customFormat="1" ht="13.5" x14ac:dyDescent="0.25">
      <c r="A11" s="145" t="s">
        <v>162</v>
      </c>
      <c r="B11" s="145" t="s">
        <v>419</v>
      </c>
      <c r="C11" s="177" t="s">
        <v>431</v>
      </c>
      <c r="D11" s="180" t="s">
        <v>432</v>
      </c>
      <c r="E11" s="186" t="s">
        <v>632</v>
      </c>
      <c r="F11" s="176">
        <v>27</v>
      </c>
      <c r="G11" s="149">
        <v>4.5</v>
      </c>
      <c r="H11" s="173" t="s">
        <v>546</v>
      </c>
      <c r="I11" s="153" t="s">
        <v>549</v>
      </c>
      <c r="J11" s="153" t="s">
        <v>552</v>
      </c>
      <c r="K11" s="153" t="s">
        <v>555</v>
      </c>
      <c r="L11" s="153" t="s">
        <v>543</v>
      </c>
      <c r="M11" s="153" t="s">
        <v>558</v>
      </c>
      <c r="N11" s="153" t="s">
        <v>562</v>
      </c>
      <c r="O11" s="149"/>
      <c r="P11" s="149"/>
      <c r="Q11" s="145">
        <v>18602</v>
      </c>
      <c r="R11" s="145">
        <v>4</v>
      </c>
      <c r="S11" s="145"/>
      <c r="T11" s="145"/>
      <c r="U11" s="145" t="s">
        <v>166</v>
      </c>
      <c r="V11" s="145" t="s">
        <v>166</v>
      </c>
      <c r="W11" s="145"/>
      <c r="X11" s="145" t="s">
        <v>167</v>
      </c>
      <c r="Y11" s="145" t="s">
        <v>167</v>
      </c>
      <c r="Z11" s="145" t="s">
        <v>167</v>
      </c>
      <c r="AA11" s="145" t="s">
        <v>167</v>
      </c>
      <c r="AB11" s="145" t="s">
        <v>166</v>
      </c>
      <c r="AC11" s="146">
        <v>42898</v>
      </c>
      <c r="AD11" s="145">
        <v>736087</v>
      </c>
      <c r="AE11" s="146">
        <v>42898</v>
      </c>
      <c r="AF11" s="145">
        <v>736087</v>
      </c>
    </row>
    <row r="12" spans="1:32" s="144" customFormat="1" ht="13.5" x14ac:dyDescent="0.25">
      <c r="A12" s="145" t="s">
        <v>162</v>
      </c>
      <c r="B12" s="145" t="s">
        <v>419</v>
      </c>
      <c r="C12" s="177" t="s">
        <v>433</v>
      </c>
      <c r="D12" s="180" t="s">
        <v>434</v>
      </c>
      <c r="E12" s="186" t="s">
        <v>632</v>
      </c>
      <c r="F12" s="176">
        <v>15</v>
      </c>
      <c r="G12" s="149">
        <v>0.3</v>
      </c>
      <c r="H12" s="149" t="s">
        <v>502</v>
      </c>
      <c r="I12" s="149"/>
      <c r="J12" s="149"/>
      <c r="K12" s="149"/>
      <c r="L12" s="149"/>
      <c r="M12" s="149"/>
      <c r="N12" s="149"/>
      <c r="O12" s="149"/>
      <c r="P12" s="149"/>
      <c r="Q12" s="145">
        <v>18701</v>
      </c>
      <c r="R12" s="145">
        <v>0</v>
      </c>
      <c r="S12" s="145"/>
      <c r="T12" s="145"/>
      <c r="U12" s="145" t="s">
        <v>166</v>
      </c>
      <c r="V12" s="145" t="s">
        <v>166</v>
      </c>
      <c r="W12" s="145"/>
      <c r="X12" s="145" t="s">
        <v>167</v>
      </c>
      <c r="Y12" s="145" t="s">
        <v>167</v>
      </c>
      <c r="Z12" s="145" t="s">
        <v>167</v>
      </c>
      <c r="AA12" s="145" t="s">
        <v>167</v>
      </c>
      <c r="AB12" s="145" t="s">
        <v>166</v>
      </c>
      <c r="AC12" s="146">
        <v>42898</v>
      </c>
      <c r="AD12" s="145">
        <v>736087</v>
      </c>
      <c r="AE12" s="146">
        <v>42898</v>
      </c>
      <c r="AF12" s="145">
        <v>736087</v>
      </c>
    </row>
    <row r="13" spans="1:32" s="144" customFormat="1" ht="13.5" x14ac:dyDescent="0.25">
      <c r="A13" s="145" t="s">
        <v>162</v>
      </c>
      <c r="B13" s="145" t="s">
        <v>419</v>
      </c>
      <c r="C13" s="177" t="s">
        <v>251</v>
      </c>
      <c r="D13" s="180" t="s">
        <v>252</v>
      </c>
      <c r="E13" s="186" t="s">
        <v>637</v>
      </c>
      <c r="F13" s="183">
        <v>4.1428571428571423</v>
      </c>
      <c r="G13" s="149">
        <v>0.2</v>
      </c>
      <c r="H13" s="149" t="s">
        <v>81</v>
      </c>
      <c r="I13" s="149" t="s">
        <v>645</v>
      </c>
      <c r="J13" s="149"/>
      <c r="K13" s="149"/>
      <c r="L13" s="149"/>
      <c r="M13" s="149"/>
      <c r="N13" s="149"/>
      <c r="O13" s="149"/>
      <c r="P13" s="149"/>
      <c r="Q13" s="145">
        <v>18900</v>
      </c>
      <c r="R13" s="145">
        <v>0</v>
      </c>
      <c r="S13" s="145"/>
      <c r="T13" s="145"/>
      <c r="U13" s="145" t="s">
        <v>166</v>
      </c>
      <c r="V13" s="145" t="s">
        <v>166</v>
      </c>
      <c r="W13" s="145"/>
      <c r="X13" s="145" t="s">
        <v>167</v>
      </c>
      <c r="Y13" s="145" t="s">
        <v>167</v>
      </c>
      <c r="Z13" s="145" t="s">
        <v>167</v>
      </c>
      <c r="AA13" s="145" t="s">
        <v>167</v>
      </c>
      <c r="AB13" s="145" t="s">
        <v>166</v>
      </c>
      <c r="AC13" s="146">
        <v>42898</v>
      </c>
      <c r="AD13" s="145">
        <v>736087</v>
      </c>
      <c r="AE13" s="146">
        <v>42898</v>
      </c>
      <c r="AF13" s="145" t="s">
        <v>424</v>
      </c>
    </row>
    <row r="14" spans="1:32" s="144" customFormat="1" ht="13.5" x14ac:dyDescent="0.25">
      <c r="A14" s="145" t="s">
        <v>162</v>
      </c>
      <c r="B14" s="145" t="s">
        <v>419</v>
      </c>
      <c r="C14" s="177" t="s">
        <v>253</v>
      </c>
      <c r="D14" s="180" t="s">
        <v>254</v>
      </c>
      <c r="E14" s="186" t="s">
        <v>634</v>
      </c>
      <c r="F14" s="183">
        <v>3.2222222222222219</v>
      </c>
      <c r="G14" s="149">
        <v>0.1</v>
      </c>
      <c r="H14" s="149" t="s">
        <v>83</v>
      </c>
      <c r="I14" s="149"/>
      <c r="J14" s="149"/>
      <c r="K14" s="149"/>
      <c r="L14" s="149"/>
      <c r="M14" s="149"/>
      <c r="N14" s="149"/>
      <c r="O14" s="149"/>
      <c r="P14" s="149"/>
      <c r="Q14" s="145">
        <v>19000</v>
      </c>
      <c r="R14" s="145">
        <v>0</v>
      </c>
      <c r="S14" s="145"/>
      <c r="T14" s="145"/>
      <c r="U14" s="145" t="s">
        <v>166</v>
      </c>
      <c r="V14" s="145" t="s">
        <v>166</v>
      </c>
      <c r="W14" s="145"/>
      <c r="X14" s="145" t="s">
        <v>167</v>
      </c>
      <c r="Y14" s="145" t="s">
        <v>167</v>
      </c>
      <c r="Z14" s="145" t="s">
        <v>167</v>
      </c>
      <c r="AA14" s="145" t="s">
        <v>167</v>
      </c>
      <c r="AB14" s="145" t="s">
        <v>166</v>
      </c>
      <c r="AC14" s="146">
        <v>42898</v>
      </c>
      <c r="AD14" s="145">
        <v>736087</v>
      </c>
      <c r="AE14" s="146">
        <v>42898</v>
      </c>
      <c r="AF14" s="145" t="s">
        <v>424</v>
      </c>
    </row>
    <row r="15" spans="1:32" s="144" customFormat="1" ht="13.5" x14ac:dyDescent="0.25">
      <c r="A15" s="145" t="s">
        <v>162</v>
      </c>
      <c r="B15" s="145" t="s">
        <v>419</v>
      </c>
      <c r="C15" s="177" t="s">
        <v>435</v>
      </c>
      <c r="D15" s="180" t="s">
        <v>436</v>
      </c>
      <c r="E15" s="186" t="s">
        <v>634</v>
      </c>
      <c r="F15" s="183">
        <v>1.25</v>
      </c>
      <c r="G15" s="149">
        <f>12/60</f>
        <v>0.2</v>
      </c>
      <c r="H15" s="149" t="s">
        <v>105</v>
      </c>
      <c r="I15" s="149"/>
      <c r="J15" s="149"/>
      <c r="K15" s="149"/>
      <c r="L15" s="149"/>
      <c r="M15" s="149"/>
      <c r="N15" s="149"/>
      <c r="O15" s="149"/>
      <c r="P15" s="149"/>
      <c r="Q15" s="145">
        <v>19100</v>
      </c>
      <c r="R15" s="145">
        <v>0</v>
      </c>
      <c r="S15" s="145"/>
      <c r="T15" s="145"/>
      <c r="U15" s="145" t="s">
        <v>166</v>
      </c>
      <c r="V15" s="145" t="s">
        <v>166</v>
      </c>
      <c r="W15" s="145"/>
      <c r="X15" s="145" t="s">
        <v>167</v>
      </c>
      <c r="Y15" s="145" t="s">
        <v>167</v>
      </c>
      <c r="Z15" s="145" t="s">
        <v>167</v>
      </c>
      <c r="AA15" s="145" t="s">
        <v>167</v>
      </c>
      <c r="AB15" s="145" t="s">
        <v>166</v>
      </c>
      <c r="AC15" s="146">
        <v>42898</v>
      </c>
      <c r="AD15" s="145">
        <v>736087</v>
      </c>
      <c r="AE15" s="146">
        <v>42898</v>
      </c>
      <c r="AF15" s="145" t="s">
        <v>424</v>
      </c>
    </row>
    <row r="16" spans="1:32" s="144" customFormat="1" ht="13.5" x14ac:dyDescent="0.25">
      <c r="A16" s="145" t="s">
        <v>162</v>
      </c>
      <c r="B16" s="145" t="s">
        <v>419</v>
      </c>
      <c r="C16" s="177" t="s">
        <v>437</v>
      </c>
      <c r="D16" s="180" t="s">
        <v>438</v>
      </c>
      <c r="E16" s="186" t="s">
        <v>632</v>
      </c>
      <c r="F16" s="183">
        <v>7</v>
      </c>
      <c r="G16" s="149">
        <v>0.2</v>
      </c>
      <c r="H16" s="149" t="s">
        <v>76</v>
      </c>
      <c r="I16" s="149"/>
      <c r="J16" s="149"/>
      <c r="K16" s="149"/>
      <c r="L16" s="149"/>
      <c r="M16" s="149"/>
      <c r="N16" s="149"/>
      <c r="O16" s="149"/>
      <c r="P16" s="149"/>
      <c r="Q16" s="145">
        <v>19201</v>
      </c>
      <c r="R16" s="145">
        <v>0</v>
      </c>
      <c r="S16" s="145"/>
      <c r="T16" s="145"/>
      <c r="U16" s="145" t="s">
        <v>166</v>
      </c>
      <c r="V16" s="145" t="s">
        <v>166</v>
      </c>
      <c r="W16" s="145"/>
      <c r="X16" s="145" t="s">
        <v>167</v>
      </c>
      <c r="Y16" s="145" t="s">
        <v>167</v>
      </c>
      <c r="Z16" s="145" t="s">
        <v>167</v>
      </c>
      <c r="AA16" s="145" t="s">
        <v>167</v>
      </c>
      <c r="AB16" s="145" t="s">
        <v>166</v>
      </c>
      <c r="AC16" s="146">
        <v>42898</v>
      </c>
      <c r="AD16" s="145">
        <v>736087</v>
      </c>
      <c r="AE16" s="146">
        <v>42898</v>
      </c>
      <c r="AF16" s="145">
        <v>736087</v>
      </c>
    </row>
    <row r="17" spans="1:32" s="144" customFormat="1" ht="13.5" x14ac:dyDescent="0.25">
      <c r="A17" s="145" t="s">
        <v>162</v>
      </c>
      <c r="B17" s="145" t="s">
        <v>419</v>
      </c>
      <c r="C17" s="177" t="s">
        <v>439</v>
      </c>
      <c r="D17" s="180" t="s">
        <v>440</v>
      </c>
      <c r="E17" s="186" t="s">
        <v>632</v>
      </c>
      <c r="F17" s="176">
        <v>27</v>
      </c>
      <c r="G17" s="149">
        <v>3.5</v>
      </c>
      <c r="H17" s="173" t="s">
        <v>546</v>
      </c>
      <c r="I17" s="153" t="s">
        <v>549</v>
      </c>
      <c r="J17" s="153" t="s">
        <v>552</v>
      </c>
      <c r="K17" s="153" t="s">
        <v>555</v>
      </c>
      <c r="L17" s="153" t="s">
        <v>543</v>
      </c>
      <c r="M17" s="153" t="s">
        <v>558</v>
      </c>
      <c r="N17" s="153" t="s">
        <v>562</v>
      </c>
      <c r="O17" s="149"/>
      <c r="P17" s="149"/>
      <c r="Q17" s="145">
        <v>19301</v>
      </c>
      <c r="R17" s="145">
        <v>3</v>
      </c>
      <c r="S17" s="145"/>
      <c r="T17" s="145"/>
      <c r="U17" s="145" t="s">
        <v>166</v>
      </c>
      <c r="V17" s="145" t="s">
        <v>166</v>
      </c>
      <c r="W17" s="145"/>
      <c r="X17" s="145" t="s">
        <v>167</v>
      </c>
      <c r="Y17" s="145" t="s">
        <v>167</v>
      </c>
      <c r="Z17" s="145" t="s">
        <v>167</v>
      </c>
      <c r="AA17" s="145" t="s">
        <v>167</v>
      </c>
      <c r="AB17" s="145" t="s">
        <v>166</v>
      </c>
      <c r="AC17" s="146">
        <v>42898</v>
      </c>
      <c r="AD17" s="145">
        <v>736087</v>
      </c>
      <c r="AE17" s="146">
        <v>42898</v>
      </c>
      <c r="AF17" s="145">
        <v>736087</v>
      </c>
    </row>
    <row r="18" spans="1:32" s="144" customFormat="1" ht="13.5" x14ac:dyDescent="0.25">
      <c r="A18" s="145" t="s">
        <v>162</v>
      </c>
      <c r="B18" s="145" t="s">
        <v>419</v>
      </c>
      <c r="C18" s="177" t="s">
        <v>263</v>
      </c>
      <c r="D18" s="180" t="s">
        <v>264</v>
      </c>
      <c r="E18" s="186" t="s">
        <v>632</v>
      </c>
      <c r="F18" s="183">
        <v>9.6666666666666661</v>
      </c>
      <c r="G18" s="149">
        <v>0.3</v>
      </c>
      <c r="H18" s="149" t="s">
        <v>515</v>
      </c>
      <c r="I18" s="149" t="s">
        <v>512</v>
      </c>
      <c r="J18" s="149"/>
      <c r="K18" s="149"/>
      <c r="L18" s="149"/>
      <c r="M18" s="149"/>
      <c r="N18" s="149"/>
      <c r="O18" s="149"/>
      <c r="P18" s="149"/>
      <c r="Q18" s="145">
        <v>19400</v>
      </c>
      <c r="R18" s="145">
        <v>0</v>
      </c>
      <c r="S18" s="145"/>
      <c r="T18" s="145"/>
      <c r="U18" s="145" t="s">
        <v>166</v>
      </c>
      <c r="V18" s="145" t="s">
        <v>166</v>
      </c>
      <c r="W18" s="145"/>
      <c r="X18" s="145" t="s">
        <v>167</v>
      </c>
      <c r="Y18" s="145" t="s">
        <v>167</v>
      </c>
      <c r="Z18" s="145" t="s">
        <v>167</v>
      </c>
      <c r="AA18" s="145" t="s">
        <v>167</v>
      </c>
      <c r="AB18" s="145" t="s">
        <v>166</v>
      </c>
      <c r="AC18" s="146">
        <v>42898</v>
      </c>
      <c r="AD18" s="145">
        <v>736087</v>
      </c>
      <c r="AE18" s="146">
        <v>45818</v>
      </c>
      <c r="AF18" s="145">
        <v>752102</v>
      </c>
    </row>
    <row r="19" spans="1:32" s="144" customFormat="1" ht="13.5" x14ac:dyDescent="0.25">
      <c r="A19" s="145" t="s">
        <v>162</v>
      </c>
      <c r="B19" s="145" t="s">
        <v>419</v>
      </c>
      <c r="C19" s="177" t="s">
        <v>187</v>
      </c>
      <c r="D19" s="180" t="s">
        <v>188</v>
      </c>
      <c r="E19" s="186" t="s">
        <v>632</v>
      </c>
      <c r="F19" s="183">
        <v>9.6666666666666661</v>
      </c>
      <c r="G19" s="149">
        <v>0.3</v>
      </c>
      <c r="H19" s="149" t="s">
        <v>515</v>
      </c>
      <c r="I19" s="149" t="s">
        <v>512</v>
      </c>
      <c r="J19" s="149"/>
      <c r="K19" s="149"/>
      <c r="L19" s="149"/>
      <c r="M19" s="149"/>
      <c r="N19" s="149"/>
      <c r="O19" s="149"/>
      <c r="P19" s="149"/>
      <c r="Q19" s="145">
        <v>19501</v>
      </c>
      <c r="R19" s="145">
        <v>0</v>
      </c>
      <c r="S19" s="145"/>
      <c r="T19" s="145"/>
      <c r="U19" s="145" t="s">
        <v>166</v>
      </c>
      <c r="V19" s="145" t="s">
        <v>166</v>
      </c>
      <c r="W19" s="145"/>
      <c r="X19" s="145" t="s">
        <v>167</v>
      </c>
      <c r="Y19" s="145" t="s">
        <v>167</v>
      </c>
      <c r="Z19" s="145" t="s">
        <v>167</v>
      </c>
      <c r="AA19" s="145" t="s">
        <v>167</v>
      </c>
      <c r="AB19" s="145" t="s">
        <v>166</v>
      </c>
      <c r="AC19" s="146">
        <v>42898</v>
      </c>
      <c r="AD19" s="145">
        <v>736087</v>
      </c>
      <c r="AE19" s="146">
        <v>45818</v>
      </c>
      <c r="AF19" s="145">
        <v>752102</v>
      </c>
    </row>
    <row r="20" spans="1:32" s="144" customFormat="1" ht="13.15" customHeight="1" x14ac:dyDescent="0.25">
      <c r="A20" s="145" t="s">
        <v>162</v>
      </c>
      <c r="B20" s="145" t="s">
        <v>419</v>
      </c>
      <c r="C20" s="177" t="s">
        <v>189</v>
      </c>
      <c r="D20" s="180" t="s">
        <v>190</v>
      </c>
      <c r="E20" s="186" t="s">
        <v>632</v>
      </c>
      <c r="F20" s="176">
        <v>15</v>
      </c>
      <c r="G20" s="149">
        <v>0.3</v>
      </c>
      <c r="H20" s="149" t="s">
        <v>502</v>
      </c>
      <c r="I20" s="149"/>
      <c r="J20" s="149"/>
      <c r="K20" s="149"/>
      <c r="L20" s="149"/>
      <c r="M20" s="149"/>
      <c r="N20" s="149"/>
      <c r="O20" s="149"/>
      <c r="P20" s="149"/>
      <c r="Q20" s="145">
        <v>19601</v>
      </c>
      <c r="R20" s="145">
        <v>0</v>
      </c>
      <c r="S20" s="145"/>
      <c r="T20" s="145"/>
      <c r="U20" s="145" t="s">
        <v>166</v>
      </c>
      <c r="V20" s="145" t="s">
        <v>166</v>
      </c>
      <c r="W20" s="145"/>
      <c r="X20" s="145" t="s">
        <v>167</v>
      </c>
      <c r="Y20" s="145" t="s">
        <v>167</v>
      </c>
      <c r="Z20" s="145" t="s">
        <v>167</v>
      </c>
      <c r="AA20" s="145" t="s">
        <v>167</v>
      </c>
      <c r="AB20" s="145" t="s">
        <v>166</v>
      </c>
      <c r="AC20" s="146">
        <v>42898</v>
      </c>
      <c r="AD20" s="145">
        <v>736087</v>
      </c>
      <c r="AE20" s="146">
        <v>42898</v>
      </c>
      <c r="AF20" s="145">
        <v>736087</v>
      </c>
    </row>
    <row r="21" spans="1:32" s="144" customFormat="1" ht="13.5" x14ac:dyDescent="0.25">
      <c r="A21" s="145" t="s">
        <v>162</v>
      </c>
      <c r="B21" s="145" t="s">
        <v>419</v>
      </c>
      <c r="C21" s="177" t="s">
        <v>191</v>
      </c>
      <c r="D21" s="180" t="s">
        <v>192</v>
      </c>
      <c r="E21" s="186" t="s">
        <v>636</v>
      </c>
      <c r="F21" s="183">
        <v>4.1428571428571423</v>
      </c>
      <c r="G21" s="149">
        <v>0.2</v>
      </c>
      <c r="H21" s="149" t="s">
        <v>81</v>
      </c>
      <c r="I21" s="149" t="s">
        <v>645</v>
      </c>
      <c r="J21" s="149"/>
      <c r="K21" s="149"/>
      <c r="L21" s="149"/>
      <c r="M21" s="149"/>
      <c r="N21" s="149"/>
      <c r="O21" s="149"/>
      <c r="P21" s="149"/>
      <c r="Q21" s="145">
        <v>19701</v>
      </c>
      <c r="R21" s="145">
        <v>0</v>
      </c>
      <c r="S21" s="145"/>
      <c r="T21" s="145"/>
      <c r="U21" s="145" t="s">
        <v>166</v>
      </c>
      <c r="V21" s="145" t="s">
        <v>166</v>
      </c>
      <c r="W21" s="145"/>
      <c r="X21" s="145" t="s">
        <v>167</v>
      </c>
      <c r="Y21" s="145" t="s">
        <v>167</v>
      </c>
      <c r="Z21" s="145" t="s">
        <v>167</v>
      </c>
      <c r="AA21" s="145" t="s">
        <v>167</v>
      </c>
      <c r="AB21" s="145" t="s">
        <v>166</v>
      </c>
      <c r="AC21" s="146">
        <v>42898</v>
      </c>
      <c r="AD21" s="145">
        <v>736087</v>
      </c>
      <c r="AE21" s="146">
        <v>42898</v>
      </c>
      <c r="AF21" s="145">
        <v>736087</v>
      </c>
    </row>
    <row r="22" spans="1:32" s="144" customFormat="1" ht="13.5" x14ac:dyDescent="0.25">
      <c r="A22" s="145" t="s">
        <v>162</v>
      </c>
      <c r="B22" s="145" t="s">
        <v>419</v>
      </c>
      <c r="C22" s="177" t="s">
        <v>193</v>
      </c>
      <c r="D22" s="180" t="s">
        <v>194</v>
      </c>
      <c r="E22" s="186" t="s">
        <v>636</v>
      </c>
      <c r="F22" s="183">
        <v>2.6666666666666665</v>
      </c>
      <c r="G22" s="149">
        <v>0.1</v>
      </c>
      <c r="H22" s="149" t="s">
        <v>615</v>
      </c>
      <c r="I22" s="149" t="s">
        <v>111</v>
      </c>
      <c r="J22" s="149"/>
      <c r="K22" s="149"/>
      <c r="L22" s="149"/>
      <c r="M22" s="149"/>
      <c r="N22" s="149"/>
      <c r="O22" s="149"/>
      <c r="P22" s="149"/>
      <c r="Q22" s="145">
        <v>19740</v>
      </c>
      <c r="R22" s="145">
        <v>0</v>
      </c>
      <c r="S22" s="145"/>
      <c r="T22" s="145"/>
      <c r="U22" s="145" t="s">
        <v>166</v>
      </c>
      <c r="V22" s="145" t="s">
        <v>166</v>
      </c>
      <c r="W22" s="145"/>
      <c r="X22" s="145" t="s">
        <v>167</v>
      </c>
      <c r="Y22" s="145" t="s">
        <v>167</v>
      </c>
      <c r="Z22" s="145" t="s">
        <v>167</v>
      </c>
      <c r="AA22" s="145" t="s">
        <v>167</v>
      </c>
      <c r="AB22" s="145" t="s">
        <v>166</v>
      </c>
      <c r="AC22" s="146">
        <v>45735</v>
      </c>
      <c r="AD22" s="145">
        <v>765042</v>
      </c>
      <c r="AE22" s="146">
        <v>45735</v>
      </c>
      <c r="AF22" s="145">
        <v>765042</v>
      </c>
    </row>
    <row r="23" spans="1:32" s="144" customFormat="1" ht="13.5" x14ac:dyDescent="0.25">
      <c r="A23" s="145" t="s">
        <v>162</v>
      </c>
      <c r="B23" s="145" t="s">
        <v>419</v>
      </c>
      <c r="C23" s="177" t="s">
        <v>195</v>
      </c>
      <c r="D23" s="180" t="s">
        <v>196</v>
      </c>
      <c r="E23" s="186" t="s">
        <v>636</v>
      </c>
      <c r="F23" s="183">
        <v>1.9333333333333333</v>
      </c>
      <c r="G23" s="149">
        <v>0.1</v>
      </c>
      <c r="H23" s="149" t="s">
        <v>521</v>
      </c>
      <c r="I23" s="149"/>
      <c r="J23" s="149"/>
      <c r="K23" s="149"/>
      <c r="L23" s="149"/>
      <c r="M23" s="149"/>
      <c r="N23" s="149"/>
      <c r="O23" s="149"/>
      <c r="P23" s="149"/>
      <c r="Q23" s="145">
        <v>19750</v>
      </c>
      <c r="R23" s="145">
        <v>0</v>
      </c>
      <c r="S23" s="145"/>
      <c r="T23" s="145"/>
      <c r="U23" s="145" t="s">
        <v>166</v>
      </c>
      <c r="V23" s="145" t="s">
        <v>166</v>
      </c>
      <c r="W23" s="145"/>
      <c r="X23" s="145" t="s">
        <v>167</v>
      </c>
      <c r="Y23" s="145" t="s">
        <v>167</v>
      </c>
      <c r="Z23" s="145" t="s">
        <v>167</v>
      </c>
      <c r="AA23" s="145" t="s">
        <v>167</v>
      </c>
      <c r="AB23" s="145" t="s">
        <v>166</v>
      </c>
      <c r="AC23" s="146">
        <v>45735</v>
      </c>
      <c r="AD23" s="145">
        <v>765042</v>
      </c>
      <c r="AE23" s="146">
        <v>45735</v>
      </c>
      <c r="AF23" s="145">
        <v>765042</v>
      </c>
    </row>
    <row r="24" spans="1:32" s="144" customFormat="1" ht="13.5" x14ac:dyDescent="0.25">
      <c r="A24" s="145" t="s">
        <v>162</v>
      </c>
      <c r="B24" s="145" t="s">
        <v>419</v>
      </c>
      <c r="C24" s="177" t="s">
        <v>441</v>
      </c>
      <c r="D24" s="180" t="s">
        <v>442</v>
      </c>
      <c r="E24" s="186" t="s">
        <v>638</v>
      </c>
      <c r="F24" s="183">
        <v>4.666666666666667</v>
      </c>
      <c r="G24" s="149">
        <v>2.2999999999999998</v>
      </c>
      <c r="H24" s="149" t="s">
        <v>620</v>
      </c>
      <c r="I24" s="149"/>
      <c r="J24" s="149"/>
      <c r="K24" s="149"/>
      <c r="L24" s="149"/>
      <c r="M24" s="149"/>
      <c r="N24" s="149"/>
      <c r="O24" s="149"/>
      <c r="P24" s="149"/>
      <c r="Q24" s="145">
        <v>19801</v>
      </c>
      <c r="R24" s="145">
        <v>2</v>
      </c>
      <c r="S24" s="145"/>
      <c r="T24" s="145"/>
      <c r="U24" s="145" t="s">
        <v>166</v>
      </c>
      <c r="V24" s="145" t="s">
        <v>166</v>
      </c>
      <c r="W24" s="145"/>
      <c r="X24" s="145" t="s">
        <v>167</v>
      </c>
      <c r="Y24" s="145" t="s">
        <v>167</v>
      </c>
      <c r="Z24" s="145" t="s">
        <v>167</v>
      </c>
      <c r="AA24" s="145" t="s">
        <v>167</v>
      </c>
      <c r="AB24" s="145" t="s">
        <v>166</v>
      </c>
      <c r="AC24" s="146">
        <v>42898</v>
      </c>
      <c r="AD24" s="145">
        <v>736087</v>
      </c>
      <c r="AE24" s="146">
        <v>42898</v>
      </c>
      <c r="AF24" s="145">
        <v>736087</v>
      </c>
    </row>
    <row r="25" spans="1:32" s="144" customFormat="1" ht="13.5" x14ac:dyDescent="0.25">
      <c r="A25" s="145" t="s">
        <v>162</v>
      </c>
      <c r="B25" s="145" t="s">
        <v>419</v>
      </c>
      <c r="C25" s="177" t="s">
        <v>294</v>
      </c>
      <c r="D25" s="180" t="s">
        <v>295</v>
      </c>
      <c r="E25" s="186" t="s">
        <v>638</v>
      </c>
      <c r="F25" s="183" t="s">
        <v>622</v>
      </c>
      <c r="G25" s="149">
        <v>0.5</v>
      </c>
      <c r="H25" s="149" t="s">
        <v>621</v>
      </c>
      <c r="I25" s="149"/>
      <c r="J25" s="149"/>
      <c r="K25" s="149"/>
      <c r="L25" s="149"/>
      <c r="M25" s="149"/>
      <c r="N25" s="149"/>
      <c r="O25" s="149"/>
      <c r="P25" s="149"/>
      <c r="Q25" s="145">
        <v>19850</v>
      </c>
      <c r="R25" s="145">
        <v>0</v>
      </c>
      <c r="S25" s="145"/>
      <c r="T25" s="145"/>
      <c r="U25" s="145" t="s">
        <v>166</v>
      </c>
      <c r="V25" s="145" t="s">
        <v>166</v>
      </c>
      <c r="W25" s="145"/>
      <c r="X25" s="145" t="s">
        <v>167</v>
      </c>
      <c r="Y25" s="145" t="s">
        <v>167</v>
      </c>
      <c r="Z25" s="145" t="s">
        <v>167</v>
      </c>
      <c r="AA25" s="145" t="s">
        <v>167</v>
      </c>
      <c r="AB25" s="145" t="s">
        <v>166</v>
      </c>
      <c r="AC25" s="146">
        <v>45656</v>
      </c>
      <c r="AD25" s="145">
        <v>752102</v>
      </c>
      <c r="AE25" s="146">
        <v>46183</v>
      </c>
      <c r="AF25" s="145">
        <v>752102</v>
      </c>
    </row>
    <row r="26" spans="1:32" s="144" customFormat="1" ht="13.5" x14ac:dyDescent="0.25">
      <c r="A26" s="145" t="s">
        <v>162</v>
      </c>
      <c r="B26" s="145" t="s">
        <v>419</v>
      </c>
      <c r="C26" s="177" t="s">
        <v>199</v>
      </c>
      <c r="D26" s="180" t="s">
        <v>200</v>
      </c>
      <c r="E26" s="186" t="s">
        <v>638</v>
      </c>
      <c r="F26" s="183">
        <v>12.166666666666666</v>
      </c>
      <c r="G26" s="149">
        <v>7.8</v>
      </c>
      <c r="H26" s="149" t="s">
        <v>621</v>
      </c>
      <c r="I26" s="149"/>
      <c r="J26" s="149"/>
      <c r="K26" s="149"/>
      <c r="L26" s="149"/>
      <c r="M26" s="149"/>
      <c r="N26" s="149"/>
      <c r="O26" s="149"/>
      <c r="P26" s="149"/>
      <c r="Q26" s="145">
        <v>19855</v>
      </c>
      <c r="R26" s="145">
        <v>7</v>
      </c>
      <c r="S26" s="145"/>
      <c r="T26" s="145"/>
      <c r="U26" s="145" t="s">
        <v>166</v>
      </c>
      <c r="V26" s="145" t="s">
        <v>166</v>
      </c>
      <c r="W26" s="145"/>
      <c r="X26" s="145" t="s">
        <v>167</v>
      </c>
      <c r="Y26" s="145" t="s">
        <v>167</v>
      </c>
      <c r="Z26" s="145" t="s">
        <v>167</v>
      </c>
      <c r="AA26" s="145" t="s">
        <v>167</v>
      </c>
      <c r="AB26" s="145" t="s">
        <v>166</v>
      </c>
      <c r="AC26" s="146">
        <v>45656</v>
      </c>
      <c r="AD26" s="145">
        <v>752102</v>
      </c>
      <c r="AE26" s="146">
        <v>46183</v>
      </c>
      <c r="AF26" s="145">
        <v>752102</v>
      </c>
    </row>
    <row r="27" spans="1:32" s="144" customFormat="1" ht="13.5" x14ac:dyDescent="0.25">
      <c r="A27" s="145" t="s">
        <v>162</v>
      </c>
      <c r="B27" s="145" t="s">
        <v>419</v>
      </c>
      <c r="C27" s="177" t="s">
        <v>201</v>
      </c>
      <c r="D27" s="180" t="s">
        <v>202</v>
      </c>
      <c r="E27" s="186" t="s">
        <v>638</v>
      </c>
      <c r="F27" s="183" t="s">
        <v>622</v>
      </c>
      <c r="G27" s="149">
        <v>0.5</v>
      </c>
      <c r="H27" s="149" t="s">
        <v>624</v>
      </c>
      <c r="I27" s="149"/>
      <c r="J27" s="149"/>
      <c r="K27" s="149"/>
      <c r="L27" s="149"/>
      <c r="M27" s="149"/>
      <c r="N27" s="149"/>
      <c r="O27" s="149"/>
      <c r="P27" s="149"/>
      <c r="Q27" s="145">
        <v>19900</v>
      </c>
      <c r="R27" s="145">
        <v>0</v>
      </c>
      <c r="S27" s="145"/>
      <c r="T27" s="145"/>
      <c r="U27" s="145" t="s">
        <v>166</v>
      </c>
      <c r="V27" s="145" t="s">
        <v>166</v>
      </c>
      <c r="W27" s="145"/>
      <c r="X27" s="145" t="s">
        <v>167</v>
      </c>
      <c r="Y27" s="145" t="s">
        <v>167</v>
      </c>
      <c r="Z27" s="145" t="s">
        <v>167</v>
      </c>
      <c r="AA27" s="145" t="s">
        <v>167</v>
      </c>
      <c r="AB27" s="145" t="s">
        <v>166</v>
      </c>
      <c r="AC27" s="146">
        <v>42898</v>
      </c>
      <c r="AD27" s="145">
        <v>736087</v>
      </c>
      <c r="AE27" s="146">
        <v>46183</v>
      </c>
      <c r="AF27" s="145">
        <v>752102</v>
      </c>
    </row>
    <row r="28" spans="1:32" s="144" customFormat="1" ht="13.5" x14ac:dyDescent="0.25">
      <c r="A28" s="145" t="s">
        <v>162</v>
      </c>
      <c r="B28" s="145" t="s">
        <v>419</v>
      </c>
      <c r="C28" s="177" t="s">
        <v>203</v>
      </c>
      <c r="D28" s="180" t="s">
        <v>204</v>
      </c>
      <c r="E28" s="186" t="s">
        <v>639</v>
      </c>
      <c r="F28" s="183">
        <v>60</v>
      </c>
      <c r="G28" s="153">
        <v>1</v>
      </c>
      <c r="H28" s="153" t="s">
        <v>617</v>
      </c>
      <c r="I28" s="153"/>
      <c r="J28" s="153"/>
      <c r="K28" s="153"/>
      <c r="M28" s="153"/>
      <c r="N28" s="153"/>
      <c r="O28" s="153"/>
      <c r="P28" s="153"/>
      <c r="Q28" s="145">
        <v>20000</v>
      </c>
      <c r="R28" s="145">
        <v>1</v>
      </c>
      <c r="S28" s="145"/>
      <c r="T28" s="145"/>
      <c r="U28" s="145" t="s">
        <v>166</v>
      </c>
      <c r="V28" s="145" t="s">
        <v>166</v>
      </c>
      <c r="W28" s="145"/>
      <c r="X28" s="145" t="s">
        <v>167</v>
      </c>
      <c r="Y28" s="145" t="s">
        <v>167</v>
      </c>
      <c r="Z28" s="145" t="s">
        <v>167</v>
      </c>
      <c r="AA28" s="145" t="s">
        <v>167</v>
      </c>
      <c r="AB28" s="145" t="s">
        <v>166</v>
      </c>
      <c r="AC28" s="146">
        <v>44943</v>
      </c>
      <c r="AD28" s="145">
        <v>762434</v>
      </c>
      <c r="AE28" s="146">
        <v>44943</v>
      </c>
      <c r="AF28" s="145">
        <v>762434</v>
      </c>
    </row>
    <row r="29" spans="1:32" s="144" customFormat="1" ht="13.5" x14ac:dyDescent="0.25">
      <c r="A29" s="145" t="s">
        <v>162</v>
      </c>
      <c r="B29" s="145" t="s">
        <v>419</v>
      </c>
      <c r="C29" s="177" t="s">
        <v>207</v>
      </c>
      <c r="D29" s="180" t="s">
        <v>208</v>
      </c>
      <c r="E29" s="186" t="s">
        <v>637</v>
      </c>
      <c r="F29" s="183">
        <v>4.1428571428571423</v>
      </c>
      <c r="G29" s="149">
        <v>0.2</v>
      </c>
      <c r="H29" s="149" t="s">
        <v>81</v>
      </c>
      <c r="I29" s="149" t="s">
        <v>645</v>
      </c>
      <c r="J29" s="149"/>
      <c r="K29" s="149"/>
      <c r="L29" s="149"/>
      <c r="M29" s="149"/>
      <c r="N29" s="149"/>
      <c r="O29" s="149"/>
      <c r="P29" s="149"/>
      <c r="Q29" s="145">
        <v>20100</v>
      </c>
      <c r="R29" s="145">
        <v>0</v>
      </c>
      <c r="S29" s="145"/>
      <c r="T29" s="145"/>
      <c r="U29" s="145" t="s">
        <v>166</v>
      </c>
      <c r="V29" s="145" t="s">
        <v>166</v>
      </c>
      <c r="W29" s="145"/>
      <c r="X29" s="145" t="s">
        <v>167</v>
      </c>
      <c r="Y29" s="145" t="s">
        <v>167</v>
      </c>
      <c r="Z29" s="145" t="s">
        <v>167</v>
      </c>
      <c r="AA29" s="145" t="s">
        <v>167</v>
      </c>
      <c r="AB29" s="145" t="s">
        <v>166</v>
      </c>
      <c r="AC29" s="146">
        <v>42898</v>
      </c>
      <c r="AD29" s="145">
        <v>736087</v>
      </c>
      <c r="AE29" s="146">
        <v>42898</v>
      </c>
      <c r="AF29" s="145" t="s">
        <v>424</v>
      </c>
    </row>
    <row r="30" spans="1:32" s="144" customFormat="1" ht="13.5" x14ac:dyDescent="0.25">
      <c r="A30" s="145" t="s">
        <v>162</v>
      </c>
      <c r="B30" s="145" t="s">
        <v>419</v>
      </c>
      <c r="C30" s="177" t="s">
        <v>443</v>
      </c>
      <c r="D30" s="180" t="s">
        <v>444</v>
      </c>
      <c r="E30" s="186" t="s">
        <v>637</v>
      </c>
      <c r="F30" s="178">
        <v>5</v>
      </c>
      <c r="G30" s="149">
        <v>0.4</v>
      </c>
      <c r="H30" s="149" t="s">
        <v>565</v>
      </c>
      <c r="I30" s="149" t="s">
        <v>568</v>
      </c>
      <c r="J30" s="149"/>
      <c r="K30" s="149"/>
      <c r="L30" s="149"/>
      <c r="M30" s="149"/>
      <c r="N30" s="149"/>
      <c r="O30" s="149"/>
      <c r="P30" s="149"/>
      <c r="Q30" s="145">
        <v>20200</v>
      </c>
      <c r="R30" s="145">
        <v>0</v>
      </c>
      <c r="S30" s="145"/>
      <c r="T30" s="145"/>
      <c r="U30" s="145" t="s">
        <v>166</v>
      </c>
      <c r="V30" s="145" t="s">
        <v>166</v>
      </c>
      <c r="W30" s="145"/>
      <c r="X30" s="145" t="s">
        <v>167</v>
      </c>
      <c r="Y30" s="145" t="s">
        <v>167</v>
      </c>
      <c r="Z30" s="145" t="s">
        <v>167</v>
      </c>
      <c r="AA30" s="145" t="s">
        <v>167</v>
      </c>
      <c r="AB30" s="145" t="s">
        <v>166</v>
      </c>
      <c r="AC30" s="146">
        <v>42898</v>
      </c>
      <c r="AD30" s="145">
        <v>736087</v>
      </c>
      <c r="AE30" s="146">
        <v>42898</v>
      </c>
      <c r="AF30" s="145" t="s">
        <v>424</v>
      </c>
    </row>
    <row r="31" spans="1:32" s="144" customFormat="1" ht="13.5" x14ac:dyDescent="0.25">
      <c r="A31" s="145" t="s">
        <v>162</v>
      </c>
      <c r="B31" s="145" t="s">
        <v>419</v>
      </c>
      <c r="C31" s="177" t="s">
        <v>213</v>
      </c>
      <c r="D31" s="180" t="s">
        <v>214</v>
      </c>
      <c r="E31" s="186" t="s">
        <v>633</v>
      </c>
      <c r="F31" s="179">
        <v>24.174418604651162</v>
      </c>
      <c r="G31" s="176">
        <v>1.5</v>
      </c>
      <c r="H31" s="149" t="s">
        <v>610</v>
      </c>
      <c r="I31" s="149" t="s">
        <v>611</v>
      </c>
      <c r="J31" s="149" t="s">
        <v>644</v>
      </c>
      <c r="K31" s="149"/>
      <c r="L31" s="149"/>
      <c r="M31" s="149"/>
      <c r="N31" s="149"/>
      <c r="O31" s="149"/>
      <c r="P31" s="149"/>
      <c r="Q31" s="145">
        <v>20300</v>
      </c>
      <c r="R31" s="145">
        <v>1</v>
      </c>
      <c r="S31" s="145"/>
      <c r="T31" s="145"/>
      <c r="U31" s="145" t="s">
        <v>166</v>
      </c>
      <c r="V31" s="145" t="s">
        <v>166</v>
      </c>
      <c r="W31" s="145"/>
      <c r="X31" s="145" t="s">
        <v>167</v>
      </c>
      <c r="Y31" s="145" t="s">
        <v>167</v>
      </c>
      <c r="Z31" s="145" t="s">
        <v>167</v>
      </c>
      <c r="AA31" s="145" t="s">
        <v>167</v>
      </c>
      <c r="AB31" s="145" t="s">
        <v>166</v>
      </c>
      <c r="AC31" s="146">
        <v>42898</v>
      </c>
      <c r="AD31" s="145">
        <v>736087</v>
      </c>
      <c r="AE31" s="146">
        <v>42898</v>
      </c>
      <c r="AF31" s="145" t="s">
        <v>424</v>
      </c>
    </row>
    <row r="32" spans="1:32" s="144" customFormat="1" ht="13.5" x14ac:dyDescent="0.25">
      <c r="A32" s="145" t="s">
        <v>162</v>
      </c>
      <c r="B32" s="145" t="s">
        <v>419</v>
      </c>
      <c r="C32" s="177" t="s">
        <v>302</v>
      </c>
      <c r="D32" s="180" t="s">
        <v>303</v>
      </c>
      <c r="E32" s="186" t="s">
        <v>633</v>
      </c>
      <c r="F32" s="188">
        <v>24.174418604651162</v>
      </c>
      <c r="G32" s="176">
        <v>1.5</v>
      </c>
      <c r="H32" s="149" t="s">
        <v>610</v>
      </c>
      <c r="I32" s="149" t="s">
        <v>611</v>
      </c>
      <c r="J32" s="149" t="s">
        <v>644</v>
      </c>
      <c r="K32" s="149"/>
      <c r="L32" s="149"/>
      <c r="M32" s="149"/>
      <c r="N32" s="149"/>
      <c r="O32" s="149"/>
      <c r="P32" s="149"/>
      <c r="Q32" s="145">
        <v>20301</v>
      </c>
      <c r="R32" s="145">
        <v>1</v>
      </c>
      <c r="S32" s="145"/>
      <c r="T32" s="145"/>
      <c r="U32" s="145" t="s">
        <v>166</v>
      </c>
      <c r="V32" s="145" t="s">
        <v>166</v>
      </c>
      <c r="W32" s="145"/>
      <c r="X32" s="145" t="s">
        <v>167</v>
      </c>
      <c r="Y32" s="145" t="s">
        <v>167</v>
      </c>
      <c r="Z32" s="145" t="s">
        <v>167</v>
      </c>
      <c r="AA32" s="145" t="s">
        <v>167</v>
      </c>
      <c r="AB32" s="145" t="s">
        <v>166</v>
      </c>
      <c r="AC32" s="146">
        <v>44390</v>
      </c>
      <c r="AD32" s="145">
        <v>752102</v>
      </c>
      <c r="AE32" s="146">
        <v>44390</v>
      </c>
      <c r="AF32" s="145">
        <v>752102</v>
      </c>
    </row>
    <row r="33" spans="1:32" s="144" customFormat="1" ht="13.5" x14ac:dyDescent="0.25">
      <c r="A33" s="145" t="s">
        <v>162</v>
      </c>
      <c r="B33" s="145" t="s">
        <v>419</v>
      </c>
      <c r="C33" s="177" t="s">
        <v>445</v>
      </c>
      <c r="D33" s="180" t="s">
        <v>446</v>
      </c>
      <c r="E33" s="186" t="s">
        <v>629</v>
      </c>
      <c r="F33" s="187">
        <v>3</v>
      </c>
      <c r="G33" s="149">
        <v>0.2</v>
      </c>
      <c r="H33" s="149" t="s">
        <v>86</v>
      </c>
      <c r="I33" s="149"/>
      <c r="J33" s="149"/>
      <c r="K33" s="149"/>
      <c r="L33" s="149"/>
      <c r="M33" s="149"/>
      <c r="N33" s="149"/>
      <c r="O33" s="149"/>
      <c r="P33" s="149"/>
      <c r="Q33" s="145">
        <v>20402</v>
      </c>
      <c r="R33" s="145">
        <v>0</v>
      </c>
      <c r="S33" s="145"/>
      <c r="T33" s="145"/>
      <c r="U33" s="145" t="s">
        <v>166</v>
      </c>
      <c r="V33" s="145" t="s">
        <v>166</v>
      </c>
      <c r="W33" s="145"/>
      <c r="X33" s="145" t="s">
        <v>167</v>
      </c>
      <c r="Y33" s="145" t="s">
        <v>167</v>
      </c>
      <c r="Z33" s="145" t="s">
        <v>167</v>
      </c>
      <c r="AA33" s="145" t="s">
        <v>167</v>
      </c>
      <c r="AB33" s="145" t="s">
        <v>166</v>
      </c>
      <c r="AC33" s="146">
        <v>44390</v>
      </c>
      <c r="AD33" s="145">
        <v>752102</v>
      </c>
      <c r="AE33" s="146">
        <v>44390</v>
      </c>
      <c r="AF33" s="145">
        <v>752102</v>
      </c>
    </row>
    <row r="34" spans="1:32" s="144" customFormat="1" ht="13.5" x14ac:dyDescent="0.25">
      <c r="A34" s="145" t="s">
        <v>162</v>
      </c>
      <c r="B34" s="145" t="s">
        <v>419</v>
      </c>
      <c r="C34" s="177" t="s">
        <v>447</v>
      </c>
      <c r="D34" s="180" t="s">
        <v>448</v>
      </c>
      <c r="E34" s="186" t="s">
        <v>629</v>
      </c>
      <c r="F34" s="183">
        <v>0.8666666666666667</v>
      </c>
      <c r="G34" s="149">
        <v>0.2</v>
      </c>
      <c r="H34" s="149" t="s">
        <v>612</v>
      </c>
      <c r="I34" s="149"/>
      <c r="J34" s="149"/>
      <c r="K34" s="149"/>
      <c r="L34" s="149"/>
      <c r="M34" s="149"/>
      <c r="N34" s="149"/>
      <c r="O34" s="149"/>
      <c r="P34" s="149"/>
      <c r="Q34" s="145">
        <v>20501</v>
      </c>
      <c r="R34" s="145">
        <v>0</v>
      </c>
      <c r="S34" s="145"/>
      <c r="T34" s="145"/>
      <c r="U34" s="145" t="s">
        <v>166</v>
      </c>
      <c r="V34" s="145" t="s">
        <v>166</v>
      </c>
      <c r="W34" s="145"/>
      <c r="X34" s="145" t="s">
        <v>167</v>
      </c>
      <c r="Y34" s="145" t="s">
        <v>167</v>
      </c>
      <c r="Z34" s="145" t="s">
        <v>167</v>
      </c>
      <c r="AA34" s="145" t="s">
        <v>167</v>
      </c>
      <c r="AB34" s="145" t="s">
        <v>166</v>
      </c>
      <c r="AC34" s="146">
        <v>42898</v>
      </c>
      <c r="AD34" s="145">
        <v>736087</v>
      </c>
      <c r="AE34" s="146">
        <v>42898</v>
      </c>
      <c r="AF34" s="145">
        <v>736087</v>
      </c>
    </row>
    <row r="35" spans="1:32" s="144" customFormat="1" ht="13.5" x14ac:dyDescent="0.25">
      <c r="A35" s="145" t="s">
        <v>162</v>
      </c>
      <c r="B35" s="145" t="s">
        <v>419</v>
      </c>
      <c r="C35" s="177" t="s">
        <v>449</v>
      </c>
      <c r="D35" s="180" t="s">
        <v>450</v>
      </c>
      <c r="E35" s="186" t="s">
        <v>629</v>
      </c>
      <c r="F35" s="183">
        <v>0.8666666666666667</v>
      </c>
      <c r="G35" s="149">
        <v>0.2</v>
      </c>
      <c r="H35" s="149" t="s">
        <v>612</v>
      </c>
      <c r="I35" s="149"/>
      <c r="J35" s="149"/>
      <c r="K35" s="149"/>
      <c r="L35" s="149"/>
      <c r="M35" s="149"/>
      <c r="N35" s="149"/>
      <c r="O35" s="149"/>
      <c r="P35" s="149"/>
      <c r="Q35" s="145">
        <v>20502</v>
      </c>
      <c r="R35" s="145">
        <v>0</v>
      </c>
      <c r="S35" s="145"/>
      <c r="T35" s="145"/>
      <c r="U35" s="145" t="s">
        <v>166</v>
      </c>
      <c r="V35" s="145" t="s">
        <v>166</v>
      </c>
      <c r="W35" s="145"/>
      <c r="X35" s="145" t="s">
        <v>167</v>
      </c>
      <c r="Y35" s="145" t="s">
        <v>167</v>
      </c>
      <c r="Z35" s="145" t="s">
        <v>167</v>
      </c>
      <c r="AA35" s="145" t="s">
        <v>167</v>
      </c>
      <c r="AB35" s="145" t="s">
        <v>166</v>
      </c>
      <c r="AC35" s="146">
        <v>44390</v>
      </c>
      <c r="AD35" s="145">
        <v>752102</v>
      </c>
      <c r="AE35" s="146">
        <v>44390</v>
      </c>
      <c r="AF35" s="145">
        <v>752102</v>
      </c>
    </row>
    <row r="36" spans="1:32" s="144" customFormat="1" ht="13.5" x14ac:dyDescent="0.25">
      <c r="A36" s="145" t="s">
        <v>162</v>
      </c>
      <c r="B36" s="145" t="s">
        <v>419</v>
      </c>
      <c r="C36" s="177" t="s">
        <v>451</v>
      </c>
      <c r="D36" s="180" t="s">
        <v>452</v>
      </c>
      <c r="E36" s="186" t="s">
        <v>629</v>
      </c>
      <c r="F36" s="183">
        <v>1.25</v>
      </c>
      <c r="G36" s="149">
        <v>0.3</v>
      </c>
      <c r="H36" s="149" t="s">
        <v>103</v>
      </c>
      <c r="I36" s="149"/>
      <c r="J36" s="149"/>
      <c r="K36" s="149"/>
      <c r="L36" s="149"/>
      <c r="M36" s="149"/>
      <c r="N36" s="149"/>
      <c r="O36" s="149"/>
      <c r="P36" s="149"/>
      <c r="Q36" s="145">
        <v>20700</v>
      </c>
      <c r="R36" s="145">
        <v>0</v>
      </c>
      <c r="S36" s="145"/>
      <c r="T36" s="145"/>
      <c r="U36" s="145" t="s">
        <v>166</v>
      </c>
      <c r="V36" s="145" t="s">
        <v>166</v>
      </c>
      <c r="W36" s="145"/>
      <c r="X36" s="145" t="s">
        <v>167</v>
      </c>
      <c r="Y36" s="145" t="s">
        <v>167</v>
      </c>
      <c r="Z36" s="145" t="s">
        <v>167</v>
      </c>
      <c r="AA36" s="145" t="s">
        <v>167</v>
      </c>
      <c r="AB36" s="145" t="s">
        <v>166</v>
      </c>
      <c r="AC36" s="146">
        <v>42898</v>
      </c>
      <c r="AD36" s="145">
        <v>736087</v>
      </c>
      <c r="AE36" s="146">
        <v>42898</v>
      </c>
      <c r="AF36" s="145" t="s">
        <v>424</v>
      </c>
    </row>
    <row r="37" spans="1:32" s="144" customFormat="1" ht="13.5" x14ac:dyDescent="0.25">
      <c r="A37" s="145" t="s">
        <v>162</v>
      </c>
      <c r="B37" s="145" t="s">
        <v>419</v>
      </c>
      <c r="C37" s="177" t="s">
        <v>453</v>
      </c>
      <c r="D37" s="180" t="s">
        <v>454</v>
      </c>
      <c r="E37" s="186" t="s">
        <v>629</v>
      </c>
      <c r="F37" s="183">
        <v>4.833333333333333</v>
      </c>
      <c r="G37" s="149">
        <v>0.1</v>
      </c>
      <c r="H37" s="149" t="s">
        <v>93</v>
      </c>
      <c r="I37" s="149"/>
      <c r="J37" s="149"/>
      <c r="K37" s="149"/>
      <c r="L37" s="149"/>
      <c r="M37" s="149"/>
      <c r="N37" s="149"/>
      <c r="O37" s="149"/>
      <c r="P37" s="149"/>
      <c r="Q37" s="145">
        <v>20800</v>
      </c>
      <c r="R37" s="145">
        <v>0</v>
      </c>
      <c r="S37" s="145"/>
      <c r="T37" s="145"/>
      <c r="U37" s="145" t="s">
        <v>166</v>
      </c>
      <c r="V37" s="145" t="s">
        <v>166</v>
      </c>
      <c r="W37" s="145"/>
      <c r="X37" s="145" t="s">
        <v>167</v>
      </c>
      <c r="Y37" s="145" t="s">
        <v>167</v>
      </c>
      <c r="Z37" s="145" t="s">
        <v>167</v>
      </c>
      <c r="AA37" s="145" t="s">
        <v>167</v>
      </c>
      <c r="AB37" s="145" t="s">
        <v>166</v>
      </c>
      <c r="AC37" s="146">
        <v>42898</v>
      </c>
      <c r="AD37" s="145">
        <v>736087</v>
      </c>
      <c r="AE37" s="146">
        <v>44390</v>
      </c>
      <c r="AF37" s="145">
        <v>752102</v>
      </c>
    </row>
    <row r="38" spans="1:32" s="144" customFormat="1" ht="13.5" x14ac:dyDescent="0.25">
      <c r="A38" s="145" t="s">
        <v>162</v>
      </c>
      <c r="B38" s="145" t="s">
        <v>419</v>
      </c>
      <c r="C38" s="177" t="s">
        <v>455</v>
      </c>
      <c r="D38" s="180" t="s">
        <v>456</v>
      </c>
      <c r="E38" s="186" t="s">
        <v>629</v>
      </c>
      <c r="F38" s="183">
        <v>0.625</v>
      </c>
      <c r="G38" s="149">
        <v>0.1</v>
      </c>
      <c r="H38" s="149" t="s">
        <v>103</v>
      </c>
      <c r="I38" s="149"/>
      <c r="J38" s="149"/>
      <c r="K38" s="149"/>
      <c r="L38" s="149"/>
      <c r="M38" s="149"/>
      <c r="N38" s="149"/>
      <c r="O38" s="149"/>
      <c r="P38" s="149"/>
      <c r="Q38" s="145">
        <v>20900</v>
      </c>
      <c r="R38" s="145">
        <v>0</v>
      </c>
      <c r="S38" s="145"/>
      <c r="T38" s="145"/>
      <c r="U38" s="145" t="s">
        <v>166</v>
      </c>
      <c r="V38" s="145" t="s">
        <v>166</v>
      </c>
      <c r="W38" s="145"/>
      <c r="X38" s="145" t="s">
        <v>167</v>
      </c>
      <c r="Y38" s="145" t="s">
        <v>167</v>
      </c>
      <c r="Z38" s="145" t="s">
        <v>167</v>
      </c>
      <c r="AA38" s="145" t="s">
        <v>167</v>
      </c>
      <c r="AB38" s="145" t="s">
        <v>166</v>
      </c>
      <c r="AC38" s="146">
        <v>42898</v>
      </c>
      <c r="AD38" s="145">
        <v>736087</v>
      </c>
      <c r="AE38" s="146">
        <v>44390</v>
      </c>
      <c r="AF38" s="145">
        <v>752102</v>
      </c>
    </row>
    <row r="39" spans="1:32" s="144" customFormat="1" ht="13.5" x14ac:dyDescent="0.25">
      <c r="A39" s="145" t="s">
        <v>162</v>
      </c>
      <c r="B39" s="145" t="s">
        <v>419</v>
      </c>
      <c r="C39" s="177" t="s">
        <v>227</v>
      </c>
      <c r="D39" s="180" t="s">
        <v>228</v>
      </c>
      <c r="E39" s="186" t="s">
        <v>630</v>
      </c>
      <c r="F39" s="183">
        <v>2.3333333333333335</v>
      </c>
      <c r="G39" s="149">
        <v>0.1</v>
      </c>
      <c r="H39" s="149" t="s">
        <v>615</v>
      </c>
      <c r="I39" s="149" t="s">
        <v>111</v>
      </c>
      <c r="J39" s="149"/>
      <c r="K39" s="149"/>
      <c r="L39" s="149"/>
      <c r="M39" s="149"/>
      <c r="N39" s="149"/>
      <c r="O39" s="149"/>
      <c r="P39" s="149"/>
      <c r="Q39" s="145">
        <v>21000</v>
      </c>
      <c r="R39" s="145">
        <v>0</v>
      </c>
      <c r="S39" s="145"/>
      <c r="T39" s="145"/>
      <c r="U39" s="145" t="s">
        <v>166</v>
      </c>
      <c r="V39" s="145" t="s">
        <v>166</v>
      </c>
      <c r="W39" s="145"/>
      <c r="X39" s="145" t="s">
        <v>167</v>
      </c>
      <c r="Y39" s="145" t="s">
        <v>167</v>
      </c>
      <c r="Z39" s="145" t="s">
        <v>167</v>
      </c>
      <c r="AA39" s="145" t="s">
        <v>167</v>
      </c>
      <c r="AB39" s="145" t="s">
        <v>166</v>
      </c>
      <c r="AC39" s="146">
        <v>42898</v>
      </c>
      <c r="AD39" s="145">
        <v>736087</v>
      </c>
      <c r="AE39" s="146">
        <v>45594</v>
      </c>
      <c r="AF39" s="145">
        <v>762434</v>
      </c>
    </row>
    <row r="40" spans="1:32" s="144" customFormat="1" ht="13.5" x14ac:dyDescent="0.25">
      <c r="A40" s="145" t="s">
        <v>162</v>
      </c>
      <c r="B40" s="145" t="s">
        <v>419</v>
      </c>
      <c r="C40" s="177" t="s">
        <v>457</v>
      </c>
      <c r="D40" s="180" t="s">
        <v>458</v>
      </c>
      <c r="E40" s="186" t="s">
        <v>630</v>
      </c>
      <c r="F40" s="183">
        <v>5.583333333333333</v>
      </c>
      <c r="G40" s="149">
        <v>1.3</v>
      </c>
      <c r="H40" s="149" t="s">
        <v>98</v>
      </c>
      <c r="I40" s="149"/>
      <c r="J40" s="149"/>
      <c r="K40" s="149"/>
      <c r="L40" s="149"/>
      <c r="M40" s="149"/>
      <c r="N40" s="149"/>
      <c r="O40" s="149"/>
      <c r="P40" s="149"/>
      <c r="Q40" s="145">
        <v>21100</v>
      </c>
      <c r="R40" s="145">
        <v>1</v>
      </c>
      <c r="S40" s="145"/>
      <c r="T40" s="145"/>
      <c r="U40" s="145" t="s">
        <v>166</v>
      </c>
      <c r="V40" s="145" t="s">
        <v>166</v>
      </c>
      <c r="W40" s="145"/>
      <c r="X40" s="145" t="s">
        <v>167</v>
      </c>
      <c r="Y40" s="145" t="s">
        <v>167</v>
      </c>
      <c r="Z40" s="145" t="s">
        <v>167</v>
      </c>
      <c r="AA40" s="145" t="s">
        <v>167</v>
      </c>
      <c r="AB40" s="145" t="s">
        <v>166</v>
      </c>
      <c r="AC40" s="146">
        <v>42898</v>
      </c>
      <c r="AD40" s="145">
        <v>736087</v>
      </c>
      <c r="AE40" s="146">
        <v>44390</v>
      </c>
      <c r="AF40" s="145">
        <v>752102</v>
      </c>
    </row>
    <row r="41" spans="1:32" s="144" customFormat="1" ht="13.5" x14ac:dyDescent="0.25">
      <c r="A41" s="145" t="s">
        <v>162</v>
      </c>
      <c r="B41" s="145" t="s">
        <v>419</v>
      </c>
      <c r="C41" s="177" t="s">
        <v>231</v>
      </c>
      <c r="D41" s="180" t="s">
        <v>232</v>
      </c>
      <c r="E41" s="186" t="s">
        <v>631</v>
      </c>
      <c r="F41" s="176">
        <v>5.8</v>
      </c>
      <c r="G41" s="149">
        <v>0.2</v>
      </c>
      <c r="H41" s="149" t="s">
        <v>99</v>
      </c>
      <c r="I41" s="149"/>
      <c r="J41" s="149"/>
      <c r="K41" s="149"/>
      <c r="L41" s="149"/>
      <c r="M41" s="149"/>
      <c r="N41" s="149"/>
      <c r="O41" s="149"/>
      <c r="P41" s="149"/>
      <c r="Q41" s="145">
        <v>21200</v>
      </c>
      <c r="R41" s="145">
        <v>0</v>
      </c>
      <c r="S41" s="145"/>
      <c r="T41" s="145"/>
      <c r="U41" s="145" t="s">
        <v>166</v>
      </c>
      <c r="V41" s="145" t="s">
        <v>166</v>
      </c>
      <c r="W41" s="145"/>
      <c r="X41" s="145" t="s">
        <v>167</v>
      </c>
      <c r="Y41" s="145" t="s">
        <v>167</v>
      </c>
      <c r="Z41" s="145" t="s">
        <v>167</v>
      </c>
      <c r="AA41" s="145" t="s">
        <v>167</v>
      </c>
      <c r="AB41" s="145" t="s">
        <v>166</v>
      </c>
      <c r="AC41" s="146">
        <v>42898</v>
      </c>
      <c r="AD41" s="145">
        <v>736087</v>
      </c>
      <c r="AE41" s="146">
        <v>42898</v>
      </c>
      <c r="AF41" s="145" t="s">
        <v>424</v>
      </c>
    </row>
    <row r="42" spans="1:32" s="144" customFormat="1" ht="13.5" x14ac:dyDescent="0.25">
      <c r="A42" s="145" t="s">
        <v>162</v>
      </c>
      <c r="B42" s="145" t="s">
        <v>419</v>
      </c>
      <c r="C42" s="177" t="s">
        <v>324</v>
      </c>
      <c r="D42" s="180" t="s">
        <v>325</v>
      </c>
      <c r="E42" s="186" t="s">
        <v>631</v>
      </c>
      <c r="F42" s="183">
        <v>4.4615384615384617</v>
      </c>
      <c r="G42" s="149">
        <v>0.1</v>
      </c>
      <c r="H42" s="149" t="s">
        <v>521</v>
      </c>
      <c r="I42" s="149"/>
      <c r="J42" s="149"/>
      <c r="K42" s="149"/>
      <c r="L42" s="149"/>
      <c r="M42" s="149"/>
      <c r="N42" s="149"/>
      <c r="O42" s="149"/>
      <c r="P42" s="149"/>
      <c r="Q42" s="145">
        <v>21301</v>
      </c>
      <c r="R42" s="145">
        <v>0</v>
      </c>
      <c r="S42" s="145"/>
      <c r="T42" s="145"/>
      <c r="U42" s="145" t="s">
        <v>166</v>
      </c>
      <c r="V42" s="145" t="s">
        <v>166</v>
      </c>
      <c r="W42" s="145"/>
      <c r="X42" s="145" t="s">
        <v>167</v>
      </c>
      <c r="Y42" s="145" t="s">
        <v>167</v>
      </c>
      <c r="Z42" s="145" t="s">
        <v>167</v>
      </c>
      <c r="AA42" s="145" t="s">
        <v>167</v>
      </c>
      <c r="AB42" s="145" t="s">
        <v>166</v>
      </c>
      <c r="AC42" s="146">
        <v>44390</v>
      </c>
      <c r="AD42" s="145">
        <v>752102</v>
      </c>
      <c r="AE42" s="146">
        <v>44390</v>
      </c>
      <c r="AF42" s="145">
        <v>752102</v>
      </c>
    </row>
    <row r="43" spans="1:32" s="144" customFormat="1" ht="13.5" x14ac:dyDescent="0.25">
      <c r="A43" s="145" t="s">
        <v>162</v>
      </c>
      <c r="B43" s="145" t="s">
        <v>419</v>
      </c>
      <c r="C43" s="177" t="s">
        <v>235</v>
      </c>
      <c r="D43" s="180" t="s">
        <v>236</v>
      </c>
      <c r="E43" s="186" t="s">
        <v>631</v>
      </c>
      <c r="F43" s="183">
        <v>10</v>
      </c>
      <c r="G43" s="149">
        <v>0.3</v>
      </c>
      <c r="H43" s="149" t="s">
        <v>101</v>
      </c>
      <c r="I43" s="149"/>
      <c r="J43" s="149"/>
      <c r="K43" s="149"/>
      <c r="L43" s="149"/>
      <c r="M43" s="149"/>
      <c r="N43" s="149"/>
      <c r="O43" s="149"/>
      <c r="P43" s="149"/>
      <c r="Q43" s="145">
        <v>21400</v>
      </c>
      <c r="R43" s="145">
        <v>0</v>
      </c>
      <c r="S43" s="145"/>
      <c r="T43" s="145"/>
      <c r="U43" s="145" t="s">
        <v>166</v>
      </c>
      <c r="V43" s="145" t="s">
        <v>166</v>
      </c>
      <c r="W43" s="145"/>
      <c r="X43" s="145" t="s">
        <v>167</v>
      </c>
      <c r="Y43" s="145" t="s">
        <v>167</v>
      </c>
      <c r="Z43" s="145" t="s">
        <v>167</v>
      </c>
      <c r="AA43" s="145" t="s">
        <v>167</v>
      </c>
      <c r="AB43" s="145" t="s">
        <v>166</v>
      </c>
      <c r="AC43" s="146">
        <v>44390</v>
      </c>
      <c r="AD43" s="145">
        <v>752102</v>
      </c>
      <c r="AE43" s="146">
        <v>44390</v>
      </c>
      <c r="AF43" s="145">
        <v>752102</v>
      </c>
    </row>
    <row r="44" spans="1:32" s="144" customFormat="1" ht="13.5" x14ac:dyDescent="0.25">
      <c r="A44" s="145" t="s">
        <v>162</v>
      </c>
      <c r="B44" s="145" t="s">
        <v>419</v>
      </c>
      <c r="C44" s="177" t="s">
        <v>459</v>
      </c>
      <c r="D44" s="180" t="s">
        <v>460</v>
      </c>
      <c r="E44" s="186" t="s">
        <v>638</v>
      </c>
      <c r="F44" s="183">
        <v>4.666666666666667</v>
      </c>
      <c r="G44" s="149">
        <v>0.9</v>
      </c>
      <c r="H44" s="149" t="s">
        <v>620</v>
      </c>
      <c r="I44" s="149"/>
      <c r="J44" s="149"/>
      <c r="K44" s="149"/>
      <c r="L44" s="149"/>
      <c r="M44" s="149"/>
      <c r="N44" s="149"/>
      <c r="O44" s="149"/>
      <c r="P44" s="149"/>
      <c r="Q44" s="145">
        <v>21450</v>
      </c>
      <c r="R44" s="145">
        <v>0</v>
      </c>
      <c r="S44" s="145"/>
      <c r="T44" s="145"/>
      <c r="U44" s="145" t="s">
        <v>166</v>
      </c>
      <c r="V44" s="145" t="s">
        <v>166</v>
      </c>
      <c r="W44" s="145"/>
      <c r="X44" s="145" t="s">
        <v>167</v>
      </c>
      <c r="Y44" s="145" t="s">
        <v>167</v>
      </c>
      <c r="Z44" s="145" t="s">
        <v>167</v>
      </c>
      <c r="AA44" s="145" t="s">
        <v>167</v>
      </c>
      <c r="AB44" s="145" t="s">
        <v>166</v>
      </c>
      <c r="AC44" s="146">
        <v>45593</v>
      </c>
      <c r="AD44" s="145">
        <v>762434</v>
      </c>
      <c r="AE44" s="146">
        <v>45593</v>
      </c>
      <c r="AF44" s="145">
        <v>762434</v>
      </c>
    </row>
    <row r="45" spans="1:32" s="144" customFormat="1" ht="13.5" x14ac:dyDescent="0.25">
      <c r="A45" s="145" t="s">
        <v>162</v>
      </c>
      <c r="B45" s="145" t="s">
        <v>419</v>
      </c>
      <c r="C45" s="177" t="s">
        <v>237</v>
      </c>
      <c r="D45" s="180" t="s">
        <v>238</v>
      </c>
      <c r="E45" s="186" t="s">
        <v>638</v>
      </c>
      <c r="F45" s="183">
        <v>4.666666666666667</v>
      </c>
      <c r="G45" s="149">
        <v>0.1</v>
      </c>
      <c r="H45" s="149" t="s">
        <v>620</v>
      </c>
      <c r="I45" s="149"/>
      <c r="J45" s="149"/>
      <c r="K45" s="149"/>
      <c r="L45" s="149"/>
      <c r="M45" s="149"/>
      <c r="N45" s="149"/>
      <c r="O45" s="149"/>
      <c r="P45" s="149"/>
      <c r="Q45" s="145">
        <v>21501</v>
      </c>
      <c r="R45" s="145">
        <v>0</v>
      </c>
      <c r="S45" s="145"/>
      <c r="T45" s="145"/>
      <c r="U45" s="145" t="s">
        <v>166</v>
      </c>
      <c r="V45" s="145" t="s">
        <v>166</v>
      </c>
      <c r="W45" s="145"/>
      <c r="X45" s="145" t="s">
        <v>167</v>
      </c>
      <c r="Y45" s="145" t="s">
        <v>167</v>
      </c>
      <c r="Z45" s="145" t="s">
        <v>167</v>
      </c>
      <c r="AA45" s="145" t="s">
        <v>167</v>
      </c>
      <c r="AB45" s="145" t="s">
        <v>166</v>
      </c>
      <c r="AC45" s="146">
        <v>42898</v>
      </c>
      <c r="AD45" s="145">
        <v>736087</v>
      </c>
      <c r="AE45" s="146">
        <v>42898</v>
      </c>
      <c r="AF45" s="145">
        <v>736087</v>
      </c>
    </row>
    <row r="46" spans="1:32" s="144" customFormat="1" ht="13.5" x14ac:dyDescent="0.25">
      <c r="A46" s="145" t="s">
        <v>162</v>
      </c>
      <c r="B46" s="145" t="s">
        <v>419</v>
      </c>
      <c r="C46" s="177" t="s">
        <v>328</v>
      </c>
      <c r="D46" s="180" t="s">
        <v>329</v>
      </c>
      <c r="E46" s="186" t="s">
        <v>638</v>
      </c>
      <c r="F46" s="183">
        <v>4.666666666666667</v>
      </c>
      <c r="G46" s="149">
        <v>0.1</v>
      </c>
      <c r="H46" s="149" t="s">
        <v>620</v>
      </c>
      <c r="I46" s="149"/>
      <c r="J46" s="149"/>
      <c r="K46" s="149"/>
      <c r="L46" s="149"/>
      <c r="M46" s="149"/>
      <c r="N46" s="149"/>
      <c r="O46" s="149"/>
      <c r="P46" s="149"/>
      <c r="Q46" s="145">
        <v>21502</v>
      </c>
      <c r="R46" s="145">
        <v>0</v>
      </c>
      <c r="S46" s="145"/>
      <c r="T46" s="145"/>
      <c r="U46" s="145" t="s">
        <v>166</v>
      </c>
      <c r="V46" s="145" t="s">
        <v>166</v>
      </c>
      <c r="W46" s="145"/>
      <c r="X46" s="145" t="s">
        <v>167</v>
      </c>
      <c r="Y46" s="145" t="s">
        <v>167</v>
      </c>
      <c r="Z46" s="145" t="s">
        <v>167</v>
      </c>
      <c r="AA46" s="145" t="s">
        <v>167</v>
      </c>
      <c r="AB46" s="145" t="s">
        <v>166</v>
      </c>
      <c r="AC46" s="146">
        <v>44390</v>
      </c>
      <c r="AD46" s="145">
        <v>752102</v>
      </c>
      <c r="AE46" s="146">
        <v>44390</v>
      </c>
      <c r="AF46" s="145">
        <v>752102</v>
      </c>
    </row>
    <row r="47" spans="1:32" s="144" customFormat="1" ht="13.5" x14ac:dyDescent="0.25">
      <c r="A47" s="145" t="s">
        <v>162</v>
      </c>
      <c r="B47" s="145" t="s">
        <v>419</v>
      </c>
      <c r="C47" s="177" t="s">
        <v>334</v>
      </c>
      <c r="D47" s="180" t="s">
        <v>335</v>
      </c>
      <c r="E47" s="186" t="s">
        <v>638</v>
      </c>
      <c r="F47" s="183" t="s">
        <v>622</v>
      </c>
      <c r="G47" s="149">
        <v>0.8</v>
      </c>
      <c r="H47" s="149" t="s">
        <v>621</v>
      </c>
      <c r="I47" s="149"/>
      <c r="J47" s="149"/>
      <c r="K47" s="149"/>
      <c r="L47" s="149"/>
      <c r="M47" s="149"/>
      <c r="N47" s="149"/>
      <c r="O47" s="149"/>
      <c r="P47" s="149"/>
      <c r="Q47" s="145">
        <v>21550</v>
      </c>
      <c r="R47" s="145">
        <v>0</v>
      </c>
      <c r="S47" s="145"/>
      <c r="T47" s="145"/>
      <c r="U47" s="145" t="s">
        <v>166</v>
      </c>
      <c r="V47" s="145" t="s">
        <v>166</v>
      </c>
      <c r="W47" s="145"/>
      <c r="X47" s="145" t="s">
        <v>167</v>
      </c>
      <c r="Y47" s="145" t="s">
        <v>167</v>
      </c>
      <c r="Z47" s="145" t="s">
        <v>167</v>
      </c>
      <c r="AA47" s="145" t="s">
        <v>167</v>
      </c>
      <c r="AB47" s="145" t="s">
        <v>166</v>
      </c>
      <c r="AC47" s="146">
        <v>45656</v>
      </c>
      <c r="AD47" s="145">
        <v>752102</v>
      </c>
      <c r="AE47" s="146">
        <v>46183</v>
      </c>
      <c r="AF47" s="145">
        <v>752102</v>
      </c>
    </row>
    <row r="48" spans="1:32" s="144" customFormat="1" ht="13.5" x14ac:dyDescent="0.25">
      <c r="A48" s="145" t="s">
        <v>162</v>
      </c>
      <c r="B48" s="145" t="s">
        <v>419</v>
      </c>
      <c r="C48" s="177" t="s">
        <v>241</v>
      </c>
      <c r="D48" s="180" t="s">
        <v>242</v>
      </c>
      <c r="E48" s="186" t="s">
        <v>638</v>
      </c>
      <c r="F48" s="183">
        <v>12.166666666666666</v>
      </c>
      <c r="G48" s="149">
        <v>0.8</v>
      </c>
      <c r="H48" s="149" t="s">
        <v>621</v>
      </c>
      <c r="I48" s="149"/>
      <c r="J48" s="149"/>
      <c r="K48" s="149"/>
      <c r="L48" s="149"/>
      <c r="M48" s="149"/>
      <c r="N48" s="149"/>
      <c r="O48" s="149"/>
      <c r="P48" s="149"/>
      <c r="Q48" s="145">
        <v>21555</v>
      </c>
      <c r="R48" s="145">
        <v>0</v>
      </c>
      <c r="S48" s="145"/>
      <c r="T48" s="145"/>
      <c r="U48" s="145" t="s">
        <v>166</v>
      </c>
      <c r="V48" s="145" t="s">
        <v>166</v>
      </c>
      <c r="W48" s="145"/>
      <c r="X48" s="145" t="s">
        <v>167</v>
      </c>
      <c r="Y48" s="145" t="s">
        <v>167</v>
      </c>
      <c r="Z48" s="145" t="s">
        <v>167</v>
      </c>
      <c r="AA48" s="145" t="s">
        <v>167</v>
      </c>
      <c r="AB48" s="145" t="s">
        <v>166</v>
      </c>
      <c r="AC48" s="146">
        <v>45656</v>
      </c>
      <c r="AD48" s="145">
        <v>752102</v>
      </c>
      <c r="AE48" s="146">
        <v>46183</v>
      </c>
      <c r="AF48" s="145">
        <v>752102</v>
      </c>
    </row>
    <row r="49" spans="1:32" s="144" customFormat="1" ht="13.5" x14ac:dyDescent="0.25">
      <c r="A49" s="145" t="s">
        <v>162</v>
      </c>
      <c r="B49" s="145" t="s">
        <v>419</v>
      </c>
      <c r="C49" s="177" t="s">
        <v>247</v>
      </c>
      <c r="D49" s="180" t="s">
        <v>248</v>
      </c>
      <c r="E49" s="186" t="s">
        <v>638</v>
      </c>
      <c r="F49" s="183" t="s">
        <v>622</v>
      </c>
      <c r="G49" s="149">
        <v>0.5</v>
      </c>
      <c r="H49" s="149" t="s">
        <v>624</v>
      </c>
      <c r="I49" s="149"/>
      <c r="J49" s="149"/>
      <c r="K49" s="149"/>
      <c r="L49" s="149"/>
      <c r="M49" s="149"/>
      <c r="N49" s="149"/>
      <c r="O49" s="149"/>
      <c r="P49" s="149"/>
      <c r="Q49" s="145">
        <v>21600</v>
      </c>
      <c r="R49" s="145">
        <v>0</v>
      </c>
      <c r="S49" s="145"/>
      <c r="T49" s="145"/>
      <c r="U49" s="145" t="s">
        <v>166</v>
      </c>
      <c r="V49" s="145" t="s">
        <v>166</v>
      </c>
      <c r="W49" s="145"/>
      <c r="X49" s="145" t="s">
        <v>167</v>
      </c>
      <c r="Y49" s="145" t="s">
        <v>167</v>
      </c>
      <c r="Z49" s="145" t="s">
        <v>167</v>
      </c>
      <c r="AA49" s="145" t="s">
        <v>167</v>
      </c>
      <c r="AB49" s="145" t="s">
        <v>166</v>
      </c>
      <c r="AC49" s="146">
        <v>42898</v>
      </c>
      <c r="AD49" s="145">
        <v>736087</v>
      </c>
      <c r="AE49" s="146">
        <v>46183</v>
      </c>
      <c r="AF49" s="145">
        <v>752102</v>
      </c>
    </row>
    <row r="50" spans="1:32" s="144" customFormat="1" ht="13.5" x14ac:dyDescent="0.25">
      <c r="A50" s="145" t="s">
        <v>162</v>
      </c>
      <c r="B50" s="145" t="s">
        <v>419</v>
      </c>
      <c r="C50" s="177" t="s">
        <v>249</v>
      </c>
      <c r="D50" s="180" t="s">
        <v>250</v>
      </c>
      <c r="E50" s="186" t="s">
        <v>639</v>
      </c>
      <c r="F50" s="183">
        <v>60</v>
      </c>
      <c r="G50" s="153">
        <v>1</v>
      </c>
      <c r="H50" s="153" t="s">
        <v>617</v>
      </c>
      <c r="I50" s="153"/>
      <c r="J50" s="153"/>
      <c r="K50" s="153"/>
      <c r="L50" s="153"/>
      <c r="M50" s="153"/>
      <c r="N50" s="153"/>
      <c r="O50" s="153"/>
      <c r="P50" s="153"/>
      <c r="Q50" s="145">
        <v>23300</v>
      </c>
      <c r="R50" s="145">
        <v>1</v>
      </c>
      <c r="S50" s="145"/>
      <c r="T50" s="145"/>
      <c r="U50" s="145" t="s">
        <v>166</v>
      </c>
      <c r="V50" s="145" t="s">
        <v>166</v>
      </c>
      <c r="W50" s="145"/>
      <c r="X50" s="145" t="s">
        <v>167</v>
      </c>
      <c r="Y50" s="145" t="s">
        <v>167</v>
      </c>
      <c r="Z50" s="145" t="s">
        <v>167</v>
      </c>
      <c r="AA50" s="145" t="s">
        <v>167</v>
      </c>
      <c r="AB50" s="145" t="s">
        <v>166</v>
      </c>
      <c r="AC50" s="146">
        <v>44943</v>
      </c>
      <c r="AD50" s="145">
        <v>762434</v>
      </c>
      <c r="AE50" s="146">
        <v>44943</v>
      </c>
      <c r="AF50" s="145">
        <v>762434</v>
      </c>
    </row>
    <row r="51" spans="1:32" s="144" customFormat="1" ht="13.5" x14ac:dyDescent="0.25">
      <c r="A51" s="145" t="s">
        <v>162</v>
      </c>
      <c r="B51" s="145" t="s">
        <v>419</v>
      </c>
      <c r="C51" s="177" t="s">
        <v>338</v>
      </c>
      <c r="D51" s="180" t="s">
        <v>339</v>
      </c>
      <c r="E51" s="186" t="s">
        <v>637</v>
      </c>
      <c r="F51" s="183">
        <v>4.1428571428571423</v>
      </c>
      <c r="G51" s="149">
        <v>0.2</v>
      </c>
      <c r="H51" s="149" t="s">
        <v>81</v>
      </c>
      <c r="I51" s="149" t="s">
        <v>645</v>
      </c>
      <c r="J51" s="149"/>
      <c r="K51" s="149"/>
      <c r="L51" s="149"/>
      <c r="M51" s="149"/>
      <c r="N51" s="149"/>
      <c r="O51" s="149"/>
      <c r="P51" s="149"/>
      <c r="Q51" s="145">
        <v>23800</v>
      </c>
      <c r="R51" s="145">
        <v>0</v>
      </c>
      <c r="S51" s="145"/>
      <c r="T51" s="145"/>
      <c r="U51" s="145" t="s">
        <v>166</v>
      </c>
      <c r="V51" s="145" t="s">
        <v>166</v>
      </c>
      <c r="W51" s="145"/>
      <c r="X51" s="145" t="s">
        <v>167</v>
      </c>
      <c r="Y51" s="145" t="s">
        <v>167</v>
      </c>
      <c r="Z51" s="145" t="s">
        <v>167</v>
      </c>
      <c r="AA51" s="145" t="s">
        <v>167</v>
      </c>
      <c r="AB51" s="145" t="s">
        <v>166</v>
      </c>
      <c r="AC51" s="146">
        <v>42898</v>
      </c>
      <c r="AD51" s="145">
        <v>736087</v>
      </c>
      <c r="AE51" s="146">
        <v>42898</v>
      </c>
      <c r="AF51" s="145" t="s">
        <v>424</v>
      </c>
    </row>
    <row r="52" spans="1:32" s="144" customFormat="1" ht="13.5" x14ac:dyDescent="0.25">
      <c r="A52" s="145" t="s">
        <v>162</v>
      </c>
      <c r="B52" s="145" t="s">
        <v>419</v>
      </c>
      <c r="C52" s="177" t="s">
        <v>340</v>
      </c>
      <c r="D52" s="180" t="s">
        <v>341</v>
      </c>
      <c r="E52" s="186" t="s">
        <v>634</v>
      </c>
      <c r="F52" s="183">
        <v>3.2222222222222219</v>
      </c>
      <c r="G52" s="149">
        <v>0.1</v>
      </c>
      <c r="H52" s="149" t="s">
        <v>83</v>
      </c>
      <c r="I52" s="149"/>
      <c r="J52" s="149"/>
      <c r="K52" s="149"/>
      <c r="L52" s="149"/>
      <c r="M52" s="149"/>
      <c r="N52" s="149"/>
      <c r="O52" s="149"/>
      <c r="P52" s="149"/>
      <c r="Q52" s="145">
        <v>23900</v>
      </c>
      <c r="R52" s="145">
        <v>0</v>
      </c>
      <c r="S52" s="145"/>
      <c r="T52" s="145"/>
      <c r="U52" s="145" t="s">
        <v>166</v>
      </c>
      <c r="V52" s="145" t="s">
        <v>166</v>
      </c>
      <c r="W52" s="145"/>
      <c r="X52" s="145" t="s">
        <v>167</v>
      </c>
      <c r="Y52" s="145" t="s">
        <v>167</v>
      </c>
      <c r="Z52" s="145" t="s">
        <v>167</v>
      </c>
      <c r="AA52" s="145" t="s">
        <v>167</v>
      </c>
      <c r="AB52" s="145" t="s">
        <v>166</v>
      </c>
      <c r="AC52" s="146">
        <v>42898</v>
      </c>
      <c r="AD52" s="145">
        <v>736087</v>
      </c>
      <c r="AE52" s="146">
        <v>42898</v>
      </c>
      <c r="AF52" s="145" t="s">
        <v>424</v>
      </c>
    </row>
    <row r="53" spans="1:32" s="144" customFormat="1" ht="13.5" x14ac:dyDescent="0.25">
      <c r="A53" s="145" t="s">
        <v>162</v>
      </c>
      <c r="B53" s="145" t="s">
        <v>419</v>
      </c>
      <c r="C53" s="177" t="s">
        <v>342</v>
      </c>
      <c r="D53" s="180" t="s">
        <v>343</v>
      </c>
      <c r="E53" s="186" t="s">
        <v>634</v>
      </c>
      <c r="F53" s="183">
        <v>1.25</v>
      </c>
      <c r="G53" s="149">
        <f>12/60</f>
        <v>0.2</v>
      </c>
      <c r="H53" s="149" t="s">
        <v>105</v>
      </c>
      <c r="I53" s="149"/>
      <c r="J53" s="149"/>
      <c r="K53" s="149"/>
      <c r="L53" s="149"/>
      <c r="M53" s="149"/>
      <c r="N53" s="149"/>
      <c r="O53" s="149"/>
      <c r="P53" s="149"/>
      <c r="Q53" s="145">
        <v>24000</v>
      </c>
      <c r="R53" s="145">
        <v>0</v>
      </c>
      <c r="S53" s="145"/>
      <c r="T53" s="145"/>
      <c r="U53" s="145" t="s">
        <v>166</v>
      </c>
      <c r="V53" s="145" t="s">
        <v>166</v>
      </c>
      <c r="W53" s="145"/>
      <c r="X53" s="145" t="s">
        <v>167</v>
      </c>
      <c r="Y53" s="145" t="s">
        <v>167</v>
      </c>
      <c r="Z53" s="145" t="s">
        <v>167</v>
      </c>
      <c r="AA53" s="145" t="s">
        <v>167</v>
      </c>
      <c r="AB53" s="145" t="s">
        <v>166</v>
      </c>
      <c r="AC53" s="146">
        <v>42898</v>
      </c>
      <c r="AD53" s="145">
        <v>736087</v>
      </c>
      <c r="AE53" s="146">
        <v>42898</v>
      </c>
      <c r="AF53" s="145" t="s">
        <v>424</v>
      </c>
    </row>
    <row r="54" spans="1:32" s="144" customFormat="1" ht="13.5" x14ac:dyDescent="0.25">
      <c r="A54" s="145" t="s">
        <v>162</v>
      </c>
      <c r="B54" s="145" t="s">
        <v>419</v>
      </c>
      <c r="C54" s="177" t="s">
        <v>344</v>
      </c>
      <c r="D54" s="180" t="s">
        <v>345</v>
      </c>
      <c r="E54" s="186" t="s">
        <v>628</v>
      </c>
      <c r="F54" s="183">
        <v>17</v>
      </c>
      <c r="G54" s="149">
        <v>0.2</v>
      </c>
      <c r="H54" s="149" t="s">
        <v>97</v>
      </c>
      <c r="I54" s="149" t="s">
        <v>614</v>
      </c>
      <c r="J54" s="149"/>
      <c r="K54" s="149"/>
      <c r="L54" s="149"/>
      <c r="M54" s="149"/>
      <c r="N54" s="149"/>
      <c r="O54" s="149"/>
      <c r="P54" s="149"/>
      <c r="Q54" s="145">
        <v>24100</v>
      </c>
      <c r="R54" s="145">
        <v>0</v>
      </c>
      <c r="S54" s="145"/>
      <c r="T54" s="145"/>
      <c r="U54" s="145" t="s">
        <v>166</v>
      </c>
      <c r="V54" s="145" t="s">
        <v>166</v>
      </c>
      <c r="W54" s="145"/>
      <c r="X54" s="145" t="s">
        <v>167</v>
      </c>
      <c r="Y54" s="145" t="s">
        <v>167</v>
      </c>
      <c r="Z54" s="145" t="s">
        <v>167</v>
      </c>
      <c r="AA54" s="145" t="s">
        <v>167</v>
      </c>
      <c r="AB54" s="145" t="s">
        <v>166</v>
      </c>
      <c r="AC54" s="146">
        <v>44943</v>
      </c>
      <c r="AD54" s="145">
        <v>762434</v>
      </c>
      <c r="AE54" s="146">
        <v>44943</v>
      </c>
      <c r="AF54" s="145">
        <v>762434</v>
      </c>
    </row>
    <row r="55" spans="1:32" s="144" customFormat="1" ht="13.5" x14ac:dyDescent="0.25">
      <c r="A55" s="145" t="s">
        <v>162</v>
      </c>
      <c r="B55" s="145" t="s">
        <v>419</v>
      </c>
      <c r="C55" s="177" t="s">
        <v>346</v>
      </c>
      <c r="D55" s="180" t="s">
        <v>347</v>
      </c>
      <c r="E55" s="186" t="s">
        <v>628</v>
      </c>
      <c r="F55" s="183">
        <v>5</v>
      </c>
      <c r="G55" s="149">
        <v>0.7</v>
      </c>
      <c r="H55" s="149" t="s">
        <v>546</v>
      </c>
      <c r="I55" s="149" t="s">
        <v>549</v>
      </c>
      <c r="J55" s="149" t="s">
        <v>552</v>
      </c>
      <c r="K55" s="149" t="s">
        <v>555</v>
      </c>
      <c r="L55" s="149" t="s">
        <v>543</v>
      </c>
      <c r="M55" s="149" t="s">
        <v>558</v>
      </c>
      <c r="N55" s="149" t="s">
        <v>562</v>
      </c>
      <c r="O55" s="149"/>
      <c r="P55" s="149"/>
      <c r="Q55" s="145">
        <v>24200</v>
      </c>
      <c r="R55" s="145">
        <v>0</v>
      </c>
      <c r="S55" s="145"/>
      <c r="T55" s="145"/>
      <c r="U55" s="145" t="s">
        <v>166</v>
      </c>
      <c r="V55" s="145" t="s">
        <v>166</v>
      </c>
      <c r="W55" s="145"/>
      <c r="X55" s="145" t="s">
        <v>167</v>
      </c>
      <c r="Y55" s="145" t="s">
        <v>167</v>
      </c>
      <c r="Z55" s="145" t="s">
        <v>167</v>
      </c>
      <c r="AA55" s="145" t="s">
        <v>167</v>
      </c>
      <c r="AB55" s="145" t="s">
        <v>166</v>
      </c>
      <c r="AC55" s="146">
        <v>42898</v>
      </c>
      <c r="AD55" s="145">
        <v>736087</v>
      </c>
      <c r="AE55" s="146">
        <v>42898</v>
      </c>
      <c r="AF55" s="145" t="s">
        <v>424</v>
      </c>
    </row>
    <row r="56" spans="1:32" s="144" customFormat="1" ht="13.5" x14ac:dyDescent="0.25">
      <c r="A56" s="145" t="s">
        <v>162</v>
      </c>
      <c r="B56" s="145" t="s">
        <v>419</v>
      </c>
      <c r="C56" s="177" t="s">
        <v>461</v>
      </c>
      <c r="D56" s="180" t="s">
        <v>462</v>
      </c>
      <c r="E56" s="186" t="s">
        <v>628</v>
      </c>
      <c r="F56" s="183">
        <v>13</v>
      </c>
      <c r="G56" s="149">
        <v>0.2</v>
      </c>
      <c r="H56" s="149" t="s">
        <v>87</v>
      </c>
      <c r="I56" s="149"/>
      <c r="J56" s="149"/>
      <c r="K56" s="149"/>
      <c r="L56" s="149"/>
      <c r="M56" s="149"/>
      <c r="N56" s="149"/>
      <c r="O56" s="149"/>
      <c r="P56" s="149"/>
      <c r="Q56" s="145">
        <v>24301</v>
      </c>
      <c r="R56" s="145">
        <v>0</v>
      </c>
      <c r="S56" s="145"/>
      <c r="T56" s="145"/>
      <c r="U56" s="145" t="s">
        <v>166</v>
      </c>
      <c r="V56" s="145" t="s">
        <v>166</v>
      </c>
      <c r="W56" s="145"/>
      <c r="X56" s="145" t="s">
        <v>167</v>
      </c>
      <c r="Y56" s="145" t="s">
        <v>167</v>
      </c>
      <c r="Z56" s="145" t="s">
        <v>167</v>
      </c>
      <c r="AA56" s="145" t="s">
        <v>167</v>
      </c>
      <c r="AB56" s="145" t="s">
        <v>166</v>
      </c>
      <c r="AC56" s="146">
        <v>42898</v>
      </c>
      <c r="AD56" s="145">
        <v>736087</v>
      </c>
      <c r="AE56" s="146">
        <v>42898</v>
      </c>
      <c r="AF56" s="145">
        <v>736087</v>
      </c>
    </row>
    <row r="57" spans="1:32" s="144" customFormat="1" ht="13.5" x14ac:dyDescent="0.25">
      <c r="A57" s="145" t="s">
        <v>162</v>
      </c>
      <c r="B57" s="145" t="s">
        <v>419</v>
      </c>
      <c r="C57" s="177" t="s">
        <v>350</v>
      </c>
      <c r="D57" s="180" t="s">
        <v>351</v>
      </c>
      <c r="E57" s="186" t="s">
        <v>628</v>
      </c>
      <c r="F57" s="183">
        <v>1.9333333333333333</v>
      </c>
      <c r="G57" s="149">
        <v>0.1</v>
      </c>
      <c r="H57" s="149" t="s">
        <v>92</v>
      </c>
      <c r="I57" s="149"/>
      <c r="J57" s="149"/>
      <c r="K57" s="149"/>
      <c r="L57" s="149"/>
      <c r="M57" s="149"/>
      <c r="N57" s="149"/>
      <c r="O57" s="149"/>
      <c r="P57" s="149"/>
      <c r="Q57" s="145">
        <v>24400</v>
      </c>
      <c r="R57" s="145">
        <v>0</v>
      </c>
      <c r="S57" s="145"/>
      <c r="T57" s="145"/>
      <c r="U57" s="145" t="s">
        <v>166</v>
      </c>
      <c r="V57" s="145" t="s">
        <v>166</v>
      </c>
      <c r="W57" s="145"/>
      <c r="X57" s="145" t="s">
        <v>167</v>
      </c>
      <c r="Y57" s="145" t="s">
        <v>167</v>
      </c>
      <c r="Z57" s="145" t="s">
        <v>167</v>
      </c>
      <c r="AA57" s="145" t="s">
        <v>167</v>
      </c>
      <c r="AB57" s="145" t="s">
        <v>166</v>
      </c>
      <c r="AC57" s="146">
        <v>42898</v>
      </c>
      <c r="AD57" s="145">
        <v>736087</v>
      </c>
      <c r="AE57" s="146">
        <v>42898</v>
      </c>
      <c r="AF57" s="145" t="s">
        <v>424</v>
      </c>
    </row>
    <row r="58" spans="1:32" s="144" customFormat="1" ht="13.5" x14ac:dyDescent="0.25">
      <c r="A58" s="145" t="s">
        <v>162</v>
      </c>
      <c r="B58" s="145" t="s">
        <v>419</v>
      </c>
      <c r="C58" s="177" t="s">
        <v>352</v>
      </c>
      <c r="D58" s="180" t="s">
        <v>353</v>
      </c>
      <c r="E58" s="186" t="s">
        <v>638</v>
      </c>
      <c r="F58" s="183">
        <v>5.5</v>
      </c>
      <c r="G58" s="149">
        <v>0.2</v>
      </c>
      <c r="H58" s="149" t="s">
        <v>618</v>
      </c>
      <c r="I58" s="149"/>
      <c r="J58" s="149"/>
      <c r="K58" s="149"/>
      <c r="L58" s="149"/>
      <c r="M58" s="149"/>
      <c r="N58" s="149"/>
      <c r="O58" s="149"/>
      <c r="P58" s="149"/>
      <c r="Q58" s="145">
        <v>24530</v>
      </c>
      <c r="R58" s="145">
        <v>0</v>
      </c>
      <c r="S58" s="145"/>
      <c r="T58" s="145"/>
      <c r="U58" s="145" t="s">
        <v>166</v>
      </c>
      <c r="V58" s="145" t="s">
        <v>166</v>
      </c>
      <c r="W58" s="145"/>
      <c r="X58" s="145" t="s">
        <v>167</v>
      </c>
      <c r="Y58" s="145" t="s">
        <v>167</v>
      </c>
      <c r="Z58" s="145" t="s">
        <v>167</v>
      </c>
      <c r="AA58" s="145" t="s">
        <v>167</v>
      </c>
      <c r="AB58" s="145" t="s">
        <v>166</v>
      </c>
      <c r="AC58" s="146">
        <v>44943</v>
      </c>
      <c r="AD58" s="145">
        <v>762434</v>
      </c>
      <c r="AE58" s="146">
        <v>44943</v>
      </c>
      <c r="AF58" s="145">
        <v>762434</v>
      </c>
    </row>
    <row r="59" spans="1:32" s="144" customFormat="1" ht="13.5" x14ac:dyDescent="0.25">
      <c r="A59" s="145" t="s">
        <v>162</v>
      </c>
      <c r="B59" s="145" t="s">
        <v>419</v>
      </c>
      <c r="C59" s="177" t="s">
        <v>354</v>
      </c>
      <c r="D59" s="180" t="s">
        <v>355</v>
      </c>
      <c r="E59" s="186" t="s">
        <v>628</v>
      </c>
      <c r="F59" s="183">
        <v>10.75</v>
      </c>
      <c r="G59" s="149">
        <v>0.2</v>
      </c>
      <c r="H59" s="149" t="s">
        <v>91</v>
      </c>
      <c r="I59" s="149"/>
      <c r="J59" s="149"/>
      <c r="K59" s="149"/>
      <c r="L59" s="149"/>
      <c r="M59" s="149"/>
      <c r="N59" s="149"/>
      <c r="O59" s="149"/>
      <c r="P59" s="149"/>
      <c r="Q59" s="145">
        <v>24600</v>
      </c>
      <c r="R59" s="145">
        <v>0</v>
      </c>
      <c r="S59" s="145"/>
      <c r="T59" s="145"/>
      <c r="U59" s="145" t="s">
        <v>166</v>
      </c>
      <c r="V59" s="145" t="s">
        <v>166</v>
      </c>
      <c r="W59" s="145"/>
      <c r="X59" s="145" t="s">
        <v>167</v>
      </c>
      <c r="Y59" s="145" t="s">
        <v>167</v>
      </c>
      <c r="Z59" s="145" t="s">
        <v>167</v>
      </c>
      <c r="AA59" s="145" t="s">
        <v>167</v>
      </c>
      <c r="AB59" s="145" t="s">
        <v>166</v>
      </c>
      <c r="AC59" s="146">
        <v>42898</v>
      </c>
      <c r="AD59" s="145">
        <v>736087</v>
      </c>
      <c r="AE59" s="146">
        <v>42898</v>
      </c>
      <c r="AF59" s="145" t="s">
        <v>424</v>
      </c>
    </row>
    <row r="60" spans="1:32" s="144" customFormat="1" ht="13.5" x14ac:dyDescent="0.25">
      <c r="A60" s="145" t="s">
        <v>162</v>
      </c>
      <c r="B60" s="145" t="s">
        <v>419</v>
      </c>
      <c r="C60" s="177" t="s">
        <v>356</v>
      </c>
      <c r="D60" s="180" t="s">
        <v>357</v>
      </c>
      <c r="E60" s="186" t="s">
        <v>628</v>
      </c>
      <c r="F60" s="183">
        <v>2.5</v>
      </c>
      <c r="G60" s="149">
        <v>0.1</v>
      </c>
      <c r="H60" s="149" t="s">
        <v>96</v>
      </c>
      <c r="I60" s="149"/>
      <c r="J60" s="149"/>
      <c r="K60" s="149"/>
      <c r="L60" s="149"/>
      <c r="M60" s="149"/>
      <c r="N60" s="149"/>
      <c r="O60" s="149"/>
      <c r="P60" s="149"/>
      <c r="Q60" s="145">
        <v>24700</v>
      </c>
      <c r="R60" s="145">
        <v>0</v>
      </c>
      <c r="S60" s="145"/>
      <c r="T60" s="145"/>
      <c r="U60" s="145" t="s">
        <v>166</v>
      </c>
      <c r="V60" s="145" t="s">
        <v>166</v>
      </c>
      <c r="W60" s="145"/>
      <c r="X60" s="145" t="s">
        <v>167</v>
      </c>
      <c r="Y60" s="145" t="s">
        <v>167</v>
      </c>
      <c r="Z60" s="145" t="s">
        <v>167</v>
      </c>
      <c r="AA60" s="145" t="s">
        <v>167</v>
      </c>
      <c r="AB60" s="145" t="s">
        <v>166</v>
      </c>
      <c r="AC60" s="146">
        <v>42898</v>
      </c>
      <c r="AD60" s="145">
        <v>736087</v>
      </c>
      <c r="AE60" s="146">
        <v>42898</v>
      </c>
      <c r="AF60" s="145" t="s">
        <v>424</v>
      </c>
    </row>
    <row r="61" spans="1:32" s="144" customFormat="1" ht="13.5" x14ac:dyDescent="0.25">
      <c r="A61" s="145" t="s">
        <v>162</v>
      </c>
      <c r="B61" s="145" t="s">
        <v>419</v>
      </c>
      <c r="C61" s="177" t="s">
        <v>358</v>
      </c>
      <c r="D61" s="180" t="s">
        <v>359</v>
      </c>
      <c r="E61" s="186" t="s">
        <v>628</v>
      </c>
      <c r="F61" s="183">
        <v>12.5</v>
      </c>
      <c r="G61" s="149">
        <v>1.7</v>
      </c>
      <c r="H61" s="149" t="s">
        <v>546</v>
      </c>
      <c r="I61" s="149" t="s">
        <v>549</v>
      </c>
      <c r="J61" s="149" t="s">
        <v>552</v>
      </c>
      <c r="K61" s="149" t="s">
        <v>555</v>
      </c>
      <c r="L61" s="149" t="s">
        <v>543</v>
      </c>
      <c r="M61" s="149" t="s">
        <v>558</v>
      </c>
      <c r="N61" s="149" t="s">
        <v>562</v>
      </c>
      <c r="O61" s="149"/>
      <c r="P61" s="149"/>
      <c r="Q61" s="145">
        <v>24800</v>
      </c>
      <c r="R61" s="145">
        <v>1</v>
      </c>
      <c r="S61" s="145"/>
      <c r="T61" s="145"/>
      <c r="U61" s="145" t="s">
        <v>166</v>
      </c>
      <c r="V61" s="145" t="s">
        <v>166</v>
      </c>
      <c r="W61" s="145"/>
      <c r="X61" s="145" t="s">
        <v>167</v>
      </c>
      <c r="Y61" s="145" t="s">
        <v>167</v>
      </c>
      <c r="Z61" s="145" t="s">
        <v>167</v>
      </c>
      <c r="AA61" s="145" t="s">
        <v>167</v>
      </c>
      <c r="AB61" s="145" t="s">
        <v>166</v>
      </c>
      <c r="AC61" s="146">
        <v>42898</v>
      </c>
      <c r="AD61" s="145">
        <v>736087</v>
      </c>
      <c r="AE61" s="146">
        <v>42898</v>
      </c>
      <c r="AF61" s="145" t="s">
        <v>424</v>
      </c>
    </row>
    <row r="62" spans="1:32" s="144" customFormat="1" ht="13.5" x14ac:dyDescent="0.25">
      <c r="A62" s="145" t="s">
        <v>162</v>
      </c>
      <c r="B62" s="145" t="s">
        <v>419</v>
      </c>
      <c r="C62" s="177" t="s">
        <v>463</v>
      </c>
      <c r="D62" s="180" t="s">
        <v>464</v>
      </c>
      <c r="E62" s="183" t="s">
        <v>625</v>
      </c>
      <c r="F62" s="183" t="s">
        <v>625</v>
      </c>
      <c r="G62" s="149">
        <v>2.5</v>
      </c>
      <c r="H62" s="153" t="s">
        <v>625</v>
      </c>
      <c r="I62" s="149"/>
      <c r="J62" s="149"/>
      <c r="K62" s="149"/>
      <c r="L62" s="149"/>
      <c r="M62" s="149"/>
      <c r="N62" s="149"/>
      <c r="O62" s="149"/>
      <c r="P62" s="149"/>
      <c r="Q62" s="145">
        <v>24900</v>
      </c>
      <c r="R62" s="145">
        <v>2</v>
      </c>
      <c r="S62" s="145"/>
      <c r="T62" s="145"/>
      <c r="U62" s="145" t="s">
        <v>166</v>
      </c>
      <c r="V62" s="145" t="s">
        <v>166</v>
      </c>
      <c r="W62" s="145"/>
      <c r="X62" s="145" t="s">
        <v>167</v>
      </c>
      <c r="Y62" s="145" t="s">
        <v>167</v>
      </c>
      <c r="Z62" s="145" t="s">
        <v>167</v>
      </c>
      <c r="AA62" s="145" t="s">
        <v>167</v>
      </c>
      <c r="AB62" s="145" t="s">
        <v>166</v>
      </c>
      <c r="AC62" s="146">
        <v>42898</v>
      </c>
      <c r="AD62" s="145">
        <v>736087</v>
      </c>
      <c r="AE62" s="146">
        <v>42898</v>
      </c>
      <c r="AF62" s="145" t="s">
        <v>424</v>
      </c>
    </row>
    <row r="63" spans="1:32" s="144" customFormat="1" ht="13.5" x14ac:dyDescent="0.25">
      <c r="A63" s="145" t="s">
        <v>162</v>
      </c>
      <c r="B63" s="145" t="s">
        <v>419</v>
      </c>
      <c r="C63" s="177" t="s">
        <v>360</v>
      </c>
      <c r="D63" s="180" t="s">
        <v>361</v>
      </c>
      <c r="E63" s="186" t="s">
        <v>637</v>
      </c>
      <c r="F63" s="183">
        <v>4.1428571428571423</v>
      </c>
      <c r="G63" s="149">
        <v>0.2</v>
      </c>
      <c r="H63" s="149" t="s">
        <v>81</v>
      </c>
      <c r="I63" s="149" t="s">
        <v>645</v>
      </c>
      <c r="J63" s="149"/>
      <c r="K63" s="149"/>
      <c r="L63" s="149"/>
      <c r="M63" s="149"/>
      <c r="N63" s="149"/>
      <c r="O63" s="149"/>
      <c r="P63" s="149"/>
      <c r="Q63" s="145">
        <v>25000</v>
      </c>
      <c r="R63" s="145">
        <v>0</v>
      </c>
      <c r="S63" s="145"/>
      <c r="T63" s="145"/>
      <c r="U63" s="145" t="s">
        <v>166</v>
      </c>
      <c r="V63" s="145" t="s">
        <v>166</v>
      </c>
      <c r="W63" s="145"/>
      <c r="X63" s="145" t="s">
        <v>167</v>
      </c>
      <c r="Y63" s="145" t="s">
        <v>167</v>
      </c>
      <c r="Z63" s="145" t="s">
        <v>167</v>
      </c>
      <c r="AA63" s="145" t="s">
        <v>167</v>
      </c>
      <c r="AB63" s="145" t="s">
        <v>166</v>
      </c>
      <c r="AC63" s="146">
        <v>42898</v>
      </c>
      <c r="AD63" s="145">
        <v>736087</v>
      </c>
      <c r="AE63" s="146">
        <v>42898</v>
      </c>
      <c r="AF63" s="145" t="s">
        <v>424</v>
      </c>
    </row>
    <row r="64" spans="1:32" s="144" customFormat="1" ht="13.5" x14ac:dyDescent="0.25">
      <c r="A64" s="145" t="s">
        <v>162</v>
      </c>
      <c r="B64" s="145" t="s">
        <v>419</v>
      </c>
      <c r="C64" s="177" t="s">
        <v>362</v>
      </c>
      <c r="D64" s="180" t="s">
        <v>363</v>
      </c>
      <c r="E64" s="186" t="s">
        <v>634</v>
      </c>
      <c r="F64" s="183">
        <v>3.2222222222222219</v>
      </c>
      <c r="G64" s="149">
        <v>0.1</v>
      </c>
      <c r="H64" s="149" t="s">
        <v>83</v>
      </c>
      <c r="I64" s="149"/>
      <c r="J64" s="149"/>
      <c r="K64" s="149"/>
      <c r="L64" s="149"/>
      <c r="M64" s="149"/>
      <c r="N64" s="149"/>
      <c r="O64" s="149"/>
      <c r="P64" s="149"/>
      <c r="Q64" s="145">
        <v>25100</v>
      </c>
      <c r="R64" s="145">
        <v>0</v>
      </c>
      <c r="S64" s="145"/>
      <c r="T64" s="145"/>
      <c r="U64" s="145" t="s">
        <v>166</v>
      </c>
      <c r="V64" s="145" t="s">
        <v>166</v>
      </c>
      <c r="W64" s="145"/>
      <c r="X64" s="145" t="s">
        <v>167</v>
      </c>
      <c r="Y64" s="145" t="s">
        <v>167</v>
      </c>
      <c r="Z64" s="145" t="s">
        <v>167</v>
      </c>
      <c r="AA64" s="145" t="s">
        <v>167</v>
      </c>
      <c r="AB64" s="145" t="s">
        <v>166</v>
      </c>
      <c r="AC64" s="146">
        <v>42898</v>
      </c>
      <c r="AD64" s="145">
        <v>736087</v>
      </c>
      <c r="AE64" s="146">
        <v>42898</v>
      </c>
      <c r="AF64" s="145" t="s">
        <v>424</v>
      </c>
    </row>
    <row r="65" spans="1:32" s="144" customFormat="1" ht="13.5" x14ac:dyDescent="0.25">
      <c r="A65" s="145" t="s">
        <v>162</v>
      </c>
      <c r="B65" s="145" t="s">
        <v>419</v>
      </c>
      <c r="C65" s="177" t="s">
        <v>364</v>
      </c>
      <c r="D65" s="180" t="s">
        <v>365</v>
      </c>
      <c r="E65" s="186" t="s">
        <v>634</v>
      </c>
      <c r="F65" s="183">
        <v>1.25</v>
      </c>
      <c r="G65" s="149">
        <v>0.2</v>
      </c>
      <c r="H65" s="149" t="s">
        <v>105</v>
      </c>
      <c r="I65" s="149"/>
      <c r="J65" s="149"/>
      <c r="K65" s="149"/>
      <c r="L65" s="149"/>
      <c r="M65" s="149"/>
      <c r="N65" s="149"/>
      <c r="O65" s="149"/>
      <c r="P65" s="149"/>
      <c r="Q65" s="145">
        <v>25200</v>
      </c>
      <c r="R65" s="145">
        <v>0</v>
      </c>
      <c r="S65" s="145"/>
      <c r="T65" s="145"/>
      <c r="U65" s="145" t="s">
        <v>166</v>
      </c>
      <c r="V65" s="145" t="s">
        <v>166</v>
      </c>
      <c r="W65" s="145"/>
      <c r="X65" s="145" t="s">
        <v>167</v>
      </c>
      <c r="Y65" s="145" t="s">
        <v>167</v>
      </c>
      <c r="Z65" s="145" t="s">
        <v>167</v>
      </c>
      <c r="AA65" s="145" t="s">
        <v>167</v>
      </c>
      <c r="AB65" s="145" t="s">
        <v>166</v>
      </c>
      <c r="AC65" s="146">
        <v>42898</v>
      </c>
      <c r="AD65" s="145">
        <v>736087</v>
      </c>
      <c r="AE65" s="146">
        <v>42898</v>
      </c>
      <c r="AF65" s="145" t="s">
        <v>424</v>
      </c>
    </row>
    <row r="66" spans="1:32" s="144" customFormat="1" ht="13.5" x14ac:dyDescent="0.25">
      <c r="A66" s="145" t="s">
        <v>162</v>
      </c>
      <c r="B66" s="145" t="s">
        <v>419</v>
      </c>
      <c r="C66" s="177" t="s">
        <v>366</v>
      </c>
      <c r="D66" s="180" t="s">
        <v>367</v>
      </c>
      <c r="E66" s="186" t="s">
        <v>628</v>
      </c>
      <c r="F66" s="183">
        <v>17</v>
      </c>
      <c r="G66" s="149">
        <v>0.2</v>
      </c>
      <c r="H66" s="149" t="s">
        <v>97</v>
      </c>
      <c r="I66" s="149" t="s">
        <v>614</v>
      </c>
      <c r="J66" s="149"/>
      <c r="K66" s="149"/>
      <c r="L66" s="149"/>
      <c r="M66" s="149"/>
      <c r="N66" s="149"/>
      <c r="O66" s="149"/>
      <c r="P66" s="149"/>
      <c r="Q66" s="145">
        <v>25300</v>
      </c>
      <c r="R66" s="145">
        <v>0</v>
      </c>
      <c r="S66" s="145" t="s">
        <v>370</v>
      </c>
      <c r="T66" s="145"/>
      <c r="U66" s="145" t="s">
        <v>166</v>
      </c>
      <c r="V66" s="145" t="s">
        <v>166</v>
      </c>
      <c r="W66" s="145"/>
      <c r="X66" s="145" t="s">
        <v>167</v>
      </c>
      <c r="Y66" s="145" t="s">
        <v>167</v>
      </c>
      <c r="Z66" s="145" t="s">
        <v>167</v>
      </c>
      <c r="AA66" s="145" t="s">
        <v>167</v>
      </c>
      <c r="AB66" s="145" t="s">
        <v>166</v>
      </c>
      <c r="AC66" s="146">
        <v>44943</v>
      </c>
      <c r="AD66" s="145">
        <v>762434</v>
      </c>
      <c r="AE66" s="146">
        <v>45740</v>
      </c>
      <c r="AF66" s="145">
        <v>752102</v>
      </c>
    </row>
    <row r="67" spans="1:32" s="144" customFormat="1" ht="13.5" x14ac:dyDescent="0.25">
      <c r="A67" s="145" t="s">
        <v>162</v>
      </c>
      <c r="B67" s="145" t="s">
        <v>419</v>
      </c>
      <c r="C67" s="177" t="s">
        <v>368</v>
      </c>
      <c r="D67" s="180" t="s">
        <v>369</v>
      </c>
      <c r="E67" s="186" t="s">
        <v>628</v>
      </c>
      <c r="F67" s="183">
        <v>5</v>
      </c>
      <c r="G67" s="149">
        <v>0.7</v>
      </c>
      <c r="H67" s="149" t="s">
        <v>546</v>
      </c>
      <c r="I67" s="149" t="s">
        <v>549</v>
      </c>
      <c r="J67" s="149" t="s">
        <v>552</v>
      </c>
      <c r="K67" s="149" t="s">
        <v>555</v>
      </c>
      <c r="L67" s="149" t="s">
        <v>543</v>
      </c>
      <c r="M67" s="149" t="s">
        <v>558</v>
      </c>
      <c r="N67" s="149" t="s">
        <v>562</v>
      </c>
      <c r="O67" s="149"/>
      <c r="P67" s="149"/>
      <c r="Q67" s="145">
        <v>25400</v>
      </c>
      <c r="R67" s="145">
        <v>0</v>
      </c>
      <c r="S67" s="145"/>
      <c r="T67" s="145"/>
      <c r="U67" s="145" t="s">
        <v>166</v>
      </c>
      <c r="V67" s="145" t="s">
        <v>166</v>
      </c>
      <c r="W67" s="145"/>
      <c r="X67" s="145" t="s">
        <v>167</v>
      </c>
      <c r="Y67" s="145" t="s">
        <v>167</v>
      </c>
      <c r="Z67" s="145" t="s">
        <v>167</v>
      </c>
      <c r="AA67" s="145" t="s">
        <v>167</v>
      </c>
      <c r="AB67" s="145" t="s">
        <v>166</v>
      </c>
      <c r="AC67" s="146">
        <v>42898</v>
      </c>
      <c r="AD67" s="145">
        <v>736087</v>
      </c>
      <c r="AE67" s="146">
        <v>42898</v>
      </c>
      <c r="AF67" s="145" t="s">
        <v>424</v>
      </c>
    </row>
    <row r="68" spans="1:32" s="144" customFormat="1" ht="13.5" x14ac:dyDescent="0.25">
      <c r="A68" s="145" t="s">
        <v>162</v>
      </c>
      <c r="B68" s="145" t="s">
        <v>419</v>
      </c>
      <c r="C68" s="177" t="s">
        <v>465</v>
      </c>
      <c r="D68" s="180" t="s">
        <v>466</v>
      </c>
      <c r="E68" s="186" t="s">
        <v>628</v>
      </c>
      <c r="F68" s="183">
        <v>13</v>
      </c>
      <c r="G68" s="149">
        <v>0.2</v>
      </c>
      <c r="H68" s="149" t="s">
        <v>87</v>
      </c>
      <c r="I68" s="149"/>
      <c r="J68" s="149"/>
      <c r="K68" s="149"/>
      <c r="L68" s="149"/>
      <c r="M68" s="149"/>
      <c r="N68" s="149"/>
      <c r="O68" s="149"/>
      <c r="P68" s="149"/>
      <c r="Q68" s="145">
        <v>25500</v>
      </c>
      <c r="R68" s="145">
        <v>0</v>
      </c>
      <c r="S68" s="145"/>
      <c r="T68" s="145"/>
      <c r="U68" s="145" t="s">
        <v>166</v>
      </c>
      <c r="V68" s="145" t="s">
        <v>166</v>
      </c>
      <c r="W68" s="145"/>
      <c r="X68" s="145" t="s">
        <v>167</v>
      </c>
      <c r="Y68" s="145" t="s">
        <v>167</v>
      </c>
      <c r="Z68" s="145" t="s">
        <v>167</v>
      </c>
      <c r="AA68" s="145" t="s">
        <v>167</v>
      </c>
      <c r="AB68" s="145" t="s">
        <v>166</v>
      </c>
      <c r="AC68" s="146">
        <v>44943</v>
      </c>
      <c r="AD68" s="145">
        <v>762434</v>
      </c>
      <c r="AE68" s="146">
        <v>44943</v>
      </c>
      <c r="AF68" s="145">
        <v>762434</v>
      </c>
    </row>
    <row r="69" spans="1:32" s="144" customFormat="1" ht="13.5" x14ac:dyDescent="0.25">
      <c r="A69" s="145" t="s">
        <v>162</v>
      </c>
      <c r="B69" s="145" t="s">
        <v>419</v>
      </c>
      <c r="C69" s="177" t="s">
        <v>373</v>
      </c>
      <c r="D69" s="180" t="s">
        <v>374</v>
      </c>
      <c r="E69" s="186" t="s">
        <v>628</v>
      </c>
      <c r="F69" s="183">
        <v>1.9333333333333333</v>
      </c>
      <c r="G69" s="149">
        <v>0.1</v>
      </c>
      <c r="H69" s="149" t="s">
        <v>92</v>
      </c>
      <c r="I69" s="149"/>
      <c r="J69" s="149"/>
      <c r="K69" s="149"/>
      <c r="L69" s="149"/>
      <c r="M69" s="149"/>
      <c r="N69" s="149"/>
      <c r="O69" s="149"/>
      <c r="P69" s="149"/>
      <c r="Q69" s="145">
        <v>25600</v>
      </c>
      <c r="R69" s="145">
        <v>0</v>
      </c>
      <c r="S69" s="145"/>
      <c r="T69" s="145"/>
      <c r="U69" s="145" t="s">
        <v>166</v>
      </c>
      <c r="V69" s="145" t="s">
        <v>166</v>
      </c>
      <c r="W69" s="145"/>
      <c r="X69" s="145" t="s">
        <v>167</v>
      </c>
      <c r="Y69" s="145" t="s">
        <v>167</v>
      </c>
      <c r="Z69" s="145" t="s">
        <v>167</v>
      </c>
      <c r="AA69" s="145" t="s">
        <v>167</v>
      </c>
      <c r="AB69" s="145" t="s">
        <v>166</v>
      </c>
      <c r="AC69" s="146">
        <v>42898</v>
      </c>
      <c r="AD69" s="145">
        <v>736087</v>
      </c>
      <c r="AE69" s="146">
        <v>42898</v>
      </c>
      <c r="AF69" s="145" t="s">
        <v>424</v>
      </c>
    </row>
    <row r="70" spans="1:32" s="144" customFormat="1" ht="13.5" x14ac:dyDescent="0.25">
      <c r="A70" s="145" t="s">
        <v>162</v>
      </c>
      <c r="B70" s="145" t="s">
        <v>419</v>
      </c>
      <c r="C70" s="177" t="s">
        <v>375</v>
      </c>
      <c r="D70" s="180" t="s">
        <v>376</v>
      </c>
      <c r="E70" s="186" t="s">
        <v>638</v>
      </c>
      <c r="F70" s="183">
        <v>5.5</v>
      </c>
      <c r="G70" s="149">
        <v>0.2</v>
      </c>
      <c r="H70" s="149" t="s">
        <v>618</v>
      </c>
      <c r="I70" s="149"/>
      <c r="J70" s="149"/>
      <c r="K70" s="149"/>
      <c r="L70" s="149"/>
      <c r="M70" s="149"/>
      <c r="N70" s="149"/>
      <c r="O70" s="149"/>
      <c r="P70" s="149"/>
      <c r="Q70" s="145">
        <v>25701</v>
      </c>
      <c r="R70" s="145">
        <v>0</v>
      </c>
      <c r="S70" s="145"/>
      <c r="T70" s="145"/>
      <c r="U70" s="145" t="s">
        <v>166</v>
      </c>
      <c r="V70" s="145" t="s">
        <v>166</v>
      </c>
      <c r="W70" s="145"/>
      <c r="X70" s="145" t="s">
        <v>167</v>
      </c>
      <c r="Y70" s="145" t="s">
        <v>167</v>
      </c>
      <c r="Z70" s="145" t="s">
        <v>167</v>
      </c>
      <c r="AA70" s="145" t="s">
        <v>167</v>
      </c>
      <c r="AB70" s="145" t="s">
        <v>166</v>
      </c>
      <c r="AC70" s="146">
        <v>42898</v>
      </c>
      <c r="AD70" s="145">
        <v>736087</v>
      </c>
      <c r="AE70" s="146">
        <v>42898</v>
      </c>
      <c r="AF70" s="145">
        <v>736087</v>
      </c>
    </row>
    <row r="71" spans="1:32" s="144" customFormat="1" ht="13.5" x14ac:dyDescent="0.25">
      <c r="A71" s="145" t="s">
        <v>162</v>
      </c>
      <c r="B71" s="145" t="s">
        <v>419</v>
      </c>
      <c r="C71" s="177" t="s">
        <v>377</v>
      </c>
      <c r="D71" s="180" t="s">
        <v>378</v>
      </c>
      <c r="E71" s="186" t="s">
        <v>628</v>
      </c>
      <c r="F71" s="183">
        <v>10.75</v>
      </c>
      <c r="G71" s="149">
        <v>0.2</v>
      </c>
      <c r="H71" s="149" t="s">
        <v>91</v>
      </c>
      <c r="I71" s="149"/>
      <c r="J71" s="149"/>
      <c r="K71" s="149"/>
      <c r="L71" s="149"/>
      <c r="M71" s="149"/>
      <c r="N71" s="149"/>
      <c r="O71" s="149"/>
      <c r="P71" s="149"/>
      <c r="Q71" s="145">
        <v>25800</v>
      </c>
      <c r="R71" s="145">
        <v>0</v>
      </c>
      <c r="S71" s="145"/>
      <c r="T71" s="145"/>
      <c r="U71" s="145" t="s">
        <v>166</v>
      </c>
      <c r="V71" s="145" t="s">
        <v>166</v>
      </c>
      <c r="W71" s="145"/>
      <c r="X71" s="145" t="s">
        <v>167</v>
      </c>
      <c r="Y71" s="145" t="s">
        <v>167</v>
      </c>
      <c r="Z71" s="145" t="s">
        <v>167</v>
      </c>
      <c r="AA71" s="145" t="s">
        <v>167</v>
      </c>
      <c r="AB71" s="145" t="s">
        <v>166</v>
      </c>
      <c r="AC71" s="146">
        <v>42898</v>
      </c>
      <c r="AD71" s="145">
        <v>736087</v>
      </c>
      <c r="AE71" s="146">
        <v>42898</v>
      </c>
      <c r="AF71" s="145" t="s">
        <v>424</v>
      </c>
    </row>
    <row r="72" spans="1:32" s="144" customFormat="1" ht="13.5" x14ac:dyDescent="0.25">
      <c r="A72" s="145" t="s">
        <v>162</v>
      </c>
      <c r="B72" s="145" t="s">
        <v>419</v>
      </c>
      <c r="C72" s="177" t="s">
        <v>379</v>
      </c>
      <c r="D72" s="180" t="s">
        <v>380</v>
      </c>
      <c r="E72" s="186" t="s">
        <v>628</v>
      </c>
      <c r="F72" s="183">
        <v>2.5</v>
      </c>
      <c r="G72" s="149">
        <v>0.1</v>
      </c>
      <c r="H72" s="149" t="s">
        <v>96</v>
      </c>
      <c r="I72" s="149"/>
      <c r="J72" s="149"/>
      <c r="K72" s="149"/>
      <c r="L72" s="149"/>
      <c r="M72" s="149"/>
      <c r="N72" s="149"/>
      <c r="O72" s="149"/>
      <c r="P72" s="149"/>
      <c r="Q72" s="145">
        <v>25900</v>
      </c>
      <c r="R72" s="145">
        <v>0</v>
      </c>
      <c r="S72" s="145"/>
      <c r="T72" s="145"/>
      <c r="U72" s="145" t="s">
        <v>166</v>
      </c>
      <c r="V72" s="145" t="s">
        <v>166</v>
      </c>
      <c r="W72" s="145"/>
      <c r="X72" s="145" t="s">
        <v>167</v>
      </c>
      <c r="Y72" s="145" t="s">
        <v>167</v>
      </c>
      <c r="Z72" s="145" t="s">
        <v>167</v>
      </c>
      <c r="AA72" s="145" t="s">
        <v>167</v>
      </c>
      <c r="AB72" s="145" t="s">
        <v>166</v>
      </c>
      <c r="AC72" s="146">
        <v>42898</v>
      </c>
      <c r="AD72" s="145">
        <v>736087</v>
      </c>
      <c r="AE72" s="146">
        <v>42898</v>
      </c>
      <c r="AF72" s="145" t="s">
        <v>424</v>
      </c>
    </row>
    <row r="73" spans="1:32" s="144" customFormat="1" ht="13.5" x14ac:dyDescent="0.25">
      <c r="A73" s="145" t="s">
        <v>162</v>
      </c>
      <c r="B73" s="145" t="s">
        <v>419</v>
      </c>
      <c r="C73" s="177" t="s">
        <v>381</v>
      </c>
      <c r="D73" s="180" t="s">
        <v>382</v>
      </c>
      <c r="E73" s="186" t="s">
        <v>628</v>
      </c>
      <c r="F73" s="183">
        <v>12.5</v>
      </c>
      <c r="G73" s="149">
        <v>1.7</v>
      </c>
      <c r="H73" s="149" t="s">
        <v>546</v>
      </c>
      <c r="I73" s="149" t="s">
        <v>549</v>
      </c>
      <c r="J73" s="149" t="s">
        <v>552</v>
      </c>
      <c r="K73" s="149" t="s">
        <v>555</v>
      </c>
      <c r="L73" s="149" t="s">
        <v>543</v>
      </c>
      <c r="M73" s="149" t="s">
        <v>558</v>
      </c>
      <c r="N73" s="149" t="s">
        <v>562</v>
      </c>
      <c r="O73" s="149"/>
      <c r="P73" s="149"/>
      <c r="Q73" s="145">
        <v>26000</v>
      </c>
      <c r="R73" s="145">
        <v>1</v>
      </c>
      <c r="S73" s="145"/>
      <c r="T73" s="145"/>
      <c r="U73" s="145" t="s">
        <v>166</v>
      </c>
      <c r="V73" s="145" t="s">
        <v>166</v>
      </c>
      <c r="W73" s="145"/>
      <c r="X73" s="145" t="s">
        <v>167</v>
      </c>
      <c r="Y73" s="145" t="s">
        <v>167</v>
      </c>
      <c r="Z73" s="145" t="s">
        <v>167</v>
      </c>
      <c r="AA73" s="145" t="s">
        <v>167</v>
      </c>
      <c r="AB73" s="145" t="s">
        <v>166</v>
      </c>
      <c r="AC73" s="146">
        <v>42898</v>
      </c>
      <c r="AD73" s="145">
        <v>736087</v>
      </c>
      <c r="AE73" s="146">
        <v>42898</v>
      </c>
      <c r="AF73" s="145" t="s">
        <v>424</v>
      </c>
    </row>
    <row r="74" spans="1:32" s="144" customFormat="1" ht="13.5" x14ac:dyDescent="0.25">
      <c r="A74" s="145" t="s">
        <v>162</v>
      </c>
      <c r="B74" s="145" t="s">
        <v>419</v>
      </c>
      <c r="C74" s="177" t="s">
        <v>467</v>
      </c>
      <c r="D74" s="180" t="s">
        <v>468</v>
      </c>
      <c r="E74" s="183" t="s">
        <v>625</v>
      </c>
      <c r="F74" s="183" t="s">
        <v>625</v>
      </c>
      <c r="G74" s="149">
        <v>2.5</v>
      </c>
      <c r="H74" s="153" t="s">
        <v>625</v>
      </c>
      <c r="I74" s="149"/>
      <c r="J74" s="149"/>
      <c r="K74" s="149"/>
      <c r="L74" s="149"/>
      <c r="M74" s="149"/>
      <c r="N74" s="149"/>
      <c r="O74" s="149"/>
      <c r="P74" s="149"/>
      <c r="Q74" s="145">
        <v>26100</v>
      </c>
      <c r="R74" s="145">
        <v>2</v>
      </c>
      <c r="S74" s="145"/>
      <c r="T74" s="145"/>
      <c r="U74" s="145" t="s">
        <v>166</v>
      </c>
      <c r="V74" s="145" t="s">
        <v>166</v>
      </c>
      <c r="W74" s="145"/>
      <c r="X74" s="145" t="s">
        <v>167</v>
      </c>
      <c r="Y74" s="145" t="s">
        <v>167</v>
      </c>
      <c r="Z74" s="145" t="s">
        <v>167</v>
      </c>
      <c r="AA74" s="145" t="s">
        <v>167</v>
      </c>
      <c r="AB74" s="145" t="s">
        <v>166</v>
      </c>
      <c r="AC74" s="146">
        <v>42898</v>
      </c>
      <c r="AD74" s="145">
        <v>736087</v>
      </c>
      <c r="AE74" s="146">
        <v>42898</v>
      </c>
      <c r="AF74" s="145" t="s">
        <v>424</v>
      </c>
    </row>
    <row r="75" spans="1:32" s="144" customFormat="1" ht="13.5" x14ac:dyDescent="0.25">
      <c r="A75" s="145" t="s">
        <v>162</v>
      </c>
      <c r="B75" s="145" t="s">
        <v>419</v>
      </c>
      <c r="C75" s="177" t="s">
        <v>385</v>
      </c>
      <c r="D75" s="180" t="s">
        <v>386</v>
      </c>
      <c r="E75" s="186" t="s">
        <v>636</v>
      </c>
      <c r="F75" s="183">
        <v>1.2888888888888888</v>
      </c>
      <c r="G75" s="149">
        <v>0.1</v>
      </c>
      <c r="H75" s="149" t="s">
        <v>521</v>
      </c>
      <c r="I75" s="149"/>
      <c r="J75" s="149"/>
      <c r="K75" s="149"/>
      <c r="L75" s="149"/>
      <c r="M75" s="149"/>
      <c r="N75" s="149"/>
      <c r="O75" s="149"/>
      <c r="P75" s="149"/>
      <c r="Q75" s="145">
        <v>26200</v>
      </c>
      <c r="R75" s="145">
        <v>0</v>
      </c>
      <c r="S75" s="145"/>
      <c r="T75" s="145"/>
      <c r="U75" s="145" t="s">
        <v>166</v>
      </c>
      <c r="V75" s="145" t="s">
        <v>166</v>
      </c>
      <c r="W75" s="145"/>
      <c r="X75" s="145" t="s">
        <v>167</v>
      </c>
      <c r="Y75" s="145" t="s">
        <v>167</v>
      </c>
      <c r="Z75" s="145" t="s">
        <v>167</v>
      </c>
      <c r="AA75" s="145" t="s">
        <v>167</v>
      </c>
      <c r="AB75" s="145" t="s">
        <v>166</v>
      </c>
      <c r="AC75" s="146">
        <v>42898</v>
      </c>
      <c r="AD75" s="145">
        <v>736087</v>
      </c>
      <c r="AE75" s="146">
        <v>42898</v>
      </c>
      <c r="AF75" s="145" t="s">
        <v>424</v>
      </c>
    </row>
    <row r="76" spans="1:32" s="144" customFormat="1" ht="13.5" x14ac:dyDescent="0.25">
      <c r="A76" s="145" t="s">
        <v>162</v>
      </c>
      <c r="B76" s="145" t="s">
        <v>419</v>
      </c>
      <c r="C76" s="177" t="s">
        <v>387</v>
      </c>
      <c r="D76" s="180" t="s">
        <v>388</v>
      </c>
      <c r="E76" s="186" t="s">
        <v>637</v>
      </c>
      <c r="F76" s="183">
        <v>4.1428571428571423</v>
      </c>
      <c r="G76" s="149">
        <v>0.2</v>
      </c>
      <c r="H76" s="149" t="s">
        <v>81</v>
      </c>
      <c r="I76" s="149" t="s">
        <v>645</v>
      </c>
      <c r="J76" s="149"/>
      <c r="K76" s="149"/>
      <c r="L76" s="149"/>
      <c r="M76" s="149"/>
      <c r="N76" s="149"/>
      <c r="O76" s="149"/>
      <c r="P76" s="149"/>
      <c r="Q76" s="145">
        <v>26300</v>
      </c>
      <c r="R76" s="145">
        <v>0</v>
      </c>
      <c r="S76" s="145"/>
      <c r="T76" s="145"/>
      <c r="U76" s="145" t="s">
        <v>166</v>
      </c>
      <c r="V76" s="145" t="s">
        <v>166</v>
      </c>
      <c r="W76" s="145"/>
      <c r="X76" s="145" t="s">
        <v>167</v>
      </c>
      <c r="Y76" s="145" t="s">
        <v>167</v>
      </c>
      <c r="Z76" s="145" t="s">
        <v>167</v>
      </c>
      <c r="AA76" s="145" t="s">
        <v>167</v>
      </c>
      <c r="AB76" s="145" t="s">
        <v>166</v>
      </c>
      <c r="AC76" s="146">
        <v>42898</v>
      </c>
      <c r="AD76" s="145">
        <v>736087</v>
      </c>
      <c r="AE76" s="146">
        <v>42898</v>
      </c>
      <c r="AF76" s="145" t="s">
        <v>424</v>
      </c>
    </row>
    <row r="77" spans="1:32" s="144" customFormat="1" ht="13.5" x14ac:dyDescent="0.25">
      <c r="A77" s="145" t="s">
        <v>162</v>
      </c>
      <c r="B77" s="145" t="s">
        <v>419</v>
      </c>
      <c r="C77" s="177" t="s">
        <v>389</v>
      </c>
      <c r="D77" s="180" t="s">
        <v>390</v>
      </c>
      <c r="E77" s="186" t="s">
        <v>637</v>
      </c>
      <c r="F77" s="183">
        <v>1.25</v>
      </c>
      <c r="G77" s="149">
        <f>12/60</f>
        <v>0.2</v>
      </c>
      <c r="H77" s="149" t="s">
        <v>105</v>
      </c>
      <c r="I77" s="149"/>
      <c r="J77" s="149"/>
      <c r="K77" s="149"/>
      <c r="L77" s="149"/>
      <c r="M77" s="149"/>
      <c r="N77" s="149"/>
      <c r="O77" s="149"/>
      <c r="P77" s="149"/>
      <c r="Q77" s="145">
        <v>26400</v>
      </c>
      <c r="R77" s="145">
        <v>0</v>
      </c>
      <c r="S77" s="145"/>
      <c r="T77" s="145"/>
      <c r="U77" s="145" t="s">
        <v>166</v>
      </c>
      <c r="V77" s="145" t="s">
        <v>166</v>
      </c>
      <c r="W77" s="145"/>
      <c r="X77" s="145" t="s">
        <v>167</v>
      </c>
      <c r="Y77" s="145" t="s">
        <v>167</v>
      </c>
      <c r="Z77" s="145" t="s">
        <v>167</v>
      </c>
      <c r="AA77" s="145" t="s">
        <v>167</v>
      </c>
      <c r="AB77" s="145" t="s">
        <v>166</v>
      </c>
      <c r="AC77" s="146">
        <v>42898</v>
      </c>
      <c r="AD77" s="145">
        <v>736087</v>
      </c>
      <c r="AE77" s="146">
        <v>42898</v>
      </c>
      <c r="AF77" s="145" t="s">
        <v>424</v>
      </c>
    </row>
    <row r="78" spans="1:32" s="144" customFormat="1" ht="13.5" x14ac:dyDescent="0.25">
      <c r="A78" s="145" t="s">
        <v>162</v>
      </c>
      <c r="B78" s="145" t="s">
        <v>419</v>
      </c>
      <c r="C78" s="177" t="s">
        <v>469</v>
      </c>
      <c r="D78" s="180" t="s">
        <v>470</v>
      </c>
      <c r="E78" s="186" t="s">
        <v>630</v>
      </c>
      <c r="F78" s="183">
        <v>5.583333333333333</v>
      </c>
      <c r="G78" s="149">
        <v>1.4</v>
      </c>
      <c r="H78" s="149" t="s">
        <v>98</v>
      </c>
      <c r="I78" s="149"/>
      <c r="J78" s="149"/>
      <c r="K78" s="149"/>
      <c r="L78" s="149"/>
      <c r="M78" s="149"/>
      <c r="N78" s="149"/>
      <c r="O78" s="149"/>
      <c r="P78" s="149"/>
      <c r="Q78" s="145">
        <v>26500</v>
      </c>
      <c r="R78" s="145">
        <v>1</v>
      </c>
      <c r="S78" s="145"/>
      <c r="T78" s="145"/>
      <c r="U78" s="145" t="s">
        <v>166</v>
      </c>
      <c r="V78" s="145" t="s">
        <v>166</v>
      </c>
      <c r="W78" s="145"/>
      <c r="X78" s="145" t="s">
        <v>167</v>
      </c>
      <c r="Y78" s="145" t="s">
        <v>167</v>
      </c>
      <c r="Z78" s="145" t="s">
        <v>167</v>
      </c>
      <c r="AA78" s="145" t="s">
        <v>167</v>
      </c>
      <c r="AB78" s="145" t="s">
        <v>166</v>
      </c>
      <c r="AC78" s="146">
        <v>45048</v>
      </c>
      <c r="AD78" s="145">
        <v>762434</v>
      </c>
      <c r="AE78" s="146">
        <v>45048</v>
      </c>
      <c r="AF78" s="145">
        <v>762434</v>
      </c>
    </row>
    <row r="79" spans="1:32" s="144" customFormat="1" ht="13.5" x14ac:dyDescent="0.25">
      <c r="A79" s="145" t="s">
        <v>162</v>
      </c>
      <c r="B79" s="145" t="s">
        <v>419</v>
      </c>
      <c r="C79" s="177" t="s">
        <v>393</v>
      </c>
      <c r="D79" s="180" t="s">
        <v>394</v>
      </c>
      <c r="E79" s="186" t="s">
        <v>638</v>
      </c>
      <c r="F79" s="183">
        <v>5.5</v>
      </c>
      <c r="G79" s="149">
        <v>0.2</v>
      </c>
      <c r="H79" s="149" t="s">
        <v>618</v>
      </c>
      <c r="I79" s="149"/>
      <c r="J79" s="149"/>
      <c r="K79" s="149"/>
      <c r="L79" s="149"/>
      <c r="M79" s="149"/>
      <c r="N79" s="149"/>
      <c r="O79" s="149"/>
      <c r="P79" s="149"/>
      <c r="Q79" s="145">
        <v>26600</v>
      </c>
      <c r="R79" s="145">
        <v>0</v>
      </c>
      <c r="S79" s="145"/>
      <c r="T79" s="145"/>
      <c r="U79" s="145" t="s">
        <v>166</v>
      </c>
      <c r="V79" s="145" t="s">
        <v>166</v>
      </c>
      <c r="W79" s="145"/>
      <c r="X79" s="145" t="s">
        <v>167</v>
      </c>
      <c r="Y79" s="145" t="s">
        <v>167</v>
      </c>
      <c r="Z79" s="145" t="s">
        <v>167</v>
      </c>
      <c r="AA79" s="145" t="s">
        <v>167</v>
      </c>
      <c r="AB79" s="145" t="s">
        <v>166</v>
      </c>
      <c r="AC79" s="146">
        <v>45048</v>
      </c>
      <c r="AD79" s="145">
        <v>762434</v>
      </c>
      <c r="AE79" s="146">
        <v>45048</v>
      </c>
      <c r="AF79" s="145">
        <v>762434</v>
      </c>
    </row>
    <row r="80" spans="1:32" s="144" customFormat="1" ht="13.5" x14ac:dyDescent="0.25">
      <c r="A80" s="145" t="s">
        <v>162</v>
      </c>
      <c r="B80" s="145" t="s">
        <v>419</v>
      </c>
      <c r="C80" s="177" t="s">
        <v>395</v>
      </c>
      <c r="D80" s="180" t="s">
        <v>396</v>
      </c>
      <c r="E80" s="186" t="s">
        <v>638</v>
      </c>
      <c r="F80" s="183">
        <v>5.5</v>
      </c>
      <c r="G80" s="149">
        <v>0.2</v>
      </c>
      <c r="H80" s="149" t="s">
        <v>618</v>
      </c>
      <c r="I80" s="149"/>
      <c r="J80" s="149"/>
      <c r="K80" s="149"/>
      <c r="L80" s="149"/>
      <c r="M80" s="149"/>
      <c r="N80" s="149"/>
      <c r="O80" s="149"/>
      <c r="P80" s="149"/>
      <c r="Q80" s="145">
        <v>26700</v>
      </c>
      <c r="R80" s="145">
        <v>0</v>
      </c>
      <c r="S80" s="145"/>
      <c r="T80" s="145"/>
      <c r="U80" s="145" t="s">
        <v>166</v>
      </c>
      <c r="V80" s="145" t="s">
        <v>166</v>
      </c>
      <c r="W80" s="145"/>
      <c r="X80" s="145" t="s">
        <v>167</v>
      </c>
      <c r="Y80" s="145" t="s">
        <v>167</v>
      </c>
      <c r="Z80" s="145" t="s">
        <v>167</v>
      </c>
      <c r="AA80" s="145" t="s">
        <v>167</v>
      </c>
      <c r="AB80" s="145" t="s">
        <v>166</v>
      </c>
      <c r="AC80" s="146">
        <v>45048</v>
      </c>
      <c r="AD80" s="145">
        <v>762434</v>
      </c>
      <c r="AE80" s="146">
        <v>45048</v>
      </c>
      <c r="AF80" s="145">
        <v>762434</v>
      </c>
    </row>
    <row r="81" spans="1:32" s="144" customFormat="1" ht="13.5" x14ac:dyDescent="0.25">
      <c r="A81" s="145" t="s">
        <v>162</v>
      </c>
      <c r="B81" s="145" t="s">
        <v>419</v>
      </c>
      <c r="C81" s="177" t="s">
        <v>397</v>
      </c>
      <c r="D81" s="180" t="s">
        <v>398</v>
      </c>
      <c r="E81" s="186" t="s">
        <v>637</v>
      </c>
      <c r="F81" s="183">
        <v>4.1428571428571423</v>
      </c>
      <c r="G81" s="149">
        <v>0.2</v>
      </c>
      <c r="H81" s="149" t="s">
        <v>81</v>
      </c>
      <c r="I81" s="149" t="s">
        <v>645</v>
      </c>
      <c r="J81" s="149"/>
      <c r="K81" s="149"/>
      <c r="L81" s="149"/>
      <c r="M81" s="149"/>
      <c r="N81" s="149"/>
      <c r="O81" s="149"/>
      <c r="P81" s="149"/>
      <c r="Q81" s="145">
        <v>26800</v>
      </c>
      <c r="R81" s="145">
        <v>0</v>
      </c>
      <c r="S81" s="145"/>
      <c r="T81" s="145"/>
      <c r="U81" s="145" t="s">
        <v>166</v>
      </c>
      <c r="V81" s="145" t="s">
        <v>166</v>
      </c>
      <c r="W81" s="145"/>
      <c r="X81" s="145" t="s">
        <v>167</v>
      </c>
      <c r="Y81" s="145" t="s">
        <v>167</v>
      </c>
      <c r="Z81" s="145" t="s">
        <v>167</v>
      </c>
      <c r="AA81" s="145" t="s">
        <v>167</v>
      </c>
      <c r="AB81" s="145" t="s">
        <v>166</v>
      </c>
      <c r="AC81" s="146">
        <v>45048</v>
      </c>
      <c r="AD81" s="145">
        <v>762434</v>
      </c>
      <c r="AE81" s="146">
        <v>45048</v>
      </c>
      <c r="AF81" s="145">
        <v>762434</v>
      </c>
    </row>
    <row r="82" spans="1:32" s="144" customFormat="1" ht="13.5" x14ac:dyDescent="0.25">
      <c r="A82" s="145" t="s">
        <v>162</v>
      </c>
      <c r="B82" s="145" t="s">
        <v>419</v>
      </c>
      <c r="C82" s="177" t="s">
        <v>399</v>
      </c>
      <c r="D82" s="180" t="s">
        <v>400</v>
      </c>
      <c r="E82" s="186" t="s">
        <v>636</v>
      </c>
      <c r="F82" s="183">
        <v>1.25</v>
      </c>
      <c r="G82" s="149">
        <v>0.2</v>
      </c>
      <c r="H82" s="149" t="s">
        <v>105</v>
      </c>
      <c r="I82" s="149"/>
      <c r="J82" s="149"/>
      <c r="K82" s="149"/>
      <c r="L82" s="149"/>
      <c r="M82" s="149"/>
      <c r="N82" s="149"/>
      <c r="O82" s="149"/>
      <c r="P82" s="149"/>
      <c r="Q82" s="145">
        <v>26900</v>
      </c>
      <c r="R82" s="145">
        <v>0</v>
      </c>
      <c r="S82" s="145"/>
      <c r="T82" s="145"/>
      <c r="U82" s="145" t="s">
        <v>166</v>
      </c>
      <c r="V82" s="145" t="s">
        <v>166</v>
      </c>
      <c r="W82" s="145"/>
      <c r="X82" s="145" t="s">
        <v>167</v>
      </c>
      <c r="Y82" s="145" t="s">
        <v>167</v>
      </c>
      <c r="Z82" s="145" t="s">
        <v>167</v>
      </c>
      <c r="AA82" s="145" t="s">
        <v>167</v>
      </c>
      <c r="AB82" s="145" t="s">
        <v>166</v>
      </c>
      <c r="AC82" s="146">
        <v>45048</v>
      </c>
      <c r="AD82" s="145">
        <v>762434</v>
      </c>
      <c r="AE82" s="146">
        <v>45048</v>
      </c>
      <c r="AF82" s="145">
        <v>762434</v>
      </c>
    </row>
    <row r="83" spans="1:32" s="144" customFormat="1" ht="13.5" x14ac:dyDescent="0.25">
      <c r="A83" s="145" t="s">
        <v>162</v>
      </c>
      <c r="B83" s="145" t="s">
        <v>419</v>
      </c>
      <c r="C83" s="177" t="s">
        <v>471</v>
      </c>
      <c r="D83" s="180" t="s">
        <v>472</v>
      </c>
      <c r="E83" s="186" t="s">
        <v>635</v>
      </c>
      <c r="F83" s="183">
        <v>30</v>
      </c>
      <c r="G83" s="149">
        <v>0.3</v>
      </c>
      <c r="H83" s="149" t="s">
        <v>102</v>
      </c>
      <c r="I83" s="149"/>
      <c r="J83" s="149"/>
      <c r="K83" s="149"/>
      <c r="L83" s="149"/>
      <c r="M83" s="149"/>
      <c r="N83" s="149"/>
      <c r="O83" s="149"/>
      <c r="P83" s="149"/>
      <c r="Q83" s="145">
        <v>27105</v>
      </c>
      <c r="R83" s="145">
        <v>0</v>
      </c>
      <c r="S83" s="145"/>
      <c r="T83" s="145"/>
      <c r="U83" s="145" t="s">
        <v>166</v>
      </c>
      <c r="V83" s="145" t="s">
        <v>166</v>
      </c>
      <c r="W83" s="145"/>
      <c r="X83" s="145" t="s">
        <v>167</v>
      </c>
      <c r="Y83" s="145" t="s">
        <v>167</v>
      </c>
      <c r="Z83" s="145" t="s">
        <v>167</v>
      </c>
      <c r="AA83" s="145" t="s">
        <v>167</v>
      </c>
      <c r="AB83" s="145" t="s">
        <v>166</v>
      </c>
      <c r="AC83" s="146">
        <v>43915</v>
      </c>
      <c r="AD83" s="145">
        <v>735772</v>
      </c>
      <c r="AE83" s="146">
        <v>43915</v>
      </c>
      <c r="AF83" s="145">
        <v>735772</v>
      </c>
    </row>
    <row r="84" spans="1:32" s="144" customFormat="1" ht="13.5" x14ac:dyDescent="0.25">
      <c r="A84" s="145" t="s">
        <v>162</v>
      </c>
      <c r="B84" s="145" t="s">
        <v>419</v>
      </c>
      <c r="C84" s="177" t="s">
        <v>403</v>
      </c>
      <c r="D84" s="180" t="s">
        <v>404</v>
      </c>
      <c r="E84" s="186" t="s">
        <v>638</v>
      </c>
      <c r="F84" s="183">
        <v>15</v>
      </c>
      <c r="G84" s="149">
        <v>0.6</v>
      </c>
      <c r="H84" s="149" t="s">
        <v>619</v>
      </c>
      <c r="I84" s="149"/>
      <c r="J84" s="149"/>
      <c r="K84" s="149"/>
      <c r="L84" s="149"/>
      <c r="M84" s="149"/>
      <c r="N84" s="149"/>
      <c r="O84" s="149"/>
      <c r="P84" s="149"/>
      <c r="Q84" s="145">
        <v>28000</v>
      </c>
      <c r="R84" s="145">
        <v>0</v>
      </c>
      <c r="S84" s="145"/>
      <c r="T84" s="145"/>
      <c r="U84" s="145" t="s">
        <v>166</v>
      </c>
      <c r="V84" s="145" t="s">
        <v>166</v>
      </c>
      <c r="W84" s="145"/>
      <c r="X84" s="145" t="s">
        <v>167</v>
      </c>
      <c r="Y84" s="145" t="s">
        <v>167</v>
      </c>
      <c r="Z84" s="145" t="s">
        <v>167</v>
      </c>
      <c r="AA84" s="145" t="s">
        <v>167</v>
      </c>
      <c r="AB84" s="145" t="s">
        <v>166</v>
      </c>
      <c r="AC84" s="146">
        <v>45442</v>
      </c>
      <c r="AD84" s="145">
        <v>752102</v>
      </c>
      <c r="AE84" s="146">
        <v>45442</v>
      </c>
      <c r="AF84" s="145">
        <v>752102</v>
      </c>
    </row>
    <row r="85" spans="1:32" s="144" customFormat="1" ht="13.5" x14ac:dyDescent="0.25">
      <c r="A85" s="145" t="s">
        <v>162</v>
      </c>
      <c r="B85" s="145" t="s">
        <v>419</v>
      </c>
      <c r="C85" s="177" t="s">
        <v>405</v>
      </c>
      <c r="D85" s="180" t="s">
        <v>406</v>
      </c>
      <c r="E85" s="186" t="s">
        <v>638</v>
      </c>
      <c r="F85" s="183" t="s">
        <v>622</v>
      </c>
      <c r="G85" s="149">
        <v>9.8000000000000007</v>
      </c>
      <c r="H85" s="149" t="s">
        <v>621</v>
      </c>
      <c r="I85" s="149"/>
      <c r="J85" s="149"/>
      <c r="K85" s="149"/>
      <c r="L85" s="149"/>
      <c r="M85" s="149"/>
      <c r="N85" s="149"/>
      <c r="O85" s="149"/>
      <c r="P85" s="149"/>
      <c r="Q85" s="145">
        <v>28100</v>
      </c>
      <c r="R85" s="145">
        <v>9</v>
      </c>
      <c r="S85" s="145"/>
      <c r="T85" s="145"/>
      <c r="U85" s="145" t="s">
        <v>166</v>
      </c>
      <c r="V85" s="145" t="s">
        <v>166</v>
      </c>
      <c r="W85" s="145"/>
      <c r="X85" s="145" t="s">
        <v>167</v>
      </c>
      <c r="Y85" s="145" t="s">
        <v>167</v>
      </c>
      <c r="Z85" s="145" t="s">
        <v>167</v>
      </c>
      <c r="AA85" s="145" t="s">
        <v>167</v>
      </c>
      <c r="AB85" s="145" t="s">
        <v>166</v>
      </c>
      <c r="AC85" s="146">
        <v>45656</v>
      </c>
      <c r="AD85" s="145">
        <v>752102</v>
      </c>
      <c r="AE85" s="146">
        <v>46183</v>
      </c>
      <c r="AF85" s="145">
        <v>752102</v>
      </c>
    </row>
    <row r="86" spans="1:32" s="144" customFormat="1" ht="13.5" x14ac:dyDescent="0.25">
      <c r="A86" s="145" t="s">
        <v>162</v>
      </c>
      <c r="B86" s="145" t="s">
        <v>419</v>
      </c>
      <c r="C86" s="177" t="s">
        <v>407</v>
      </c>
      <c r="D86" s="180" t="s">
        <v>408</v>
      </c>
      <c r="E86" s="186" t="s">
        <v>638</v>
      </c>
      <c r="F86" s="183">
        <v>12.166666666666666</v>
      </c>
      <c r="G86" s="149">
        <v>9.8000000000000007</v>
      </c>
      <c r="H86" s="149" t="s">
        <v>621</v>
      </c>
      <c r="I86" s="149"/>
      <c r="J86" s="149"/>
      <c r="K86" s="149"/>
      <c r="L86" s="149"/>
      <c r="M86" s="149"/>
      <c r="N86" s="149"/>
      <c r="O86" s="149"/>
      <c r="P86" s="149"/>
      <c r="Q86" s="145">
        <v>28200</v>
      </c>
      <c r="R86" s="145">
        <v>9</v>
      </c>
      <c r="S86" s="145"/>
      <c r="T86" s="145"/>
      <c r="U86" s="145" t="s">
        <v>166</v>
      </c>
      <c r="V86" s="145" t="s">
        <v>166</v>
      </c>
      <c r="W86" s="145"/>
      <c r="X86" s="145" t="s">
        <v>167</v>
      </c>
      <c r="Y86" s="145" t="s">
        <v>167</v>
      </c>
      <c r="Z86" s="145" t="s">
        <v>167</v>
      </c>
      <c r="AA86" s="145" t="s">
        <v>167</v>
      </c>
      <c r="AB86" s="145" t="s">
        <v>166</v>
      </c>
      <c r="AC86" s="146">
        <v>45656</v>
      </c>
      <c r="AD86" s="145">
        <v>752102</v>
      </c>
      <c r="AE86" s="146">
        <v>46183</v>
      </c>
      <c r="AF86" s="145">
        <v>752102</v>
      </c>
    </row>
    <row r="87" spans="1:32" s="144" customFormat="1" ht="13.5" x14ac:dyDescent="0.25">
      <c r="A87" s="145" t="s">
        <v>162</v>
      </c>
      <c r="B87" s="145" t="s">
        <v>419</v>
      </c>
      <c r="C87" s="177" t="s">
        <v>411</v>
      </c>
      <c r="D87" s="180" t="s">
        <v>412</v>
      </c>
      <c r="E87" s="186" t="s">
        <v>638</v>
      </c>
      <c r="F87" s="183">
        <v>5</v>
      </c>
      <c r="G87" s="149">
        <v>0.5</v>
      </c>
      <c r="H87" s="149" t="s">
        <v>617</v>
      </c>
      <c r="I87" s="149"/>
      <c r="J87" s="149"/>
      <c r="K87" s="149"/>
      <c r="L87" s="149"/>
      <c r="M87" s="149"/>
      <c r="N87" s="149"/>
      <c r="O87" s="149"/>
      <c r="P87" s="149"/>
      <c r="Q87" s="145">
        <v>28400</v>
      </c>
      <c r="R87" s="145">
        <v>0</v>
      </c>
      <c r="S87" s="145"/>
      <c r="T87" s="145"/>
      <c r="U87" s="145" t="s">
        <v>166</v>
      </c>
      <c r="V87" s="145" t="s">
        <v>166</v>
      </c>
      <c r="W87" s="145"/>
      <c r="X87" s="145" t="s">
        <v>167</v>
      </c>
      <c r="Y87" s="145" t="s">
        <v>167</v>
      </c>
      <c r="Z87" s="145" t="s">
        <v>167</v>
      </c>
      <c r="AA87" s="145" t="s">
        <v>167</v>
      </c>
      <c r="AB87" s="145" t="s">
        <v>166</v>
      </c>
      <c r="AC87" s="146">
        <v>42898</v>
      </c>
      <c r="AD87" s="145">
        <v>736087</v>
      </c>
      <c r="AE87" s="146">
        <v>46183</v>
      </c>
      <c r="AF87" s="145">
        <v>752102</v>
      </c>
    </row>
    <row r="88" spans="1:32" s="144" customFormat="1" ht="13.5" x14ac:dyDescent="0.25">
      <c r="A88" s="145" t="s">
        <v>162</v>
      </c>
      <c r="B88" s="145" t="s">
        <v>419</v>
      </c>
      <c r="C88" s="177" t="s">
        <v>413</v>
      </c>
      <c r="D88" s="180" t="s">
        <v>414</v>
      </c>
      <c r="E88" s="186" t="s">
        <v>639</v>
      </c>
      <c r="F88" s="183">
        <v>60</v>
      </c>
      <c r="G88" s="153">
        <v>1</v>
      </c>
      <c r="H88" s="153" t="s">
        <v>617</v>
      </c>
      <c r="I88" s="153"/>
      <c r="J88" s="153"/>
      <c r="K88" s="153"/>
      <c r="L88" s="153"/>
      <c r="M88" s="153"/>
      <c r="N88" s="153"/>
      <c r="O88" s="153"/>
      <c r="P88" s="153"/>
      <c r="Q88" s="145">
        <v>28500</v>
      </c>
      <c r="R88" s="145">
        <v>1</v>
      </c>
      <c r="S88" s="145"/>
      <c r="T88" s="145"/>
      <c r="U88" s="145" t="s">
        <v>166</v>
      </c>
      <c r="V88" s="145" t="s">
        <v>166</v>
      </c>
      <c r="W88" s="145"/>
      <c r="X88" s="145" t="s">
        <v>167</v>
      </c>
      <c r="Y88" s="145" t="s">
        <v>167</v>
      </c>
      <c r="Z88" s="145" t="s">
        <v>167</v>
      </c>
      <c r="AA88" s="145" t="s">
        <v>167</v>
      </c>
      <c r="AB88" s="145" t="s">
        <v>166</v>
      </c>
      <c r="AC88" s="146">
        <v>42898</v>
      </c>
      <c r="AD88" s="145">
        <v>736087</v>
      </c>
      <c r="AE88" s="146">
        <v>42898</v>
      </c>
      <c r="AF88" s="145" t="s">
        <v>424</v>
      </c>
    </row>
    <row r="89" spans="1:32" s="144" customFormat="1" ht="13.5" x14ac:dyDescent="0.25">
      <c r="A89" s="145" t="s">
        <v>162</v>
      </c>
      <c r="B89" s="145" t="s">
        <v>419</v>
      </c>
      <c r="C89" s="177" t="s">
        <v>415</v>
      </c>
      <c r="D89" s="180" t="s">
        <v>416</v>
      </c>
      <c r="E89" s="186" t="s">
        <v>637</v>
      </c>
      <c r="F89" s="183">
        <v>4.1428571428571423</v>
      </c>
      <c r="G89" s="149">
        <v>0.2</v>
      </c>
      <c r="H89" s="149" t="s">
        <v>81</v>
      </c>
      <c r="I89" s="149" t="s">
        <v>645</v>
      </c>
      <c r="J89" s="149"/>
      <c r="K89" s="149"/>
      <c r="L89" s="149"/>
      <c r="M89" s="149"/>
      <c r="N89" s="149"/>
      <c r="O89" s="149"/>
      <c r="P89" s="149"/>
      <c r="Q89" s="145">
        <v>28600</v>
      </c>
      <c r="R89" s="145">
        <v>0</v>
      </c>
      <c r="S89" s="145"/>
      <c r="T89" s="145"/>
      <c r="U89" s="145" t="s">
        <v>166</v>
      </c>
      <c r="V89" s="145" t="s">
        <v>166</v>
      </c>
      <c r="W89" s="145"/>
      <c r="X89" s="145" t="s">
        <v>167</v>
      </c>
      <c r="Y89" s="145" t="s">
        <v>167</v>
      </c>
      <c r="Z89" s="145" t="s">
        <v>167</v>
      </c>
      <c r="AA89" s="145" t="s">
        <v>167</v>
      </c>
      <c r="AB89" s="145" t="s">
        <v>166</v>
      </c>
      <c r="AC89" s="146">
        <v>42898</v>
      </c>
      <c r="AD89" s="145">
        <v>736087</v>
      </c>
      <c r="AE89" s="146">
        <v>42898</v>
      </c>
      <c r="AF89" s="145" t="s">
        <v>424</v>
      </c>
    </row>
    <row r="90" spans="1:32" s="144" customFormat="1" ht="13.5" x14ac:dyDescent="0.25">
      <c r="A90" s="145" t="s">
        <v>162</v>
      </c>
      <c r="B90" s="145" t="s">
        <v>419</v>
      </c>
      <c r="C90" s="177" t="s">
        <v>417</v>
      </c>
      <c r="D90" s="180" t="s">
        <v>418</v>
      </c>
      <c r="E90" s="186" t="s">
        <v>637</v>
      </c>
      <c r="F90" s="183">
        <v>1.25</v>
      </c>
      <c r="G90" s="149">
        <f>12/60</f>
        <v>0.2</v>
      </c>
      <c r="H90" s="149" t="s">
        <v>105</v>
      </c>
      <c r="I90" s="149"/>
      <c r="J90" s="149"/>
      <c r="K90" s="149"/>
      <c r="L90" s="149"/>
      <c r="M90" s="149"/>
      <c r="N90" s="149"/>
      <c r="O90" s="149"/>
      <c r="P90" s="149"/>
      <c r="Q90" s="145">
        <v>28700</v>
      </c>
      <c r="R90" s="145">
        <v>0</v>
      </c>
      <c r="S90" s="145"/>
      <c r="T90" s="145"/>
      <c r="U90" s="145" t="s">
        <v>166</v>
      </c>
      <c r="V90" s="145" t="s">
        <v>166</v>
      </c>
      <c r="W90" s="145"/>
      <c r="X90" s="145" t="s">
        <v>167</v>
      </c>
      <c r="Y90" s="145" t="s">
        <v>167</v>
      </c>
      <c r="Z90" s="145" t="s">
        <v>167</v>
      </c>
      <c r="AA90" s="145" t="s">
        <v>167</v>
      </c>
      <c r="AB90" s="145" t="s">
        <v>166</v>
      </c>
      <c r="AC90" s="146">
        <v>42898</v>
      </c>
      <c r="AD90" s="145">
        <v>736087</v>
      </c>
      <c r="AE90" s="146">
        <v>45740</v>
      </c>
      <c r="AF90" s="145">
        <v>752102</v>
      </c>
    </row>
    <row r="91" spans="1:32" x14ac:dyDescent="0.25">
      <c r="F91" s="151"/>
      <c r="G91" s="152"/>
      <c r="H91" s="152"/>
      <c r="I91" s="152"/>
      <c r="J91" s="152"/>
      <c r="K91" s="152"/>
      <c r="L91" s="152"/>
      <c r="M91" s="152"/>
      <c r="N91" s="152"/>
      <c r="O91" s="152"/>
      <c r="P91" s="152"/>
    </row>
    <row r="92" spans="1:32" x14ac:dyDescent="0.25">
      <c r="F92" s="151"/>
      <c r="G92" s="152"/>
      <c r="H92" s="152"/>
      <c r="I92" s="152"/>
      <c r="J92" s="152"/>
      <c r="K92" s="152"/>
      <c r="L92" s="152"/>
      <c r="M92" s="152"/>
      <c r="N92" s="152"/>
      <c r="O92" s="152"/>
      <c r="P92" s="152"/>
    </row>
    <row r="93" spans="1:32" x14ac:dyDescent="0.25">
      <c r="F93" s="151"/>
      <c r="G93" s="152"/>
      <c r="H93" s="152"/>
      <c r="I93" s="152"/>
      <c r="J93" s="152"/>
      <c r="K93" s="152"/>
      <c r="L93" s="152"/>
      <c r="M93" s="152"/>
      <c r="N93" s="152"/>
      <c r="O93" s="152"/>
      <c r="P93" s="152"/>
    </row>
    <row r="94" spans="1:32" x14ac:dyDescent="0.25">
      <c r="F94" s="151"/>
      <c r="G94" s="152"/>
      <c r="H94" s="152"/>
      <c r="I94" s="152"/>
      <c r="J94" s="152"/>
      <c r="K94" s="152"/>
      <c r="L94" s="152"/>
      <c r="M94" s="152"/>
      <c r="N94" s="152"/>
      <c r="O94" s="152"/>
      <c r="P94" s="152"/>
    </row>
    <row r="95" spans="1:32" x14ac:dyDescent="0.25">
      <c r="F95" s="151"/>
      <c r="G95" s="152"/>
      <c r="H95" s="152"/>
      <c r="I95" s="152"/>
      <c r="J95" s="152"/>
      <c r="K95" s="152"/>
      <c r="L95" s="152"/>
      <c r="M95" s="152"/>
      <c r="N95" s="152"/>
      <c r="O95" s="152"/>
      <c r="P95" s="152"/>
    </row>
    <row r="96" spans="1:32" x14ac:dyDescent="0.25">
      <c r="F96" s="151"/>
      <c r="G96" s="152"/>
      <c r="H96" s="152"/>
      <c r="I96" s="152"/>
      <c r="J96" s="152"/>
      <c r="K96" s="152"/>
      <c r="L96" s="152"/>
      <c r="M96" s="152"/>
      <c r="N96" s="152"/>
      <c r="O96" s="152"/>
      <c r="P96" s="152"/>
    </row>
    <row r="97" spans="6:16" x14ac:dyDescent="0.25">
      <c r="F97" s="151"/>
      <c r="G97" s="152"/>
      <c r="H97" s="152"/>
      <c r="I97" s="147"/>
      <c r="J97" s="152"/>
      <c r="K97" s="152"/>
      <c r="L97" s="152"/>
      <c r="M97" s="152"/>
      <c r="N97" s="152"/>
      <c r="O97" s="152"/>
      <c r="P97" s="152"/>
    </row>
    <row r="98" spans="6:16" x14ac:dyDescent="0.25">
      <c r="F98" s="151"/>
      <c r="G98" s="152"/>
      <c r="H98" s="152"/>
      <c r="I98" s="152"/>
      <c r="J98" s="152"/>
      <c r="K98" s="152"/>
      <c r="L98" s="152"/>
      <c r="M98" s="152"/>
      <c r="N98" s="152"/>
      <c r="O98" s="152"/>
      <c r="P98" s="152"/>
    </row>
    <row r="99" spans="6:16" x14ac:dyDescent="0.25">
      <c r="F99" s="151"/>
      <c r="G99" s="152"/>
      <c r="H99" s="152"/>
      <c r="I99" s="152"/>
      <c r="J99" s="152"/>
      <c r="K99" s="152"/>
      <c r="L99" s="152"/>
      <c r="M99" s="152"/>
      <c r="N99" s="152"/>
      <c r="O99" s="152"/>
      <c r="P99" s="152"/>
    </row>
    <row r="100" spans="6:16" x14ac:dyDescent="0.25">
      <c r="F100" s="151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</row>
    <row r="101" spans="6:16" x14ac:dyDescent="0.25">
      <c r="F101" s="151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</row>
    <row r="102" spans="6:16" x14ac:dyDescent="0.25">
      <c r="F102" s="151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</row>
    <row r="103" spans="6:16" x14ac:dyDescent="0.25"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</row>
    <row r="104" spans="6:16" x14ac:dyDescent="0.25">
      <c r="F104" s="151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</row>
    <row r="105" spans="6:16" x14ac:dyDescent="0.25">
      <c r="F105" s="151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</row>
    <row r="106" spans="6:16" x14ac:dyDescent="0.25">
      <c r="F106" s="151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</row>
    <row r="107" spans="6:16" x14ac:dyDescent="0.25">
      <c r="F107" s="151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</row>
    <row r="108" spans="6:16" x14ac:dyDescent="0.25">
      <c r="F108" s="151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</row>
    <row r="109" spans="6:16" x14ac:dyDescent="0.25">
      <c r="F109" s="151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</row>
    <row r="110" spans="6:16" x14ac:dyDescent="0.25">
      <c r="F110" s="151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</row>
    <row r="111" spans="6:16" x14ac:dyDescent="0.25">
      <c r="F111" s="151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</row>
    <row r="112" spans="6:16" x14ac:dyDescent="0.25">
      <c r="F112" s="151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</row>
    <row r="113" spans="6:16" x14ac:dyDescent="0.25">
      <c r="F113" s="151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</row>
    <row r="114" spans="6:16" x14ac:dyDescent="0.25">
      <c r="F114" s="151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</row>
    <row r="115" spans="6:16" x14ac:dyDescent="0.25">
      <c r="F115" s="151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</row>
    <row r="116" spans="6:16" x14ac:dyDescent="0.25">
      <c r="F116" s="151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</row>
    <row r="117" spans="6:16" x14ac:dyDescent="0.25">
      <c r="F117" s="151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</row>
    <row r="118" spans="6:16" x14ac:dyDescent="0.25">
      <c r="F118" s="151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</row>
    <row r="119" spans="6:16" x14ac:dyDescent="0.25">
      <c r="F119" s="151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6:16" x14ac:dyDescent="0.25">
      <c r="F120" s="151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6:16" x14ac:dyDescent="0.25">
      <c r="F121" s="151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6:16" x14ac:dyDescent="0.25">
      <c r="F122" s="151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6:16" x14ac:dyDescent="0.25">
      <c r="F123" s="151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6:16" x14ac:dyDescent="0.25">
      <c r="F124" s="151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6:16" x14ac:dyDescent="0.25">
      <c r="F125" s="151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6:16" x14ac:dyDescent="0.25">
      <c r="F126" s="151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黃光CT總表</vt:lpstr>
      <vt:lpstr>設備加工上限</vt:lpstr>
      <vt:lpstr>2代-03SEC CT (2+2)</vt:lpstr>
      <vt:lpstr>2代-01SG CT (1+1)</vt:lpstr>
      <vt:lpstr>03SEC CT (2+2)</vt:lpstr>
      <vt:lpstr>01SG CT (1+1)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CHARICE.WANG 王美琄</dc:creator>
  <cp:lastModifiedBy>YH.CHIU 邱一軒</cp:lastModifiedBy>
  <dcterms:created xsi:type="dcterms:W3CDTF">2026-07-15T03:47:02Z</dcterms:created>
  <dcterms:modified xsi:type="dcterms:W3CDTF">2026-10-22T07:41:06Z</dcterms:modified>
</cp:coreProperties>
</file>