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hecanada-my.sharepoint.com/personal/ekirwin_ihe_ca/Documents/COVID-19/Manuscript/Excel/"/>
    </mc:Choice>
  </mc:AlternateContent>
  <xr:revisionPtr revIDLastSave="38" documentId="8_{E0E1951E-BF07-4791-9BEE-B153A5627B8A}" xr6:coauthVersionLast="46" xr6:coauthVersionMax="46" xr10:uidLastSave="{1803667F-F49A-44CF-9297-EA73F53CE16D}"/>
  <bookViews>
    <workbookView xWindow="10485" yWindow="810" windowWidth="18135" windowHeight="14115" xr2:uid="{F5500379-F7E9-4726-9289-5CB0C81FB1A3}"/>
  </bookViews>
  <sheets>
    <sheet name="Net Present Values" sheetId="4" r:id="rId1"/>
    <sheet name="Search Information" sheetId="1" r:id="rId2"/>
    <sheet name="Cost Adjustment" sheetId="6" r:id="rId3"/>
    <sheet name="Weigh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6" l="1"/>
  <c r="G12" i="6"/>
  <c r="I23" i="4"/>
  <c r="G9" i="1"/>
  <c r="A16" i="6" s="1"/>
  <c r="G16" i="6" s="1"/>
  <c r="I5" i="2" s="1"/>
  <c r="A18" i="6"/>
  <c r="A19" i="6"/>
  <c r="G19" i="6" s="1"/>
  <c r="I6" i="2" s="1"/>
  <c r="A20" i="6"/>
  <c r="G20" i="6" s="1"/>
  <c r="I7" i="2" s="1"/>
  <c r="A14" i="6"/>
  <c r="I4" i="2" s="1"/>
  <c r="A10" i="6"/>
  <c r="G10" i="6" s="1"/>
  <c r="I2" i="2" s="1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G4" i="1"/>
  <c r="A12" i="6" s="1"/>
  <c r="I3" i="2" s="1"/>
  <c r="G2" i="1"/>
  <c r="K7" i="2"/>
  <c r="K6" i="2"/>
  <c r="K9" i="1"/>
  <c r="K5" i="2" s="1"/>
  <c r="Z7" i="4" l="1"/>
  <c r="AD5" i="4"/>
  <c r="R3" i="4"/>
  <c r="J3" i="4"/>
  <c r="U7" i="4"/>
  <c r="AE6" i="4"/>
  <c r="O6" i="4"/>
  <c r="Y5" i="4"/>
  <c r="AA4" i="4"/>
  <c r="K4" i="4"/>
  <c r="U3" i="4"/>
  <c r="AE2" i="4"/>
  <c r="O2" i="4"/>
  <c r="AF17" i="4"/>
  <c r="P17" i="4"/>
  <c r="Z16" i="4"/>
  <c r="AJ15" i="4"/>
  <c r="L15" i="4"/>
  <c r="AB7" i="4"/>
  <c r="L7" i="4"/>
  <c r="V6" i="4"/>
  <c r="AF5" i="4"/>
  <c r="P5" i="4"/>
  <c r="Z4" i="4"/>
  <c r="R4" i="4"/>
  <c r="AJ3" i="4"/>
  <c r="T3" i="4"/>
  <c r="L3" i="4"/>
  <c r="AD2" i="4"/>
  <c r="V2" i="4"/>
  <c r="N2" i="4"/>
  <c r="J15" i="4"/>
  <c r="AE17" i="4"/>
  <c r="W17" i="4"/>
  <c r="O17" i="4"/>
  <c r="AG16" i="4"/>
  <c r="Y16" i="4"/>
  <c r="Q16" i="4"/>
  <c r="AI15" i="4"/>
  <c r="AA15" i="4"/>
  <c r="S15" i="4"/>
  <c r="K15" i="4"/>
  <c r="AJ6" i="4"/>
  <c r="AF4" i="4"/>
  <c r="L2" i="4"/>
  <c r="AC7" i="4"/>
  <c r="M7" i="4"/>
  <c r="W6" i="4"/>
  <c r="AG5" i="4"/>
  <c r="Q5" i="4"/>
  <c r="AI4" i="4"/>
  <c r="S4" i="4"/>
  <c r="AC3" i="4"/>
  <c r="M3" i="4"/>
  <c r="W2" i="4"/>
  <c r="J16" i="4"/>
  <c r="X17" i="4"/>
  <c r="AH16" i="4"/>
  <c r="R16" i="4"/>
  <c r="AB15" i="4"/>
  <c r="T15" i="4"/>
  <c r="AJ7" i="4"/>
  <c r="T7" i="4"/>
  <c r="AD6" i="4"/>
  <c r="N6" i="4"/>
  <c r="X5" i="4"/>
  <c r="AH4" i="4"/>
  <c r="AB3" i="4"/>
  <c r="AI7" i="4"/>
  <c r="AA7" i="4"/>
  <c r="S7" i="4"/>
  <c r="K7" i="4"/>
  <c r="AC6" i="4"/>
  <c r="U6" i="4"/>
  <c r="M6" i="4"/>
  <c r="AE5" i="4"/>
  <c r="W5" i="4"/>
  <c r="O5" i="4"/>
  <c r="AG4" i="4"/>
  <c r="Y4" i="4"/>
  <c r="Q4" i="4"/>
  <c r="AI3" i="4"/>
  <c r="AA3" i="4"/>
  <c r="S3" i="4"/>
  <c r="K3" i="4"/>
  <c r="AC2" i="4"/>
  <c r="U2" i="4"/>
  <c r="M2" i="4"/>
  <c r="AD17" i="4"/>
  <c r="V17" i="4"/>
  <c r="N17" i="4"/>
  <c r="AF16" i="4"/>
  <c r="X16" i="4"/>
  <c r="P16" i="4"/>
  <c r="AH15" i="4"/>
  <c r="Z15" i="4"/>
  <c r="R15" i="4"/>
  <c r="AH7" i="4"/>
  <c r="T6" i="4"/>
  <c r="N5" i="4"/>
  <c r="AH3" i="4"/>
  <c r="AB2" i="4"/>
  <c r="AC17" i="4"/>
  <c r="W16" i="4"/>
  <c r="Y15" i="4"/>
  <c r="AG7" i="4"/>
  <c r="AI6" i="4"/>
  <c r="K6" i="4"/>
  <c r="U5" i="4"/>
  <c r="W4" i="4"/>
  <c r="AG3" i="4"/>
  <c r="Q3" i="4"/>
  <c r="AA2" i="4"/>
  <c r="K2" i="4"/>
  <c r="AB17" i="4"/>
  <c r="L17" i="4"/>
  <c r="V16" i="4"/>
  <c r="AF15" i="4"/>
  <c r="P15" i="4"/>
  <c r="J6" i="4"/>
  <c r="AF7" i="4"/>
  <c r="X7" i="4"/>
  <c r="P7" i="4"/>
  <c r="AH6" i="4"/>
  <c r="Z6" i="4"/>
  <c r="R6" i="4"/>
  <c r="AJ5" i="4"/>
  <c r="AB5" i="4"/>
  <c r="T5" i="4"/>
  <c r="L5" i="4"/>
  <c r="AD4" i="4"/>
  <c r="V4" i="4"/>
  <c r="N4" i="4"/>
  <c r="AF3" i="4"/>
  <c r="X3" i="4"/>
  <c r="P3" i="4"/>
  <c r="AH2" i="4"/>
  <c r="Z2" i="4"/>
  <c r="R2" i="4"/>
  <c r="J2" i="4"/>
  <c r="AI17" i="4"/>
  <c r="AA17" i="4"/>
  <c r="S17" i="4"/>
  <c r="K17" i="4"/>
  <c r="AC16" i="4"/>
  <c r="U16" i="4"/>
  <c r="M16" i="4"/>
  <c r="AE15" i="4"/>
  <c r="W15" i="4"/>
  <c r="O15" i="4"/>
  <c r="R7" i="4"/>
  <c r="L6" i="4"/>
  <c r="X4" i="4"/>
  <c r="Z3" i="4"/>
  <c r="T2" i="4"/>
  <c r="U17" i="4"/>
  <c r="AE16" i="4"/>
  <c r="O16" i="4"/>
  <c r="Q15" i="4"/>
  <c r="J7" i="4"/>
  <c r="Q7" i="4"/>
  <c r="S6" i="4"/>
  <c r="AC5" i="4"/>
  <c r="AE4" i="4"/>
  <c r="O4" i="4"/>
  <c r="Y3" i="4"/>
  <c r="AI2" i="4"/>
  <c r="S2" i="4"/>
  <c r="AJ17" i="4"/>
  <c r="T17" i="4"/>
  <c r="AD16" i="4"/>
  <c r="N16" i="4"/>
  <c r="X15" i="4"/>
  <c r="J5" i="4"/>
  <c r="AE7" i="4"/>
  <c r="W7" i="4"/>
  <c r="O7" i="4"/>
  <c r="AG6" i="4"/>
  <c r="Y6" i="4"/>
  <c r="Q6" i="4"/>
  <c r="AI5" i="4"/>
  <c r="AA5" i="4"/>
  <c r="S5" i="4"/>
  <c r="K5" i="4"/>
  <c r="AC4" i="4"/>
  <c r="U4" i="4"/>
  <c r="M4" i="4"/>
  <c r="AE3" i="4"/>
  <c r="W3" i="4"/>
  <c r="O3" i="4"/>
  <c r="AG2" i="4"/>
  <c r="Y2" i="4"/>
  <c r="Q2" i="4"/>
  <c r="AH17" i="4"/>
  <c r="Z17" i="4"/>
  <c r="R17" i="4"/>
  <c r="AJ16" i="4"/>
  <c r="AB16" i="4"/>
  <c r="T16" i="4"/>
  <c r="L16" i="4"/>
  <c r="AD15" i="4"/>
  <c r="V15" i="4"/>
  <c r="N15" i="4"/>
  <c r="AB6" i="4"/>
  <c r="V5" i="4"/>
  <c r="P4" i="4"/>
  <c r="AJ2" i="4"/>
  <c r="M17" i="4"/>
  <c r="AG15" i="4"/>
  <c r="Y7" i="4"/>
  <c r="AA6" i="4"/>
  <c r="M5" i="4"/>
  <c r="J4" i="4"/>
  <c r="AD7" i="4"/>
  <c r="V7" i="4"/>
  <c r="N7" i="4"/>
  <c r="AF6" i="4"/>
  <c r="X6" i="4"/>
  <c r="P6" i="4"/>
  <c r="AH5" i="4"/>
  <c r="Z5" i="4"/>
  <c r="R5" i="4"/>
  <c r="AJ4" i="4"/>
  <c r="AB4" i="4"/>
  <c r="T4" i="4"/>
  <c r="L4" i="4"/>
  <c r="AD3" i="4"/>
  <c r="V3" i="4"/>
  <c r="N3" i="4"/>
  <c r="AF2" i="4"/>
  <c r="X2" i="4"/>
  <c r="P2" i="4"/>
  <c r="J17" i="4"/>
  <c r="AG17" i="4"/>
  <c r="Y17" i="4"/>
  <c r="Q17" i="4"/>
  <c r="AI16" i="4"/>
  <c r="AA16" i="4"/>
  <c r="S16" i="4"/>
  <c r="K16" i="4"/>
  <c r="AC15" i="4"/>
  <c r="U15" i="4"/>
  <c r="M15" i="4"/>
  <c r="K4" i="1"/>
  <c r="K3" i="2" s="1"/>
  <c r="AC13" i="4" s="1"/>
  <c r="M13" i="4" l="1"/>
  <c r="Z13" i="4"/>
  <c r="AI13" i="4"/>
  <c r="Y13" i="4"/>
  <c r="AG13" i="4"/>
  <c r="AH13" i="4"/>
  <c r="U13" i="4"/>
  <c r="X13" i="4"/>
  <c r="P13" i="4"/>
  <c r="O13" i="4"/>
  <c r="AF13" i="4"/>
  <c r="N13" i="4"/>
  <c r="W13" i="4"/>
  <c r="L13" i="4"/>
  <c r="K13" i="4"/>
  <c r="T13" i="4"/>
  <c r="V13" i="4"/>
  <c r="AE13" i="4"/>
  <c r="S13" i="4"/>
  <c r="AJ13" i="4"/>
  <c r="AD13" i="4"/>
  <c r="J13" i="4"/>
  <c r="AB13" i="4"/>
  <c r="Q13" i="4"/>
  <c r="R13" i="4"/>
  <c r="AA13" i="4"/>
  <c r="K6" i="1"/>
  <c r="K4" i="2" s="1"/>
  <c r="K2" i="1"/>
  <c r="K2" i="2" s="1"/>
  <c r="D6" i="1"/>
  <c r="D4" i="2" s="1"/>
  <c r="D5" i="2"/>
  <c r="E1" i="4"/>
  <c r="B2" i="4"/>
  <c r="B3" i="4"/>
  <c r="B4" i="4"/>
  <c r="B5" i="4"/>
  <c r="B6" i="4"/>
  <c r="B7" i="4"/>
  <c r="B1" i="4"/>
  <c r="D2" i="2"/>
  <c r="D3" i="2"/>
  <c r="D6" i="2"/>
  <c r="D7" i="2"/>
  <c r="D1" i="2"/>
  <c r="B2" i="2"/>
  <c r="B3" i="2"/>
  <c r="B4" i="2"/>
  <c r="B5" i="2"/>
  <c r="B6" i="2"/>
  <c r="B7" i="2"/>
  <c r="B1" i="2"/>
  <c r="U14" i="4" l="1"/>
  <c r="L14" i="4"/>
  <c r="Z14" i="4"/>
  <c r="R14" i="4"/>
  <c r="AG14" i="4"/>
  <c r="M14" i="4"/>
  <c r="X14" i="4"/>
  <c r="W14" i="4"/>
  <c r="V14" i="4"/>
  <c r="AD14" i="4"/>
  <c r="J14" i="4"/>
  <c r="AF14" i="4"/>
  <c r="AE14" i="4"/>
  <c r="N14" i="4"/>
  <c r="AJ14" i="4"/>
  <c r="Y14" i="4"/>
  <c r="P14" i="4"/>
  <c r="S14" i="4"/>
  <c r="O14" i="4"/>
  <c r="AI14" i="4"/>
  <c r="AB14" i="4"/>
  <c r="Q14" i="4"/>
  <c r="AC14" i="4"/>
  <c r="T14" i="4"/>
  <c r="AA14" i="4"/>
  <c r="K14" i="4"/>
  <c r="AH14" i="4"/>
  <c r="K12" i="4"/>
  <c r="AE12" i="4"/>
  <c r="J12" i="4"/>
  <c r="O12" i="4"/>
  <c r="N12" i="4"/>
  <c r="W12" i="4"/>
  <c r="AJ12" i="4"/>
  <c r="AI12" i="4"/>
  <c r="AA12" i="4"/>
  <c r="AD12" i="4"/>
  <c r="AC12" i="4"/>
  <c r="V12" i="4"/>
  <c r="T12" i="4"/>
  <c r="S12" i="4"/>
  <c r="AG12" i="4"/>
  <c r="X12" i="4"/>
  <c r="M12" i="4"/>
  <c r="AB12" i="4"/>
  <c r="Z12" i="4"/>
  <c r="Y12" i="4"/>
  <c r="AH12" i="4"/>
  <c r="P12" i="4"/>
  <c r="Q12" i="4"/>
  <c r="R12" i="4"/>
  <c r="AF12" i="4"/>
  <c r="U12" i="4"/>
  <c r="L12" i="4"/>
  <c r="D9" i="2"/>
  <c r="G5" i="2" s="1"/>
  <c r="E5" i="4" l="1"/>
  <c r="G9" i="2"/>
  <c r="G6" i="2"/>
  <c r="G2" i="2"/>
  <c r="G7" i="2"/>
  <c r="G3" i="2"/>
  <c r="G4" i="2"/>
  <c r="E7" i="4" l="1"/>
  <c r="E3" i="4"/>
  <c r="E2" i="4"/>
  <c r="E6" i="4"/>
  <c r="E4" i="4"/>
  <c r="H15" i="4"/>
  <c r="H5" i="4"/>
  <c r="H17" i="4" l="1"/>
  <c r="H7" i="4"/>
  <c r="H12" i="4"/>
  <c r="H2" i="4"/>
  <c r="H14" i="4"/>
  <c r="H4" i="4"/>
  <c r="H3" i="4"/>
  <c r="H13" i="4"/>
  <c r="H6" i="4"/>
  <c r="H16" i="4"/>
  <c r="H9" i="4" l="1"/>
  <c r="H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tc={87EA22DB-CA97-4265-A9A1-2D2C51F24949}</author>
  </authors>
  <commentList>
    <comment ref="I23" authorId="0" shapeId="0" xr:uid="{87EA22DB-CA97-4265-A9A1-2D2C51F249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Note, this corrects for first year discount being zero</t>
      </text>
    </comment>
  </commentList>
</comments>
</file>

<file path=xl/sharedStrings.xml><?xml version="1.0" encoding="utf-8"?>
<sst xmlns="http://schemas.openxmlformats.org/spreadsheetml/2006/main" count="128" uniqueCount="60">
  <si>
    <t>Condition</t>
  </si>
  <si>
    <t>Source</t>
  </si>
  <si>
    <t>Chronic Fatigue</t>
  </si>
  <si>
    <t>Diabetes</t>
  </si>
  <si>
    <t xml:space="preserve">Chronic Kidney Disease </t>
  </si>
  <si>
    <t>Chronic liver Disease</t>
  </si>
  <si>
    <t>Adverse Cardiovascular event</t>
  </si>
  <si>
    <t>Psyciatric conditions</t>
  </si>
  <si>
    <t>Weight</t>
  </si>
  <si>
    <t>Cost</t>
  </si>
  <si>
    <t>Prevalence Estimate (per 100,000)</t>
  </si>
  <si>
    <t>ischemic heart disease</t>
  </si>
  <si>
    <t>history of a heart attack</t>
  </si>
  <si>
    <t>depression</t>
  </si>
  <si>
    <t>Hep. C</t>
  </si>
  <si>
    <t xml:space="preserve"> </t>
  </si>
  <si>
    <t>Utility Decrement</t>
  </si>
  <si>
    <t>Annual per-patient cost estimate (payer)</t>
  </si>
  <si>
    <t>USD 2013</t>
  </si>
  <si>
    <t>2016 USD</t>
  </si>
  <si>
    <t>Products and product groups4</t>
  </si>
  <si>
    <t>All-items</t>
  </si>
  <si>
    <t>Consumer Price Index, annual average, not seasonally adjusted 1, 2, 3
Frequency: Annual
Table: 18-10-0005-01 (formerly CANSIM 326-0021)</t>
  </si>
  <si>
    <t>Factor to adjust to 2020</t>
  </si>
  <si>
    <t>Exchange</t>
  </si>
  <si>
    <t>2017 CAD</t>
  </si>
  <si>
    <t>USD 2010</t>
  </si>
  <si>
    <t>Time Horizon:</t>
  </si>
  <si>
    <t>2016 CAD</t>
  </si>
  <si>
    <t>CAD 2017</t>
  </si>
  <si>
    <t>Source(s)</t>
  </si>
  <si>
    <t>CAN 2017</t>
  </si>
  <si>
    <t>CAN 2006</t>
  </si>
  <si>
    <t>USD 2016</t>
  </si>
  <si>
    <t>Calcluated from decrement in regression</t>
  </si>
  <si>
    <t>Both figures given in table 5</t>
  </si>
  <si>
    <t>Reference numbers refer to citations given in the supplementary material of (update when article published).</t>
  </si>
  <si>
    <t>Thanks to Joana Gomes da Costa for assistance in identifying information for this table.</t>
  </si>
  <si>
    <t>[3]</t>
  </si>
  <si>
    <t>[4],[5]</t>
  </si>
  <si>
    <t>[6]</t>
  </si>
  <si>
    <t>[7]</t>
  </si>
  <si>
    <t>[8]</t>
  </si>
  <si>
    <t>[9]</t>
  </si>
  <si>
    <t xml:space="preserve">[10] https://www.exchangerates.org.uk/USD-CAD-spot-exchange-rates-history-2016.html </t>
  </si>
  <si>
    <t xml:space="preserve">[10] https://www.exchangerates.org.uk/USD-CAD-spot-exchange-rates-history-2010.html </t>
  </si>
  <si>
    <t>[10] https://www.exchangerates.org.uk/USD-CAD-spot-exchange-rates-history-2013.html</t>
  </si>
  <si>
    <t>[19] https://data.worldbank.org/indicator/SH.STA.DIAB.ZS?locations=CA</t>
  </si>
  <si>
    <t>[18] https://www.canada.ca/en/public-health/services/reports-publications/health-promotion-chronic-disease-prevention-canada-research-policy-practice/vol-35-no-1-2015/chronic-fatigue-syndrome-fibromyalgia-canada-prevalence-associations-with-six-health-status-indicators.html</t>
  </si>
  <si>
    <t>[21]</t>
  </si>
  <si>
    <t>[20]</t>
  </si>
  <si>
    <t>[22]</t>
  </si>
  <si>
    <t>[18] https://www.canada.ca/en/public-health/services/publications/diseases-conditions/heart-disease-canada-fact-sheet.html</t>
  </si>
  <si>
    <t>[11]</t>
  </si>
  <si>
    <t>[16]</t>
  </si>
  <si>
    <t>[12]</t>
  </si>
  <si>
    <t>[17]</t>
  </si>
  <si>
    <t>[13]</t>
  </si>
  <si>
    <t>[14]</t>
  </si>
  <si>
    <t>[15]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</si>
</sst>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0" fontId="4" fillId="0" borderId="0" xfId="2" applyFill="1"/>
    <xf numFmtId="0" fontId="0" fillId="0" borderId="0" xfId="0" applyAlignment="1">
      <alignment wrapText="1"/>
    </xf>
    <xf numFmtId="44" fontId="0" fillId="0" borderId="0" xfId="1" applyFont="1"/>
    <xf numFmtId="0" fontId="5" fillId="0" borderId="0" xfId="0" applyFont="1"/>
    <xf numFmtId="0" fontId="2" fillId="0" borderId="1" xfId="0" applyFont="1" applyBorder="1"/>
    <xf numFmtId="0" fontId="6" fillId="0" borderId="0" xfId="0" applyFont="1"/>
    <xf numFmtId="0" fontId="2" fillId="0" borderId="0" xfId="0" applyFont="1" applyBorder="1"/>
    <xf numFmtId="0" fontId="0" fillId="0" borderId="0" xfId="0" applyBorder="1"/>
    <xf numFmtId="166" fontId="0" fillId="0" borderId="0" xfId="1" applyNumberFormat="1" applyFont="1" applyBorder="1"/>
    <xf numFmtId="166" fontId="0" fillId="0" borderId="0" xfId="0" applyNumberFormat="1" applyBorder="1"/>
    <xf numFmtId="165" fontId="0" fillId="0" borderId="0" xfId="0" applyNumberFormat="1" applyBorder="1"/>
    <xf numFmtId="166" fontId="2" fillId="0" borderId="2" xfId="1" applyNumberFormat="1" applyFont="1" applyBorder="1"/>
    <xf numFmtId="165" fontId="2" fillId="0" borderId="2" xfId="0" applyNumberFormat="1" applyFont="1" applyBorder="1"/>
    <xf numFmtId="0" fontId="0" fillId="2" borderId="2" xfId="0" applyFill="1" applyBorder="1"/>
    <xf numFmtId="0" fontId="0" fillId="0" borderId="0" xfId="0" applyFont="1"/>
    <xf numFmtId="3" fontId="0" fillId="0" borderId="0" xfId="0" applyNumberFormat="1" applyFill="1"/>
    <xf numFmtId="0" fontId="0" fillId="0" borderId="0" xfId="0" applyFill="1" applyAlignment="1"/>
    <xf numFmtId="0" fontId="2" fillId="0" borderId="0" xfId="0" applyFont="1" applyFill="1"/>
    <xf numFmtId="2" fontId="0" fillId="0" borderId="0" xfId="0" applyNumberFormat="1" applyFill="1"/>
    <xf numFmtId="44" fontId="0" fillId="0" borderId="0" xfId="0" applyNumberFormat="1"/>
    <xf numFmtId="1" fontId="0" fillId="0" borderId="0" xfId="0" applyNumberFormat="1" applyFill="1"/>
    <xf numFmtId="1" fontId="0" fillId="0" borderId="0" xfId="0" applyNumberFormat="1" applyFill="1" applyAlignment="1"/>
    <xf numFmtId="1" fontId="0" fillId="0" borderId="0" xfId="3" applyNumberFormat="1" applyFont="1" applyFill="1"/>
    <xf numFmtId="164" fontId="0" fillId="0" borderId="0" xfId="0" applyNumberFormat="1" applyFill="1"/>
    <xf numFmtId="0" fontId="7" fillId="0" borderId="0" xfId="0" applyFont="1"/>
    <xf numFmtId="2" fontId="0" fillId="3" borderId="0" xfId="0" applyNumberFormat="1" applyFill="1"/>
    <xf numFmtId="0" fontId="8" fillId="0" borderId="0" xfId="0" applyFont="1"/>
    <xf numFmtId="0" fontId="2" fillId="0" borderId="0" xfId="0" applyFont="1" applyAlignment="1">
      <alignment horizontal="left"/>
    </xf>
    <xf numFmtId="0" fontId="7" fillId="0" borderId="0" xfId="2" applyFont="1"/>
    <xf numFmtId="0" fontId="7" fillId="0" borderId="0" xfId="0" applyFont="1" applyFill="1"/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Kirwin" id="{B9736343-386B-4E9B-9A38-2AC51A24926A}" userId="Erin Kirw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3" dT="2021-02-19T18:48:21.11" personId="{B9736343-386B-4E9B-9A38-2AC51A24926A}" id="{87EA22DB-CA97-4265-A9A1-2D2C51F24949}">
    <text>Note, this corrects for first year discount being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116A-C96E-4522-B448-2B0DB633AE8C}">
  <dimension ref="B1:AJ24"/>
  <sheetViews>
    <sheetView tabSelected="1" workbookViewId="0">
      <selection activeCell="H31" sqref="H31"/>
    </sheetView>
  </sheetViews>
  <sheetFormatPr defaultColWidth="8.85546875" defaultRowHeight="15" x14ac:dyDescent="0.25"/>
  <cols>
    <col min="6" max="6" width="4.7109375" customWidth="1"/>
    <col min="7" max="7" width="17.140625" customWidth="1"/>
    <col min="8" max="8" width="11.7109375" customWidth="1"/>
    <col min="10" max="36" width="8.28515625" customWidth="1"/>
  </cols>
  <sheetData>
    <row r="1" spans="2:36" s="1" customFormat="1" x14ac:dyDescent="0.25">
      <c r="B1" s="1" t="str">
        <f>'Search Information'!B1</f>
        <v>Condition</v>
      </c>
      <c r="E1" s="21" t="str">
        <f>Weights!G1</f>
        <v>Weight</v>
      </c>
      <c r="G1" s="13"/>
      <c r="H1" s="13"/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</row>
    <row r="2" spans="2:36" x14ac:dyDescent="0.25">
      <c r="B2" s="1" t="str">
        <f>'Search Information'!B2</f>
        <v>Chronic Fatigue</v>
      </c>
      <c r="E2" s="21">
        <f>Weights!G2</f>
        <v>3.7243947858472994E-2</v>
      </c>
      <c r="F2" s="1"/>
      <c r="G2" s="14"/>
      <c r="H2" s="15">
        <f>SUM(J2:AJ2)*E2</f>
        <v>1163.8176902951088</v>
      </c>
      <c r="J2" s="5">
        <f>Weights!$I2*(1.015^(-J$1))*IF($I$23&gt;=J$1,1,IF(J$1-$I$23&lt;1,(1-(J$1-$I$23)),0))</f>
        <v>31248.504984423675</v>
      </c>
      <c r="K2" s="5">
        <f>Weights!$I2*(1.015^(-K$1))*IF($I$23&gt;=K$1,1,IF(K$1-$I$23&lt;1,(1-(K$1-$I$23)),0))</f>
        <v>0</v>
      </c>
      <c r="L2" s="5">
        <f>Weights!$I2*(1.015^(-L$1))*IF($I$23&gt;=L$1,1,IF(L$1-$I$23&lt;1,(1-(L$1-$I$23)),0))</f>
        <v>0</v>
      </c>
      <c r="M2" s="5">
        <f>Weights!$I2*(1.015^(-M$1))*IF($I$23&gt;=M$1,1,IF(M$1-$I$23&lt;1,(1-(M$1-$I$23)),0))</f>
        <v>0</v>
      </c>
      <c r="N2" s="5">
        <f>Weights!$I2*(1.015^(-N$1))*IF($I$23&gt;=N$1,1,IF(N$1-$I$23&lt;1,(1-(N$1-$I$23)),0))</f>
        <v>0</v>
      </c>
      <c r="O2" s="5">
        <f>Weights!$I2*(1.015^(-O$1))*IF($I$23&gt;=O$1,1,IF(O$1-$I$23&lt;1,(1-(O$1-$I$23)),0))</f>
        <v>0</v>
      </c>
      <c r="P2" s="5">
        <f>Weights!$I2*(1.015^(-P$1))*IF($I$23&gt;=P$1,1,IF(P$1-$I$23&lt;1,(1-(P$1-$I$23)),0))</f>
        <v>0</v>
      </c>
      <c r="Q2" s="5">
        <f>Weights!$I2*(1.015^(-Q$1))*IF($I$23&gt;=Q$1,1,IF(Q$1-$I$23&lt;1,(1-(Q$1-$I$23)),0))</f>
        <v>0</v>
      </c>
      <c r="R2" s="5">
        <f>Weights!$I2*(1.015^(-R$1))*IF($I$23&gt;=R$1,1,IF(R$1-$I$23&lt;1,(1-(R$1-$I$23)),0))</f>
        <v>0</v>
      </c>
      <c r="S2" s="5">
        <f>Weights!$I2*(1.015^(-S$1))*IF($I$23&gt;=S$1,1,IF(S$1-$I$23&lt;1,(1-(S$1-$I$23)),0))</f>
        <v>0</v>
      </c>
      <c r="T2" s="5">
        <f>Weights!$I2*(1.015^(-T$1))*IF($I$23&gt;=T$1,1,IF(T$1-$I$23&lt;1,(1-(T$1-$I$23)),0))</f>
        <v>0</v>
      </c>
      <c r="U2" s="5">
        <f>Weights!$I2*(1.015^(-U$1))*IF($I$23&gt;=U$1,1,IF(U$1-$I$23&lt;1,(1-(U$1-$I$23)),0))</f>
        <v>0</v>
      </c>
      <c r="V2" s="5">
        <f>Weights!$I2*(1.015^(-V$1))*IF($I$23&gt;=V$1,1,IF(V$1-$I$23&lt;1,(1-(V$1-$I$23)),0))</f>
        <v>0</v>
      </c>
      <c r="W2" s="5">
        <f>Weights!$I2*(1.015^(-W$1))*IF($I$23&gt;=W$1,1,IF(W$1-$I$23&lt;1,(1-(W$1-$I$23)),0))</f>
        <v>0</v>
      </c>
      <c r="X2" s="5">
        <f>Weights!$I2*(1.015^(-X$1))*IF($I$23&gt;=X$1,1,IF(X$1-$I$23&lt;1,(1-(X$1-$I$23)),0))</f>
        <v>0</v>
      </c>
      <c r="Y2" s="5">
        <f>Weights!$I2*(1.015^(-Y$1))*IF($I$23&gt;=Y$1,1,IF(Y$1-$I$23&lt;1,(1-(Y$1-$I$23)),0))</f>
        <v>0</v>
      </c>
      <c r="Z2" s="5">
        <f>Weights!$I2*(1.015^(-Z$1))*IF($I$23&gt;=Z$1,1,IF(Z$1-$I$23&lt;1,(1-(Z$1-$I$23)),0))</f>
        <v>0</v>
      </c>
      <c r="AA2" s="5">
        <f>Weights!$I2*(1.015^(-AA$1))*IF($I$23&gt;=AA$1,1,IF(AA$1-$I$23&lt;1,(1-(AA$1-$I$23)),0))</f>
        <v>0</v>
      </c>
      <c r="AB2" s="5">
        <f>Weights!$I2*(1.015^(-AB$1))*IF($I$23&gt;=AB$1,1,IF(AB$1-$I$23&lt;1,(1-(AB$1-$I$23)),0))</f>
        <v>0</v>
      </c>
      <c r="AC2" s="5">
        <f>Weights!$I2*(1.015^(-AC$1))*IF($I$23&gt;=AC$1,1,IF(AC$1-$I$23&lt;1,(1-(AC$1-$I$23)),0))</f>
        <v>0</v>
      </c>
      <c r="AD2" s="5">
        <f>Weights!$I2*(1.015^(-AD$1))*IF($I$23&gt;=AD$1,1,IF(AD$1-$I$23&lt;1,(1-(AD$1-$I$23)),0))</f>
        <v>0</v>
      </c>
      <c r="AE2" s="5">
        <f>Weights!$I2*(1.015^(-AE$1))*IF($I$23&gt;=AE$1,1,IF(AE$1-$I$23&lt;1,(1-(AE$1-$I$23)),0))</f>
        <v>0</v>
      </c>
      <c r="AF2" s="5">
        <f>Weights!$I2*(1.015^(-AF$1))*IF($I$23&gt;=AF$1,1,IF(AF$1-$I$23&lt;1,(1-(AF$1-$I$23)),0))</f>
        <v>0</v>
      </c>
      <c r="AG2" s="5">
        <f>Weights!$I2*(1.015^(-AG$1))*IF($I$23&gt;=AG$1,1,IF(AG$1-$I$23&lt;1,(1-(AG$1-$I$23)),0))</f>
        <v>0</v>
      </c>
      <c r="AH2" s="5">
        <f>Weights!$I2*(1.015^(-AH$1))*IF($I$23&gt;=AH$1,1,IF(AH$1-$I$23&lt;1,(1-(AH$1-$I$23)),0))</f>
        <v>0</v>
      </c>
      <c r="AI2" s="5">
        <f>Weights!$I2*(1.015^(-AI$1))*IF($I$23&gt;=AI$1,1,IF(AI$1-$I$23&lt;1,(1-(AI$1-$I$23)),0))</f>
        <v>0</v>
      </c>
      <c r="AJ2" s="5">
        <f>Weights!$I2*(1.015^(-AJ$1))*IF($I$23&gt;=AJ$1,1,IF(AJ$1-$I$23&lt;1,(1-(AJ$1-$I$23)),0))</f>
        <v>0</v>
      </c>
    </row>
    <row r="3" spans="2:36" x14ac:dyDescent="0.25">
      <c r="B3" s="1" t="str">
        <f>'Search Information'!B4</f>
        <v>Diabetes</v>
      </c>
      <c r="E3" s="21">
        <f>Weights!G3</f>
        <v>0.20218143123171053</v>
      </c>
      <c r="F3" s="1"/>
      <c r="G3" s="14"/>
      <c r="H3" s="15">
        <f t="shared" ref="H3:H7" si="0">SUM(J3:AJ3)*E3</f>
        <v>1699.3163238493462</v>
      </c>
      <c r="J3" s="5">
        <f>Weights!$I3*(1.015^(-J$1))*IF($I$23&gt;=J$1,1,IF(J$1-$I$23&lt;1,(1-(J$1-$I$23)),0))</f>
        <v>8404.9079754601225</v>
      </c>
      <c r="K3" s="5">
        <f>Weights!$I3*(1.015^(-K$1))*IF($I$23&gt;=K$1,1,IF(K$1-$I$23&lt;1,(1-(K$1-$I$23)),0))</f>
        <v>0</v>
      </c>
      <c r="L3" s="5">
        <f>Weights!$I3*(1.015^(-L$1))*IF($I$23&gt;=L$1,1,IF(L$1-$I$23&lt;1,(1-(L$1-$I$23)),0))</f>
        <v>0</v>
      </c>
      <c r="M3" s="5">
        <f>Weights!$I3*(1.015^(-M$1))*IF($I$23&gt;=M$1,1,IF(M$1-$I$23&lt;1,(1-(M$1-$I$23)),0))</f>
        <v>0</v>
      </c>
      <c r="N3" s="5">
        <f>Weights!$I3*(1.015^(-N$1))*IF($I$23&gt;=N$1,1,IF(N$1-$I$23&lt;1,(1-(N$1-$I$23)),0))</f>
        <v>0</v>
      </c>
      <c r="O3" s="5">
        <f>Weights!$I3*(1.015^(-O$1))*IF($I$23&gt;=O$1,1,IF(O$1-$I$23&lt;1,(1-(O$1-$I$23)),0))</f>
        <v>0</v>
      </c>
      <c r="P3" s="5">
        <f>Weights!$I3*(1.015^(-P$1))*IF($I$23&gt;=P$1,1,IF(P$1-$I$23&lt;1,(1-(P$1-$I$23)),0))</f>
        <v>0</v>
      </c>
      <c r="Q3" s="5">
        <f>Weights!$I3*(1.015^(-Q$1))*IF($I$23&gt;=Q$1,1,IF(Q$1-$I$23&lt;1,(1-(Q$1-$I$23)),0))</f>
        <v>0</v>
      </c>
      <c r="R3" s="5">
        <f>Weights!$I3*(1.015^(-R$1))*IF($I$23&gt;=R$1,1,IF(R$1-$I$23&lt;1,(1-(R$1-$I$23)),0))</f>
        <v>0</v>
      </c>
      <c r="S3" s="5">
        <f>Weights!$I3*(1.015^(-S$1))*IF($I$23&gt;=S$1,1,IF(S$1-$I$23&lt;1,(1-(S$1-$I$23)),0))</f>
        <v>0</v>
      </c>
      <c r="T3" s="5">
        <f>Weights!$I3*(1.015^(-T$1))*IF($I$23&gt;=T$1,1,IF(T$1-$I$23&lt;1,(1-(T$1-$I$23)),0))</f>
        <v>0</v>
      </c>
      <c r="U3" s="5">
        <f>Weights!$I3*(1.015^(-U$1))*IF($I$23&gt;=U$1,1,IF(U$1-$I$23&lt;1,(1-(U$1-$I$23)),0))</f>
        <v>0</v>
      </c>
      <c r="V3" s="5">
        <f>Weights!$I3*(1.015^(-V$1))*IF($I$23&gt;=V$1,1,IF(V$1-$I$23&lt;1,(1-(V$1-$I$23)),0))</f>
        <v>0</v>
      </c>
      <c r="W3" s="5">
        <f>Weights!$I3*(1.015^(-W$1))*IF($I$23&gt;=W$1,1,IF(W$1-$I$23&lt;1,(1-(W$1-$I$23)),0))</f>
        <v>0</v>
      </c>
      <c r="X3" s="5">
        <f>Weights!$I3*(1.015^(-X$1))*IF($I$23&gt;=X$1,1,IF(X$1-$I$23&lt;1,(1-(X$1-$I$23)),0))</f>
        <v>0</v>
      </c>
      <c r="Y3" s="5">
        <f>Weights!$I3*(1.015^(-Y$1))*IF($I$23&gt;=Y$1,1,IF(Y$1-$I$23&lt;1,(1-(Y$1-$I$23)),0))</f>
        <v>0</v>
      </c>
      <c r="Z3" s="5">
        <f>Weights!$I3*(1.015^(-Z$1))*IF($I$23&gt;=Z$1,1,IF(Z$1-$I$23&lt;1,(1-(Z$1-$I$23)),0))</f>
        <v>0</v>
      </c>
      <c r="AA3" s="5">
        <f>Weights!$I3*(1.015^(-AA$1))*IF($I$23&gt;=AA$1,1,IF(AA$1-$I$23&lt;1,(1-(AA$1-$I$23)),0))</f>
        <v>0</v>
      </c>
      <c r="AB3" s="5">
        <f>Weights!$I3*(1.015^(-AB$1))*IF($I$23&gt;=AB$1,1,IF(AB$1-$I$23&lt;1,(1-(AB$1-$I$23)),0))</f>
        <v>0</v>
      </c>
      <c r="AC3" s="5">
        <f>Weights!$I3*(1.015^(-AC$1))*IF($I$23&gt;=AC$1,1,IF(AC$1-$I$23&lt;1,(1-(AC$1-$I$23)),0))</f>
        <v>0</v>
      </c>
      <c r="AD3" s="5">
        <f>Weights!$I3*(1.015^(-AD$1))*IF($I$23&gt;=AD$1,1,IF(AD$1-$I$23&lt;1,(1-(AD$1-$I$23)),0))</f>
        <v>0</v>
      </c>
      <c r="AE3" s="5">
        <f>Weights!$I3*(1.015^(-AE$1))*IF($I$23&gt;=AE$1,1,IF(AE$1-$I$23&lt;1,(1-(AE$1-$I$23)),0))</f>
        <v>0</v>
      </c>
      <c r="AF3" s="5">
        <f>Weights!$I3*(1.015^(-AF$1))*IF($I$23&gt;=AF$1,1,IF(AF$1-$I$23&lt;1,(1-(AF$1-$I$23)),0))</f>
        <v>0</v>
      </c>
      <c r="AG3" s="5">
        <f>Weights!$I3*(1.015^(-AG$1))*IF($I$23&gt;=AG$1,1,IF(AG$1-$I$23&lt;1,(1-(AG$1-$I$23)),0))</f>
        <v>0</v>
      </c>
      <c r="AH3" s="5">
        <f>Weights!$I3*(1.015^(-AH$1))*IF($I$23&gt;=AH$1,1,IF(AH$1-$I$23&lt;1,(1-(AH$1-$I$23)),0))</f>
        <v>0</v>
      </c>
      <c r="AI3" s="5">
        <f>Weights!$I3*(1.015^(-AI$1))*IF($I$23&gt;=AI$1,1,IF(AI$1-$I$23&lt;1,(1-(AI$1-$I$23)),0))</f>
        <v>0</v>
      </c>
      <c r="AJ3" s="5">
        <f>Weights!$I3*(1.015^(-AJ$1))*IF($I$23&gt;=AJ$1,1,IF(AJ$1-$I$23&lt;1,(1-(AJ$1-$I$23)),0))</f>
        <v>0</v>
      </c>
    </row>
    <row r="4" spans="2:36" x14ac:dyDescent="0.25">
      <c r="B4" s="1" t="str">
        <f>'Search Information'!B6</f>
        <v xml:space="preserve">Chronic Kidney Disease </v>
      </c>
      <c r="E4" s="21">
        <f>Weights!G4</f>
        <v>0.29928172386272944</v>
      </c>
      <c r="F4" s="1"/>
      <c r="G4" s="14"/>
      <c r="H4" s="15">
        <f t="shared" si="0"/>
        <v>4601.3601099692032</v>
      </c>
      <c r="J4" s="5">
        <f>Weights!$I4*(1.015^(-J$1))*IF($I$23&gt;=J$1,1,IF(J$1-$I$23&lt;1,(1-(J$1-$I$23)),0))</f>
        <v>15374.677914110431</v>
      </c>
      <c r="K4" s="5">
        <f>Weights!$I4*(1.015^(-K$1))*IF($I$23&gt;=K$1,1,IF(K$1-$I$23&lt;1,(1-(K$1-$I$23)),0))</f>
        <v>0</v>
      </c>
      <c r="L4" s="5">
        <f>Weights!$I4*(1.015^(-L$1))*IF($I$23&gt;=L$1,1,IF(L$1-$I$23&lt;1,(1-(L$1-$I$23)),0))</f>
        <v>0</v>
      </c>
      <c r="M4" s="5">
        <f>Weights!$I4*(1.015^(-M$1))*IF($I$23&gt;=M$1,1,IF(M$1-$I$23&lt;1,(1-(M$1-$I$23)),0))</f>
        <v>0</v>
      </c>
      <c r="N4" s="5">
        <f>Weights!$I4*(1.015^(-N$1))*IF($I$23&gt;=N$1,1,IF(N$1-$I$23&lt;1,(1-(N$1-$I$23)),0))</f>
        <v>0</v>
      </c>
      <c r="O4" s="5">
        <f>Weights!$I4*(1.015^(-O$1))*IF($I$23&gt;=O$1,1,IF(O$1-$I$23&lt;1,(1-(O$1-$I$23)),0))</f>
        <v>0</v>
      </c>
      <c r="P4" s="5">
        <f>Weights!$I4*(1.015^(-P$1))*IF($I$23&gt;=P$1,1,IF(P$1-$I$23&lt;1,(1-(P$1-$I$23)),0))</f>
        <v>0</v>
      </c>
      <c r="Q4" s="5">
        <f>Weights!$I4*(1.015^(-Q$1))*IF($I$23&gt;=Q$1,1,IF(Q$1-$I$23&lt;1,(1-(Q$1-$I$23)),0))</f>
        <v>0</v>
      </c>
      <c r="R4" s="5">
        <f>Weights!$I4*(1.015^(-R$1))*IF($I$23&gt;=R$1,1,IF(R$1-$I$23&lt;1,(1-(R$1-$I$23)),0))</f>
        <v>0</v>
      </c>
      <c r="S4" s="5">
        <f>Weights!$I4*(1.015^(-S$1))*IF($I$23&gt;=S$1,1,IF(S$1-$I$23&lt;1,(1-(S$1-$I$23)),0))</f>
        <v>0</v>
      </c>
      <c r="T4" s="5">
        <f>Weights!$I4*(1.015^(-T$1))*IF($I$23&gt;=T$1,1,IF(T$1-$I$23&lt;1,(1-(T$1-$I$23)),0))</f>
        <v>0</v>
      </c>
      <c r="U4" s="5">
        <f>Weights!$I4*(1.015^(-U$1))*IF($I$23&gt;=U$1,1,IF(U$1-$I$23&lt;1,(1-(U$1-$I$23)),0))</f>
        <v>0</v>
      </c>
      <c r="V4" s="5">
        <f>Weights!$I4*(1.015^(-V$1))*IF($I$23&gt;=V$1,1,IF(V$1-$I$23&lt;1,(1-(V$1-$I$23)),0))</f>
        <v>0</v>
      </c>
      <c r="W4" s="5">
        <f>Weights!$I4*(1.015^(-W$1))*IF($I$23&gt;=W$1,1,IF(W$1-$I$23&lt;1,(1-(W$1-$I$23)),0))</f>
        <v>0</v>
      </c>
      <c r="X4" s="5">
        <f>Weights!$I4*(1.015^(-X$1))*IF($I$23&gt;=X$1,1,IF(X$1-$I$23&lt;1,(1-(X$1-$I$23)),0))</f>
        <v>0</v>
      </c>
      <c r="Y4" s="5">
        <f>Weights!$I4*(1.015^(-Y$1))*IF($I$23&gt;=Y$1,1,IF(Y$1-$I$23&lt;1,(1-(Y$1-$I$23)),0))</f>
        <v>0</v>
      </c>
      <c r="Z4" s="5">
        <f>Weights!$I4*(1.015^(-Z$1))*IF($I$23&gt;=Z$1,1,IF(Z$1-$I$23&lt;1,(1-(Z$1-$I$23)),0))</f>
        <v>0</v>
      </c>
      <c r="AA4" s="5">
        <f>Weights!$I4*(1.015^(-AA$1))*IF($I$23&gt;=AA$1,1,IF(AA$1-$I$23&lt;1,(1-(AA$1-$I$23)),0))</f>
        <v>0</v>
      </c>
      <c r="AB4" s="5">
        <f>Weights!$I4*(1.015^(-AB$1))*IF($I$23&gt;=AB$1,1,IF(AB$1-$I$23&lt;1,(1-(AB$1-$I$23)),0))</f>
        <v>0</v>
      </c>
      <c r="AC4" s="5">
        <f>Weights!$I4*(1.015^(-AC$1))*IF($I$23&gt;=AC$1,1,IF(AC$1-$I$23&lt;1,(1-(AC$1-$I$23)),0))</f>
        <v>0</v>
      </c>
      <c r="AD4" s="5">
        <f>Weights!$I4*(1.015^(-AD$1))*IF($I$23&gt;=AD$1,1,IF(AD$1-$I$23&lt;1,(1-(AD$1-$I$23)),0))</f>
        <v>0</v>
      </c>
      <c r="AE4" s="5">
        <f>Weights!$I4*(1.015^(-AE$1))*IF($I$23&gt;=AE$1,1,IF(AE$1-$I$23&lt;1,(1-(AE$1-$I$23)),0))</f>
        <v>0</v>
      </c>
      <c r="AF4" s="5">
        <f>Weights!$I4*(1.015^(-AF$1))*IF($I$23&gt;=AF$1,1,IF(AF$1-$I$23&lt;1,(1-(AF$1-$I$23)),0))</f>
        <v>0</v>
      </c>
      <c r="AG4" s="5">
        <f>Weights!$I4*(1.015^(-AG$1))*IF($I$23&gt;=AG$1,1,IF(AG$1-$I$23&lt;1,(1-(AG$1-$I$23)),0))</f>
        <v>0</v>
      </c>
      <c r="AH4" s="5">
        <f>Weights!$I4*(1.015^(-AH$1))*IF($I$23&gt;=AH$1,1,IF(AH$1-$I$23&lt;1,(1-(AH$1-$I$23)),0))</f>
        <v>0</v>
      </c>
      <c r="AI4" s="5">
        <f>Weights!$I4*(1.015^(-AI$1))*IF($I$23&gt;=AI$1,1,IF(AI$1-$I$23&lt;1,(1-(AI$1-$I$23)),0))</f>
        <v>0</v>
      </c>
      <c r="AJ4" s="5">
        <f>Weights!$I4*(1.015^(-AJ$1))*IF($I$23&gt;=AJ$1,1,IF(AJ$1-$I$23&lt;1,(1-(AJ$1-$I$23)),0))</f>
        <v>0</v>
      </c>
    </row>
    <row r="5" spans="2:36" x14ac:dyDescent="0.25">
      <c r="B5" s="1" t="str">
        <f>'Search Information'!B9</f>
        <v>Chronic liver Disease</v>
      </c>
      <c r="E5" s="21">
        <f>Weights!G5</f>
        <v>2.2346368715083796E-2</v>
      </c>
      <c r="F5" s="1"/>
      <c r="G5" s="14"/>
      <c r="H5" s="15">
        <f t="shared" si="0"/>
        <v>21.740795893063513</v>
      </c>
      <c r="J5" s="5">
        <f>Weights!$I5*(1.015^(-J$1))*IF($I$23&gt;=J$1,1,IF(J$1-$I$23&lt;1,(1-(J$1-$I$23)),0))</f>
        <v>972.90061621459233</v>
      </c>
      <c r="K5" s="5">
        <f>Weights!$I5*(1.015^(-K$1))*IF($I$23&gt;=K$1,1,IF(K$1-$I$23&lt;1,(1-(K$1-$I$23)),0))</f>
        <v>0</v>
      </c>
      <c r="L5" s="5">
        <f>Weights!$I5*(1.015^(-L$1))*IF($I$23&gt;=L$1,1,IF(L$1-$I$23&lt;1,(1-(L$1-$I$23)),0))</f>
        <v>0</v>
      </c>
      <c r="M5" s="5">
        <f>Weights!$I5*(1.015^(-M$1))*IF($I$23&gt;=M$1,1,IF(M$1-$I$23&lt;1,(1-(M$1-$I$23)),0))</f>
        <v>0</v>
      </c>
      <c r="N5" s="5">
        <f>Weights!$I5*(1.015^(-N$1))*IF($I$23&gt;=N$1,1,IF(N$1-$I$23&lt;1,(1-(N$1-$I$23)),0))</f>
        <v>0</v>
      </c>
      <c r="O5" s="5">
        <f>Weights!$I5*(1.015^(-O$1))*IF($I$23&gt;=O$1,1,IF(O$1-$I$23&lt;1,(1-(O$1-$I$23)),0))</f>
        <v>0</v>
      </c>
      <c r="P5" s="5">
        <f>Weights!$I5*(1.015^(-P$1))*IF($I$23&gt;=P$1,1,IF(P$1-$I$23&lt;1,(1-(P$1-$I$23)),0))</f>
        <v>0</v>
      </c>
      <c r="Q5" s="5">
        <f>Weights!$I5*(1.015^(-Q$1))*IF($I$23&gt;=Q$1,1,IF(Q$1-$I$23&lt;1,(1-(Q$1-$I$23)),0))</f>
        <v>0</v>
      </c>
      <c r="R5" s="5">
        <f>Weights!$I5*(1.015^(-R$1))*IF($I$23&gt;=R$1,1,IF(R$1-$I$23&lt;1,(1-(R$1-$I$23)),0))</f>
        <v>0</v>
      </c>
      <c r="S5" s="5">
        <f>Weights!$I5*(1.015^(-S$1))*IF($I$23&gt;=S$1,1,IF(S$1-$I$23&lt;1,(1-(S$1-$I$23)),0))</f>
        <v>0</v>
      </c>
      <c r="T5" s="5">
        <f>Weights!$I5*(1.015^(-T$1))*IF($I$23&gt;=T$1,1,IF(T$1-$I$23&lt;1,(1-(T$1-$I$23)),0))</f>
        <v>0</v>
      </c>
      <c r="U5" s="5">
        <f>Weights!$I5*(1.015^(-U$1))*IF($I$23&gt;=U$1,1,IF(U$1-$I$23&lt;1,(1-(U$1-$I$23)),0))</f>
        <v>0</v>
      </c>
      <c r="V5" s="5">
        <f>Weights!$I5*(1.015^(-V$1))*IF($I$23&gt;=V$1,1,IF(V$1-$I$23&lt;1,(1-(V$1-$I$23)),0))</f>
        <v>0</v>
      </c>
      <c r="W5" s="5">
        <f>Weights!$I5*(1.015^(-W$1))*IF($I$23&gt;=W$1,1,IF(W$1-$I$23&lt;1,(1-(W$1-$I$23)),0))</f>
        <v>0</v>
      </c>
      <c r="X5" s="5">
        <f>Weights!$I5*(1.015^(-X$1))*IF($I$23&gt;=X$1,1,IF(X$1-$I$23&lt;1,(1-(X$1-$I$23)),0))</f>
        <v>0</v>
      </c>
      <c r="Y5" s="5">
        <f>Weights!$I5*(1.015^(-Y$1))*IF($I$23&gt;=Y$1,1,IF(Y$1-$I$23&lt;1,(1-(Y$1-$I$23)),0))</f>
        <v>0</v>
      </c>
      <c r="Z5" s="5">
        <f>Weights!$I5*(1.015^(-Z$1))*IF($I$23&gt;=Z$1,1,IF(Z$1-$I$23&lt;1,(1-(Z$1-$I$23)),0))</f>
        <v>0</v>
      </c>
      <c r="AA5" s="5">
        <f>Weights!$I5*(1.015^(-AA$1))*IF($I$23&gt;=AA$1,1,IF(AA$1-$I$23&lt;1,(1-(AA$1-$I$23)),0))</f>
        <v>0</v>
      </c>
      <c r="AB5" s="5">
        <f>Weights!$I5*(1.015^(-AB$1))*IF($I$23&gt;=AB$1,1,IF(AB$1-$I$23&lt;1,(1-(AB$1-$I$23)),0))</f>
        <v>0</v>
      </c>
      <c r="AC5" s="5">
        <f>Weights!$I5*(1.015^(-AC$1))*IF($I$23&gt;=AC$1,1,IF(AC$1-$I$23&lt;1,(1-(AC$1-$I$23)),0))</f>
        <v>0</v>
      </c>
      <c r="AD5" s="5">
        <f>Weights!$I5*(1.015^(-AD$1))*IF($I$23&gt;=AD$1,1,IF(AD$1-$I$23&lt;1,(1-(AD$1-$I$23)),0))</f>
        <v>0</v>
      </c>
      <c r="AE5" s="5">
        <f>Weights!$I5*(1.015^(-AE$1))*IF($I$23&gt;=AE$1,1,IF(AE$1-$I$23&lt;1,(1-(AE$1-$I$23)),0))</f>
        <v>0</v>
      </c>
      <c r="AF5" s="5">
        <f>Weights!$I5*(1.015^(-AF$1))*IF($I$23&gt;=AF$1,1,IF(AF$1-$I$23&lt;1,(1-(AF$1-$I$23)),0))</f>
        <v>0</v>
      </c>
      <c r="AG5" s="5">
        <f>Weights!$I5*(1.015^(-AG$1))*IF($I$23&gt;=AG$1,1,IF(AG$1-$I$23&lt;1,(1-(AG$1-$I$23)),0))</f>
        <v>0</v>
      </c>
      <c r="AH5" s="5">
        <f>Weights!$I5*(1.015^(-AH$1))*IF($I$23&gt;=AH$1,1,IF(AH$1-$I$23&lt;1,(1-(AH$1-$I$23)),0))</f>
        <v>0</v>
      </c>
      <c r="AI5" s="5">
        <f>Weights!$I5*(1.015^(-AI$1))*IF($I$23&gt;=AI$1,1,IF(AI$1-$I$23&lt;1,(1-(AI$1-$I$23)),0))</f>
        <v>0</v>
      </c>
      <c r="AJ5" s="5">
        <f>Weights!$I5*(1.015^(-AJ$1))*IF($I$23&gt;=AJ$1,1,IF(AJ$1-$I$23&lt;1,(1-(AJ$1-$I$23)),0))</f>
        <v>0</v>
      </c>
    </row>
    <row r="6" spans="2:36" x14ac:dyDescent="0.25">
      <c r="B6" s="1" t="str">
        <f>'Search Information'!B10</f>
        <v>Adverse Cardiovascular event</v>
      </c>
      <c r="E6" s="21">
        <f>Weights!G6</f>
        <v>0.22612396914072891</v>
      </c>
      <c r="F6" s="1"/>
      <c r="G6" s="14"/>
      <c r="H6" s="15">
        <f t="shared" si="0"/>
        <v>1748.4725848309306</v>
      </c>
      <c r="J6" s="5">
        <f>Weights!$I6*(1.015^(-J$1))*IF($I$23&gt;=J$1,1,IF(J$1-$I$23&lt;1,(1-(J$1-$I$23)),0))</f>
        <v>7732.3628780934923</v>
      </c>
      <c r="K6" s="5">
        <f>Weights!$I6*(1.015^(-K$1))*IF($I$23&gt;=K$1,1,IF(K$1-$I$23&lt;1,(1-(K$1-$I$23)),0))</f>
        <v>0</v>
      </c>
      <c r="L6" s="5">
        <f>Weights!$I6*(1.015^(-L$1))*IF($I$23&gt;=L$1,1,IF(L$1-$I$23&lt;1,(1-(L$1-$I$23)),0))</f>
        <v>0</v>
      </c>
      <c r="M6" s="5">
        <f>Weights!$I6*(1.015^(-M$1))*IF($I$23&gt;=M$1,1,IF(M$1-$I$23&lt;1,(1-(M$1-$I$23)),0))</f>
        <v>0</v>
      </c>
      <c r="N6" s="5">
        <f>Weights!$I6*(1.015^(-N$1))*IF($I$23&gt;=N$1,1,IF(N$1-$I$23&lt;1,(1-(N$1-$I$23)),0))</f>
        <v>0</v>
      </c>
      <c r="O6" s="5">
        <f>Weights!$I6*(1.015^(-O$1))*IF($I$23&gt;=O$1,1,IF(O$1-$I$23&lt;1,(1-(O$1-$I$23)),0))</f>
        <v>0</v>
      </c>
      <c r="P6" s="5">
        <f>Weights!$I6*(1.015^(-P$1))*IF($I$23&gt;=P$1,1,IF(P$1-$I$23&lt;1,(1-(P$1-$I$23)),0))</f>
        <v>0</v>
      </c>
      <c r="Q6" s="5">
        <f>Weights!$I6*(1.015^(-Q$1))*IF($I$23&gt;=Q$1,1,IF(Q$1-$I$23&lt;1,(1-(Q$1-$I$23)),0))</f>
        <v>0</v>
      </c>
      <c r="R6" s="5">
        <f>Weights!$I6*(1.015^(-R$1))*IF($I$23&gt;=R$1,1,IF(R$1-$I$23&lt;1,(1-(R$1-$I$23)),0))</f>
        <v>0</v>
      </c>
      <c r="S6" s="5">
        <f>Weights!$I6*(1.015^(-S$1))*IF($I$23&gt;=S$1,1,IF(S$1-$I$23&lt;1,(1-(S$1-$I$23)),0))</f>
        <v>0</v>
      </c>
      <c r="T6" s="5">
        <f>Weights!$I6*(1.015^(-T$1))*IF($I$23&gt;=T$1,1,IF(T$1-$I$23&lt;1,(1-(T$1-$I$23)),0))</f>
        <v>0</v>
      </c>
      <c r="U6" s="5">
        <f>Weights!$I6*(1.015^(-U$1))*IF($I$23&gt;=U$1,1,IF(U$1-$I$23&lt;1,(1-(U$1-$I$23)),0))</f>
        <v>0</v>
      </c>
      <c r="V6" s="5">
        <f>Weights!$I6*(1.015^(-V$1))*IF($I$23&gt;=V$1,1,IF(V$1-$I$23&lt;1,(1-(V$1-$I$23)),0))</f>
        <v>0</v>
      </c>
      <c r="W6" s="5">
        <f>Weights!$I6*(1.015^(-W$1))*IF($I$23&gt;=W$1,1,IF(W$1-$I$23&lt;1,(1-(W$1-$I$23)),0))</f>
        <v>0</v>
      </c>
      <c r="X6" s="5">
        <f>Weights!$I6*(1.015^(-X$1))*IF($I$23&gt;=X$1,1,IF(X$1-$I$23&lt;1,(1-(X$1-$I$23)),0))</f>
        <v>0</v>
      </c>
      <c r="Y6" s="5">
        <f>Weights!$I6*(1.015^(-Y$1))*IF($I$23&gt;=Y$1,1,IF(Y$1-$I$23&lt;1,(1-(Y$1-$I$23)),0))</f>
        <v>0</v>
      </c>
      <c r="Z6" s="5">
        <f>Weights!$I6*(1.015^(-Z$1))*IF($I$23&gt;=Z$1,1,IF(Z$1-$I$23&lt;1,(1-(Z$1-$I$23)),0))</f>
        <v>0</v>
      </c>
      <c r="AA6" s="5">
        <f>Weights!$I6*(1.015^(-AA$1))*IF($I$23&gt;=AA$1,1,IF(AA$1-$I$23&lt;1,(1-(AA$1-$I$23)),0))</f>
        <v>0</v>
      </c>
      <c r="AB6" s="5">
        <f>Weights!$I6*(1.015^(-AB$1))*IF($I$23&gt;=AB$1,1,IF(AB$1-$I$23&lt;1,(1-(AB$1-$I$23)),0))</f>
        <v>0</v>
      </c>
      <c r="AC6" s="5">
        <f>Weights!$I6*(1.015^(-AC$1))*IF($I$23&gt;=AC$1,1,IF(AC$1-$I$23&lt;1,(1-(AC$1-$I$23)),0))</f>
        <v>0</v>
      </c>
      <c r="AD6" s="5">
        <f>Weights!$I6*(1.015^(-AD$1))*IF($I$23&gt;=AD$1,1,IF(AD$1-$I$23&lt;1,(1-(AD$1-$I$23)),0))</f>
        <v>0</v>
      </c>
      <c r="AE6" s="5">
        <f>Weights!$I6*(1.015^(-AE$1))*IF($I$23&gt;=AE$1,1,IF(AE$1-$I$23&lt;1,(1-(AE$1-$I$23)),0))</f>
        <v>0</v>
      </c>
      <c r="AF6" s="5">
        <f>Weights!$I6*(1.015^(-AF$1))*IF($I$23&gt;=AF$1,1,IF(AF$1-$I$23&lt;1,(1-(AF$1-$I$23)),0))</f>
        <v>0</v>
      </c>
      <c r="AG6" s="5">
        <f>Weights!$I6*(1.015^(-AG$1))*IF($I$23&gt;=AG$1,1,IF(AG$1-$I$23&lt;1,(1-(AG$1-$I$23)),0))</f>
        <v>0</v>
      </c>
      <c r="AH6" s="5">
        <f>Weights!$I6*(1.015^(-AH$1))*IF($I$23&gt;=AH$1,1,IF(AH$1-$I$23&lt;1,(1-(AH$1-$I$23)),0))</f>
        <v>0</v>
      </c>
      <c r="AI6" s="5">
        <f>Weights!$I6*(1.015^(-AI$1))*IF($I$23&gt;=AI$1,1,IF(AI$1-$I$23&lt;1,(1-(AI$1-$I$23)),0))</f>
        <v>0</v>
      </c>
      <c r="AJ6" s="5">
        <f>Weights!$I6*(1.015^(-AJ$1))*IF($I$23&gt;=AJ$1,1,IF(AJ$1-$I$23&lt;1,(1-(AJ$1-$I$23)),0))</f>
        <v>0</v>
      </c>
    </row>
    <row r="7" spans="2:36" x14ac:dyDescent="0.25">
      <c r="B7" s="1" t="str">
        <f>'Search Information'!B12</f>
        <v>Psyciatric conditions</v>
      </c>
      <c r="E7" s="21">
        <f>Weights!G7</f>
        <v>0.21282255919127427</v>
      </c>
      <c r="F7" s="1"/>
      <c r="G7" s="14"/>
      <c r="H7" s="15">
        <f t="shared" si="0"/>
        <v>785.17495730117423</v>
      </c>
      <c r="J7" s="5">
        <f>Weights!$I7*(1.015^(-J$1))*IF($I$23&gt;=J$1,1,IF(J$1-$I$23&lt;1,(1-(J$1-$I$23)),0))</f>
        <v>3689.3408306188926</v>
      </c>
      <c r="K7" s="5">
        <f>Weights!$I7*(1.015^(-K$1))*IF($I$23&gt;=K$1,1,IF(K$1-$I$23&lt;1,(1-(K$1-$I$23)),0))</f>
        <v>0</v>
      </c>
      <c r="L7" s="5">
        <f>Weights!$I7*(1.015^(-L$1))*IF($I$23&gt;=L$1,1,IF(L$1-$I$23&lt;1,(1-(L$1-$I$23)),0))</f>
        <v>0</v>
      </c>
      <c r="M7" s="5">
        <f>Weights!$I7*(1.015^(-M$1))*IF($I$23&gt;=M$1,1,IF(M$1-$I$23&lt;1,(1-(M$1-$I$23)),0))</f>
        <v>0</v>
      </c>
      <c r="N7" s="5">
        <f>Weights!$I7*(1.015^(-N$1))*IF($I$23&gt;=N$1,1,IF(N$1-$I$23&lt;1,(1-(N$1-$I$23)),0))</f>
        <v>0</v>
      </c>
      <c r="O7" s="5">
        <f>Weights!$I7*(1.015^(-O$1))*IF($I$23&gt;=O$1,1,IF(O$1-$I$23&lt;1,(1-(O$1-$I$23)),0))</f>
        <v>0</v>
      </c>
      <c r="P7" s="5">
        <f>Weights!$I7*(1.015^(-P$1))*IF($I$23&gt;=P$1,1,IF(P$1-$I$23&lt;1,(1-(P$1-$I$23)),0))</f>
        <v>0</v>
      </c>
      <c r="Q7" s="5">
        <f>Weights!$I7*(1.015^(-Q$1))*IF($I$23&gt;=Q$1,1,IF(Q$1-$I$23&lt;1,(1-(Q$1-$I$23)),0))</f>
        <v>0</v>
      </c>
      <c r="R7" s="5">
        <f>Weights!$I7*(1.015^(-R$1))*IF($I$23&gt;=R$1,1,IF(R$1-$I$23&lt;1,(1-(R$1-$I$23)),0))</f>
        <v>0</v>
      </c>
      <c r="S7" s="5">
        <f>Weights!$I7*(1.015^(-S$1))*IF($I$23&gt;=S$1,1,IF(S$1-$I$23&lt;1,(1-(S$1-$I$23)),0))</f>
        <v>0</v>
      </c>
      <c r="T7" s="5">
        <f>Weights!$I7*(1.015^(-T$1))*IF($I$23&gt;=T$1,1,IF(T$1-$I$23&lt;1,(1-(T$1-$I$23)),0))</f>
        <v>0</v>
      </c>
      <c r="U7" s="5">
        <f>Weights!$I7*(1.015^(-U$1))*IF($I$23&gt;=U$1,1,IF(U$1-$I$23&lt;1,(1-(U$1-$I$23)),0))</f>
        <v>0</v>
      </c>
      <c r="V7" s="5">
        <f>Weights!$I7*(1.015^(-V$1))*IF($I$23&gt;=V$1,1,IF(V$1-$I$23&lt;1,(1-(V$1-$I$23)),0))</f>
        <v>0</v>
      </c>
      <c r="W7" s="5">
        <f>Weights!$I7*(1.015^(-W$1))*IF($I$23&gt;=W$1,1,IF(W$1-$I$23&lt;1,(1-(W$1-$I$23)),0))</f>
        <v>0</v>
      </c>
      <c r="X7" s="5">
        <f>Weights!$I7*(1.015^(-X$1))*IF($I$23&gt;=X$1,1,IF(X$1-$I$23&lt;1,(1-(X$1-$I$23)),0))</f>
        <v>0</v>
      </c>
      <c r="Y7" s="5">
        <f>Weights!$I7*(1.015^(-Y$1))*IF($I$23&gt;=Y$1,1,IF(Y$1-$I$23&lt;1,(1-(Y$1-$I$23)),0))</f>
        <v>0</v>
      </c>
      <c r="Z7" s="5">
        <f>Weights!$I7*(1.015^(-Z$1))*IF($I$23&gt;=Z$1,1,IF(Z$1-$I$23&lt;1,(1-(Z$1-$I$23)),0))</f>
        <v>0</v>
      </c>
      <c r="AA7" s="5">
        <f>Weights!$I7*(1.015^(-AA$1))*IF($I$23&gt;=AA$1,1,IF(AA$1-$I$23&lt;1,(1-(AA$1-$I$23)),0))</f>
        <v>0</v>
      </c>
      <c r="AB7" s="5">
        <f>Weights!$I7*(1.015^(-AB$1))*IF($I$23&gt;=AB$1,1,IF(AB$1-$I$23&lt;1,(1-(AB$1-$I$23)),0))</f>
        <v>0</v>
      </c>
      <c r="AC7" s="5">
        <f>Weights!$I7*(1.015^(-AC$1))*IF($I$23&gt;=AC$1,1,IF(AC$1-$I$23&lt;1,(1-(AC$1-$I$23)),0))</f>
        <v>0</v>
      </c>
      <c r="AD7" s="5">
        <f>Weights!$I7*(1.015^(-AD$1))*IF($I$23&gt;=AD$1,1,IF(AD$1-$I$23&lt;1,(1-(AD$1-$I$23)),0))</f>
        <v>0</v>
      </c>
      <c r="AE7" s="5">
        <f>Weights!$I7*(1.015^(-AE$1))*IF($I$23&gt;=AE$1,1,IF(AE$1-$I$23&lt;1,(1-(AE$1-$I$23)),0))</f>
        <v>0</v>
      </c>
      <c r="AF7" s="5">
        <f>Weights!$I7*(1.015^(-AF$1))*IF($I$23&gt;=AF$1,1,IF(AF$1-$I$23&lt;1,(1-(AF$1-$I$23)),0))</f>
        <v>0</v>
      </c>
      <c r="AG7" s="5">
        <f>Weights!$I7*(1.015^(-AG$1))*IF($I$23&gt;=AG$1,1,IF(AG$1-$I$23&lt;1,(1-(AG$1-$I$23)),0))</f>
        <v>0</v>
      </c>
      <c r="AH7" s="5">
        <f>Weights!$I7*(1.015^(-AH$1))*IF($I$23&gt;=AH$1,1,IF(AH$1-$I$23&lt;1,(1-(AH$1-$I$23)),0))</f>
        <v>0</v>
      </c>
      <c r="AI7" s="5">
        <f>Weights!$I7*(1.015^(-AI$1))*IF($I$23&gt;=AI$1,1,IF(AI$1-$I$23&lt;1,(1-(AI$1-$I$23)),0))</f>
        <v>0</v>
      </c>
      <c r="AJ7" s="5">
        <f>Weights!$I7*(1.015^(-AJ$1))*IF($I$23&gt;=AJ$1,1,IF(AJ$1-$I$23&lt;1,(1-(AJ$1-$I$23)),0))</f>
        <v>0</v>
      </c>
    </row>
    <row r="8" spans="2:36" ht="15.75" thickBot="1" x14ac:dyDescent="0.3">
      <c r="G8" s="14"/>
      <c r="H8" s="1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2:36" ht="15.75" thickBot="1" x14ac:dyDescent="0.3">
      <c r="G9" s="11" t="s">
        <v>9</v>
      </c>
      <c r="H9" s="18">
        <f>SUM(H2:H7)</f>
        <v>10019.882462138827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2:36" x14ac:dyDescent="0.25">
      <c r="G10" s="14"/>
      <c r="H10" s="1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2:36" x14ac:dyDescent="0.25">
      <c r="G11" s="13"/>
      <c r="H11" s="1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2:36" x14ac:dyDescent="0.25">
      <c r="G12" s="14"/>
      <c r="H12" s="17">
        <f>SUM(J12:AJ12)*E2</f>
        <v>1.3407821229050281E-2</v>
      </c>
      <c r="J12" s="2">
        <f>Weights!$K2*(1.015^(-J$1))*IF($I$23&gt;=J$1,1,IF(J$1-$I$23&lt;1,(1-(J$1-$I$23)),0))</f>
        <v>0.3600000000000001</v>
      </c>
      <c r="K12" s="2">
        <f>Weights!$K2*(1.015^(-K$1))*IF($I$23&gt;=K$1,1,IF(K$1-$I$23&lt;1,(1-(K$1-$I$23)),0))</f>
        <v>0</v>
      </c>
      <c r="L12" s="2">
        <f>Weights!$K2*(1.015^(-L$1))*IF($I$23&gt;=L$1,1,IF(L$1-$I$23&lt;1,(1-(L$1-$I$23)),0))</f>
        <v>0</v>
      </c>
      <c r="M12" s="2">
        <f>Weights!$K2*(1.015^(-M$1))*IF($I$23&gt;=M$1,1,IF(M$1-$I$23&lt;1,(1-(M$1-$I$23)),0))</f>
        <v>0</v>
      </c>
      <c r="N12" s="2">
        <f>Weights!$K2*(1.015^(-N$1))*IF($I$23&gt;=N$1,1,IF(N$1-$I$23&lt;1,(1-(N$1-$I$23)),0))</f>
        <v>0</v>
      </c>
      <c r="O12" s="2">
        <f>Weights!$K2*(1.015^(-O$1))*IF($I$23&gt;=O$1,1,IF(O$1-$I$23&lt;1,(1-(O$1-$I$23)),0))</f>
        <v>0</v>
      </c>
      <c r="P12" s="2">
        <f>Weights!$K2*(1.015^(-P$1))*IF($I$23&gt;=P$1,1,IF(P$1-$I$23&lt;1,(1-(P$1-$I$23)),0))</f>
        <v>0</v>
      </c>
      <c r="Q12" s="2">
        <f>Weights!$K2*(1.015^(-Q$1))*IF($I$23&gt;=Q$1,1,IF(Q$1-$I$23&lt;1,(1-(Q$1-$I$23)),0))</f>
        <v>0</v>
      </c>
      <c r="R12" s="2">
        <f>Weights!$K2*(1.015^(-R$1))*IF($I$23&gt;=R$1,1,IF(R$1-$I$23&lt;1,(1-(R$1-$I$23)),0))</f>
        <v>0</v>
      </c>
      <c r="S12" s="2">
        <f>Weights!$K2*(1.015^(-S$1))*IF($I$23&gt;=S$1,1,IF(S$1-$I$23&lt;1,(1-(S$1-$I$23)),0))</f>
        <v>0</v>
      </c>
      <c r="T12" s="2">
        <f>Weights!$K2*(1.015^(-T$1))*IF($I$23&gt;=T$1,1,IF(T$1-$I$23&lt;1,(1-(T$1-$I$23)),0))</f>
        <v>0</v>
      </c>
      <c r="U12" s="2">
        <f>Weights!$K2*(1.015^(-U$1))*IF($I$23&gt;=U$1,1,IF(U$1-$I$23&lt;1,(1-(U$1-$I$23)),0))</f>
        <v>0</v>
      </c>
      <c r="V12" s="2">
        <f>Weights!$K2*(1.015^(-V$1))*IF($I$23&gt;=V$1,1,IF(V$1-$I$23&lt;1,(1-(V$1-$I$23)),0))</f>
        <v>0</v>
      </c>
      <c r="W12" s="2">
        <f>Weights!$K2*(1.015^(-W$1))*IF($I$23&gt;=W$1,1,IF(W$1-$I$23&lt;1,(1-(W$1-$I$23)),0))</f>
        <v>0</v>
      </c>
      <c r="X12" s="2">
        <f>Weights!$K2*(1.015^(-X$1))*IF($I$23&gt;=X$1,1,IF(X$1-$I$23&lt;1,(1-(X$1-$I$23)),0))</f>
        <v>0</v>
      </c>
      <c r="Y12" s="2">
        <f>Weights!$K2*(1.015^(-Y$1))*IF($I$23&gt;=Y$1,1,IF(Y$1-$I$23&lt;1,(1-(Y$1-$I$23)),0))</f>
        <v>0</v>
      </c>
      <c r="Z12" s="2">
        <f>Weights!$K2*(1.015^(-Z$1))*IF($I$23&gt;=Z$1,1,IF(Z$1-$I$23&lt;1,(1-(Z$1-$I$23)),0))</f>
        <v>0</v>
      </c>
      <c r="AA12" s="2">
        <f>Weights!$K2*(1.015^(-AA$1))*IF($I$23&gt;=AA$1,1,IF(AA$1-$I$23&lt;1,(1-(AA$1-$I$23)),0))</f>
        <v>0</v>
      </c>
      <c r="AB12" s="2">
        <f>Weights!$K2*(1.015^(-AB$1))*IF($I$23&gt;=AB$1,1,IF(AB$1-$I$23&lt;1,(1-(AB$1-$I$23)),0))</f>
        <v>0</v>
      </c>
      <c r="AC12" s="2">
        <f>Weights!$K2*(1.015^(-AC$1))*IF($I$23&gt;=AC$1,1,IF(AC$1-$I$23&lt;1,(1-(AC$1-$I$23)),0))</f>
        <v>0</v>
      </c>
      <c r="AD12" s="2">
        <f>Weights!$K2*(1.015^(-AD$1))*IF($I$23&gt;=AD$1,1,IF(AD$1-$I$23&lt;1,(1-(AD$1-$I$23)),0))</f>
        <v>0</v>
      </c>
      <c r="AE12" s="2">
        <f>Weights!$K2*(1.015^(-AE$1))*IF($I$23&gt;=AE$1,1,IF(AE$1-$I$23&lt;1,(1-(AE$1-$I$23)),0))</f>
        <v>0</v>
      </c>
      <c r="AF12" s="2">
        <f>Weights!$K2*(1.015^(-AF$1))*IF($I$23&gt;=AF$1,1,IF(AF$1-$I$23&lt;1,(1-(AF$1-$I$23)),0))</f>
        <v>0</v>
      </c>
      <c r="AG12" s="2">
        <f>Weights!$K2*(1.015^(-AG$1))*IF($I$23&gt;=AG$1,1,IF(AG$1-$I$23&lt;1,(1-(AG$1-$I$23)),0))</f>
        <v>0</v>
      </c>
      <c r="AH12" s="2">
        <f>Weights!$K2*(1.015^(-AH$1))*IF($I$23&gt;=AH$1,1,IF(AH$1-$I$23&lt;1,(1-(AH$1-$I$23)),0))</f>
        <v>0</v>
      </c>
      <c r="AI12" s="2">
        <f>Weights!$K2*(1.015^(-AI$1))*IF($I$23&gt;=AI$1,1,IF(AI$1-$I$23&lt;1,(1-(AI$1-$I$23)),0))</f>
        <v>0</v>
      </c>
      <c r="AJ12" s="2">
        <f>Weights!$K2*(1.015^(-AJ$1))*IF($I$23&gt;=AJ$1,1,IF(AJ$1-$I$23&lt;1,(1-(AJ$1-$I$23)),0))</f>
        <v>0</v>
      </c>
    </row>
    <row r="13" spans="2:36" x14ac:dyDescent="0.25">
      <c r="G13" s="14"/>
      <c r="H13" s="17">
        <f t="shared" ref="H13:H17" si="1">SUM(J13:AJ13)*E3</f>
        <v>2.83054003724395E-3</v>
      </c>
      <c r="J13" s="2">
        <f>Weights!$K3*(1.015^(-J$1))*IF($I$23&gt;=J$1,1,IF(J$1-$I$23&lt;1,(1-(J$1-$I$23)),0))</f>
        <v>1.4000000000000012E-2</v>
      </c>
      <c r="K13" s="2">
        <f>Weights!$K3*(1.015^(-K$1))*IF($I$23&gt;=K$1,1,IF(K$1-$I$23&lt;1,(1-(K$1-$I$23)),0))</f>
        <v>0</v>
      </c>
      <c r="L13" s="2">
        <f>Weights!$K3*(1.015^(-L$1))*IF($I$23&gt;=L$1,1,IF(L$1-$I$23&lt;1,(1-(L$1-$I$23)),0))</f>
        <v>0</v>
      </c>
      <c r="M13" s="2">
        <f>Weights!$K3*(1.015^(-M$1))*IF($I$23&gt;=M$1,1,IF(M$1-$I$23&lt;1,(1-(M$1-$I$23)),0))</f>
        <v>0</v>
      </c>
      <c r="N13" s="2">
        <f>Weights!$K3*(1.015^(-N$1))*IF($I$23&gt;=N$1,1,IF(N$1-$I$23&lt;1,(1-(N$1-$I$23)),0))</f>
        <v>0</v>
      </c>
      <c r="O13" s="2">
        <f>Weights!$K3*(1.015^(-O$1))*IF($I$23&gt;=O$1,1,IF(O$1-$I$23&lt;1,(1-(O$1-$I$23)),0))</f>
        <v>0</v>
      </c>
      <c r="P13" s="2">
        <f>Weights!$K3*(1.015^(-P$1))*IF($I$23&gt;=P$1,1,IF(P$1-$I$23&lt;1,(1-(P$1-$I$23)),0))</f>
        <v>0</v>
      </c>
      <c r="Q13" s="2">
        <f>Weights!$K3*(1.015^(-Q$1))*IF($I$23&gt;=Q$1,1,IF(Q$1-$I$23&lt;1,(1-(Q$1-$I$23)),0))</f>
        <v>0</v>
      </c>
      <c r="R13" s="2">
        <f>Weights!$K3*(1.015^(-R$1))*IF($I$23&gt;=R$1,1,IF(R$1-$I$23&lt;1,(1-(R$1-$I$23)),0))</f>
        <v>0</v>
      </c>
      <c r="S13" s="2">
        <f>Weights!$K3*(1.015^(-S$1))*IF($I$23&gt;=S$1,1,IF(S$1-$I$23&lt;1,(1-(S$1-$I$23)),0))</f>
        <v>0</v>
      </c>
      <c r="T13" s="2">
        <f>Weights!$K3*(1.015^(-T$1))*IF($I$23&gt;=T$1,1,IF(T$1-$I$23&lt;1,(1-(T$1-$I$23)),0))</f>
        <v>0</v>
      </c>
      <c r="U13" s="2">
        <f>Weights!$K3*(1.015^(-U$1))*IF($I$23&gt;=U$1,1,IF(U$1-$I$23&lt;1,(1-(U$1-$I$23)),0))</f>
        <v>0</v>
      </c>
      <c r="V13" s="2">
        <f>Weights!$K3*(1.015^(-V$1))*IF($I$23&gt;=V$1,1,IF(V$1-$I$23&lt;1,(1-(V$1-$I$23)),0))</f>
        <v>0</v>
      </c>
      <c r="W13" s="2">
        <f>Weights!$K3*(1.015^(-W$1))*IF($I$23&gt;=W$1,1,IF(W$1-$I$23&lt;1,(1-(W$1-$I$23)),0))</f>
        <v>0</v>
      </c>
      <c r="X13" s="2">
        <f>Weights!$K3*(1.015^(-X$1))*IF($I$23&gt;=X$1,1,IF(X$1-$I$23&lt;1,(1-(X$1-$I$23)),0))</f>
        <v>0</v>
      </c>
      <c r="Y13" s="2">
        <f>Weights!$K3*(1.015^(-Y$1))*IF($I$23&gt;=Y$1,1,IF(Y$1-$I$23&lt;1,(1-(Y$1-$I$23)),0))</f>
        <v>0</v>
      </c>
      <c r="Z13" s="2">
        <f>Weights!$K3*(1.015^(-Z$1))*IF($I$23&gt;=Z$1,1,IF(Z$1-$I$23&lt;1,(1-(Z$1-$I$23)),0))</f>
        <v>0</v>
      </c>
      <c r="AA13" s="2">
        <f>Weights!$K3*(1.015^(-AA$1))*IF($I$23&gt;=AA$1,1,IF(AA$1-$I$23&lt;1,(1-(AA$1-$I$23)),0))</f>
        <v>0</v>
      </c>
      <c r="AB13" s="2">
        <f>Weights!$K3*(1.015^(-AB$1))*IF($I$23&gt;=AB$1,1,IF(AB$1-$I$23&lt;1,(1-(AB$1-$I$23)),0))</f>
        <v>0</v>
      </c>
      <c r="AC13" s="2">
        <f>Weights!$K3*(1.015^(-AC$1))*IF($I$23&gt;=AC$1,1,IF(AC$1-$I$23&lt;1,(1-(AC$1-$I$23)),0))</f>
        <v>0</v>
      </c>
      <c r="AD13" s="2">
        <f>Weights!$K3*(1.015^(-AD$1))*IF($I$23&gt;=AD$1,1,IF(AD$1-$I$23&lt;1,(1-(AD$1-$I$23)),0))</f>
        <v>0</v>
      </c>
      <c r="AE13" s="2">
        <f>Weights!$K3*(1.015^(-AE$1))*IF($I$23&gt;=AE$1,1,IF(AE$1-$I$23&lt;1,(1-(AE$1-$I$23)),0))</f>
        <v>0</v>
      </c>
      <c r="AF13" s="2">
        <f>Weights!$K3*(1.015^(-AF$1))*IF($I$23&gt;=AF$1,1,IF(AF$1-$I$23&lt;1,(1-(AF$1-$I$23)),0))</f>
        <v>0</v>
      </c>
      <c r="AG13" s="2">
        <f>Weights!$K3*(1.015^(-AG$1))*IF($I$23&gt;=AG$1,1,IF(AG$1-$I$23&lt;1,(1-(AG$1-$I$23)),0))</f>
        <v>0</v>
      </c>
      <c r="AH13" s="2">
        <f>Weights!$K3*(1.015^(-AH$1))*IF($I$23&gt;=AH$1,1,IF(AH$1-$I$23&lt;1,(1-(AH$1-$I$23)),0))</f>
        <v>0</v>
      </c>
      <c r="AI13" s="2">
        <f>Weights!$K3*(1.015^(-AI$1))*IF($I$23&gt;=AI$1,1,IF(AI$1-$I$23&lt;1,(1-(AI$1-$I$23)),0))</f>
        <v>0</v>
      </c>
      <c r="AJ13" s="2">
        <f>Weights!$K3*(1.015^(-AJ$1))*IF($I$23&gt;=AJ$1,1,IF(AJ$1-$I$23&lt;1,(1-(AJ$1-$I$23)),0))</f>
        <v>0</v>
      </c>
    </row>
    <row r="14" spans="2:36" x14ac:dyDescent="0.25">
      <c r="G14" s="14"/>
      <c r="H14" s="17">
        <f t="shared" si="1"/>
        <v>7.7813248204309654E-2</v>
      </c>
      <c r="J14" s="2">
        <f>Weights!$K4*(1.015^(-J$1))*IF($I$23&gt;=J$1,1,IF(J$1-$I$23&lt;1,(1-(J$1-$I$23)),0))</f>
        <v>0.26</v>
      </c>
      <c r="K14" s="2">
        <f>Weights!$K4*(1.015^(-K$1))*IF($I$23&gt;=K$1,1,IF(K$1-$I$23&lt;1,(1-(K$1-$I$23)),0))</f>
        <v>0</v>
      </c>
      <c r="L14" s="2">
        <f>Weights!$K4*(1.015^(-L$1))*IF($I$23&gt;=L$1,1,IF(L$1-$I$23&lt;1,(1-(L$1-$I$23)),0))</f>
        <v>0</v>
      </c>
      <c r="M14" s="2">
        <f>Weights!$K4*(1.015^(-M$1))*IF($I$23&gt;=M$1,1,IF(M$1-$I$23&lt;1,(1-(M$1-$I$23)),0))</f>
        <v>0</v>
      </c>
      <c r="N14" s="2">
        <f>Weights!$K4*(1.015^(-N$1))*IF($I$23&gt;=N$1,1,IF(N$1-$I$23&lt;1,(1-(N$1-$I$23)),0))</f>
        <v>0</v>
      </c>
      <c r="O14" s="2">
        <f>Weights!$K4*(1.015^(-O$1))*IF($I$23&gt;=O$1,1,IF(O$1-$I$23&lt;1,(1-(O$1-$I$23)),0))</f>
        <v>0</v>
      </c>
      <c r="P14" s="2">
        <f>Weights!$K4*(1.015^(-P$1))*IF($I$23&gt;=P$1,1,IF(P$1-$I$23&lt;1,(1-(P$1-$I$23)),0))</f>
        <v>0</v>
      </c>
      <c r="Q14" s="2">
        <f>Weights!$K4*(1.015^(-Q$1))*IF($I$23&gt;=Q$1,1,IF(Q$1-$I$23&lt;1,(1-(Q$1-$I$23)),0))</f>
        <v>0</v>
      </c>
      <c r="R14" s="2">
        <f>Weights!$K4*(1.015^(-R$1))*IF($I$23&gt;=R$1,1,IF(R$1-$I$23&lt;1,(1-(R$1-$I$23)),0))</f>
        <v>0</v>
      </c>
      <c r="S14" s="2">
        <f>Weights!$K4*(1.015^(-S$1))*IF($I$23&gt;=S$1,1,IF(S$1-$I$23&lt;1,(1-(S$1-$I$23)),0))</f>
        <v>0</v>
      </c>
      <c r="T14" s="2">
        <f>Weights!$K4*(1.015^(-T$1))*IF($I$23&gt;=T$1,1,IF(T$1-$I$23&lt;1,(1-(T$1-$I$23)),0))</f>
        <v>0</v>
      </c>
      <c r="U14" s="2">
        <f>Weights!$K4*(1.015^(-U$1))*IF($I$23&gt;=U$1,1,IF(U$1-$I$23&lt;1,(1-(U$1-$I$23)),0))</f>
        <v>0</v>
      </c>
      <c r="V14" s="2">
        <f>Weights!$K4*(1.015^(-V$1))*IF($I$23&gt;=V$1,1,IF(V$1-$I$23&lt;1,(1-(V$1-$I$23)),0))</f>
        <v>0</v>
      </c>
      <c r="W14" s="2">
        <f>Weights!$K4*(1.015^(-W$1))*IF($I$23&gt;=W$1,1,IF(W$1-$I$23&lt;1,(1-(W$1-$I$23)),0))</f>
        <v>0</v>
      </c>
      <c r="X14" s="2">
        <f>Weights!$K4*(1.015^(-X$1))*IF($I$23&gt;=X$1,1,IF(X$1-$I$23&lt;1,(1-(X$1-$I$23)),0))</f>
        <v>0</v>
      </c>
      <c r="Y14" s="2">
        <f>Weights!$K4*(1.015^(-Y$1))*IF($I$23&gt;=Y$1,1,IF(Y$1-$I$23&lt;1,(1-(Y$1-$I$23)),0))</f>
        <v>0</v>
      </c>
      <c r="Z14" s="2">
        <f>Weights!$K4*(1.015^(-Z$1))*IF($I$23&gt;=Z$1,1,IF(Z$1-$I$23&lt;1,(1-(Z$1-$I$23)),0))</f>
        <v>0</v>
      </c>
      <c r="AA14" s="2">
        <f>Weights!$K4*(1.015^(-AA$1))*IF($I$23&gt;=AA$1,1,IF(AA$1-$I$23&lt;1,(1-(AA$1-$I$23)),0))</f>
        <v>0</v>
      </c>
      <c r="AB14" s="2">
        <f>Weights!$K4*(1.015^(-AB$1))*IF($I$23&gt;=AB$1,1,IF(AB$1-$I$23&lt;1,(1-(AB$1-$I$23)),0))</f>
        <v>0</v>
      </c>
      <c r="AC14" s="2">
        <f>Weights!$K4*(1.015^(-AC$1))*IF($I$23&gt;=AC$1,1,IF(AC$1-$I$23&lt;1,(1-(AC$1-$I$23)),0))</f>
        <v>0</v>
      </c>
      <c r="AD14" s="2">
        <f>Weights!$K4*(1.015^(-AD$1))*IF($I$23&gt;=AD$1,1,IF(AD$1-$I$23&lt;1,(1-(AD$1-$I$23)),0))</f>
        <v>0</v>
      </c>
      <c r="AE14" s="2">
        <f>Weights!$K4*(1.015^(-AE$1))*IF($I$23&gt;=AE$1,1,IF(AE$1-$I$23&lt;1,(1-(AE$1-$I$23)),0))</f>
        <v>0</v>
      </c>
      <c r="AF14" s="2">
        <f>Weights!$K4*(1.015^(-AF$1))*IF($I$23&gt;=AF$1,1,IF(AF$1-$I$23&lt;1,(1-(AF$1-$I$23)),0))</f>
        <v>0</v>
      </c>
      <c r="AG14" s="2">
        <f>Weights!$K4*(1.015^(-AG$1))*IF($I$23&gt;=AG$1,1,IF(AG$1-$I$23&lt;1,(1-(AG$1-$I$23)),0))</f>
        <v>0</v>
      </c>
      <c r="AH14" s="2">
        <f>Weights!$K4*(1.015^(-AH$1))*IF($I$23&gt;=AH$1,1,IF(AH$1-$I$23&lt;1,(1-(AH$1-$I$23)),0))</f>
        <v>0</v>
      </c>
      <c r="AI14" s="2">
        <f>Weights!$K4*(1.015^(-AI$1))*IF($I$23&gt;=AI$1,1,IF(AI$1-$I$23&lt;1,(1-(AI$1-$I$23)),0))</f>
        <v>0</v>
      </c>
      <c r="AJ14" s="2">
        <f>Weights!$K4*(1.015^(-AJ$1))*IF($I$23&gt;=AJ$1,1,IF(AJ$1-$I$23&lt;1,(1-(AJ$1-$I$23)),0))</f>
        <v>0</v>
      </c>
    </row>
    <row r="15" spans="2:36" x14ac:dyDescent="0.25">
      <c r="G15" s="14"/>
      <c r="H15" s="17">
        <f t="shared" si="1"/>
        <v>1.7877094972067028E-3</v>
      </c>
      <c r="J15" s="2">
        <f>Weights!$K5*(1.015^(-J$1))*IF($I$23&gt;=J$1,1,IF(J$1-$I$23&lt;1,(1-(J$1-$I$23)),0))</f>
        <v>7.999999999999996E-2</v>
      </c>
      <c r="K15" s="2">
        <f>Weights!$K5*(1.015^(-K$1))*IF($I$23&gt;=K$1,1,IF(K$1-$I$23&lt;1,(1-(K$1-$I$23)),0))</f>
        <v>0</v>
      </c>
      <c r="L15" s="2">
        <f>Weights!$K5*(1.015^(-L$1))*IF($I$23&gt;=L$1,1,IF(L$1-$I$23&lt;1,(1-(L$1-$I$23)),0))</f>
        <v>0</v>
      </c>
      <c r="M15" s="2">
        <f>Weights!$K5*(1.015^(-M$1))*IF($I$23&gt;=M$1,1,IF(M$1-$I$23&lt;1,(1-(M$1-$I$23)),0))</f>
        <v>0</v>
      </c>
      <c r="N15" s="2">
        <f>Weights!$K5*(1.015^(-N$1))*IF($I$23&gt;=N$1,1,IF(N$1-$I$23&lt;1,(1-(N$1-$I$23)),0))</f>
        <v>0</v>
      </c>
      <c r="O15" s="2">
        <f>Weights!$K5*(1.015^(-O$1))*IF($I$23&gt;=O$1,1,IF(O$1-$I$23&lt;1,(1-(O$1-$I$23)),0))</f>
        <v>0</v>
      </c>
      <c r="P15" s="2">
        <f>Weights!$K5*(1.015^(-P$1))*IF($I$23&gt;=P$1,1,IF(P$1-$I$23&lt;1,(1-(P$1-$I$23)),0))</f>
        <v>0</v>
      </c>
      <c r="Q15" s="2">
        <f>Weights!$K5*(1.015^(-Q$1))*IF($I$23&gt;=Q$1,1,IF(Q$1-$I$23&lt;1,(1-(Q$1-$I$23)),0))</f>
        <v>0</v>
      </c>
      <c r="R15" s="2">
        <f>Weights!$K5*(1.015^(-R$1))*IF($I$23&gt;=R$1,1,IF(R$1-$I$23&lt;1,(1-(R$1-$I$23)),0))</f>
        <v>0</v>
      </c>
      <c r="S15" s="2">
        <f>Weights!$K5*(1.015^(-S$1))*IF($I$23&gt;=S$1,1,IF(S$1-$I$23&lt;1,(1-(S$1-$I$23)),0))</f>
        <v>0</v>
      </c>
      <c r="T15" s="2">
        <f>Weights!$K5*(1.015^(-T$1))*IF($I$23&gt;=T$1,1,IF(T$1-$I$23&lt;1,(1-(T$1-$I$23)),0))</f>
        <v>0</v>
      </c>
      <c r="U15" s="2">
        <f>Weights!$K5*(1.015^(-U$1))*IF($I$23&gt;=U$1,1,IF(U$1-$I$23&lt;1,(1-(U$1-$I$23)),0))</f>
        <v>0</v>
      </c>
      <c r="V15" s="2">
        <f>Weights!$K5*(1.015^(-V$1))*IF($I$23&gt;=V$1,1,IF(V$1-$I$23&lt;1,(1-(V$1-$I$23)),0))</f>
        <v>0</v>
      </c>
      <c r="W15" s="2">
        <f>Weights!$K5*(1.015^(-W$1))*IF($I$23&gt;=W$1,1,IF(W$1-$I$23&lt;1,(1-(W$1-$I$23)),0))</f>
        <v>0</v>
      </c>
      <c r="X15" s="2">
        <f>Weights!$K5*(1.015^(-X$1))*IF($I$23&gt;=X$1,1,IF(X$1-$I$23&lt;1,(1-(X$1-$I$23)),0))</f>
        <v>0</v>
      </c>
      <c r="Y15" s="2">
        <f>Weights!$K5*(1.015^(-Y$1))*IF($I$23&gt;=Y$1,1,IF(Y$1-$I$23&lt;1,(1-(Y$1-$I$23)),0))</f>
        <v>0</v>
      </c>
      <c r="Z15" s="2">
        <f>Weights!$K5*(1.015^(-Z$1))*IF($I$23&gt;=Z$1,1,IF(Z$1-$I$23&lt;1,(1-(Z$1-$I$23)),0))</f>
        <v>0</v>
      </c>
      <c r="AA15" s="2">
        <f>Weights!$K5*(1.015^(-AA$1))*IF($I$23&gt;=AA$1,1,IF(AA$1-$I$23&lt;1,(1-(AA$1-$I$23)),0))</f>
        <v>0</v>
      </c>
      <c r="AB15" s="2">
        <f>Weights!$K5*(1.015^(-AB$1))*IF($I$23&gt;=AB$1,1,IF(AB$1-$I$23&lt;1,(1-(AB$1-$I$23)),0))</f>
        <v>0</v>
      </c>
      <c r="AC15" s="2">
        <f>Weights!$K5*(1.015^(-AC$1))*IF($I$23&gt;=AC$1,1,IF(AC$1-$I$23&lt;1,(1-(AC$1-$I$23)),0))</f>
        <v>0</v>
      </c>
      <c r="AD15" s="2">
        <f>Weights!$K5*(1.015^(-AD$1))*IF($I$23&gt;=AD$1,1,IF(AD$1-$I$23&lt;1,(1-(AD$1-$I$23)),0))</f>
        <v>0</v>
      </c>
      <c r="AE15" s="2">
        <f>Weights!$K5*(1.015^(-AE$1))*IF($I$23&gt;=AE$1,1,IF(AE$1-$I$23&lt;1,(1-(AE$1-$I$23)),0))</f>
        <v>0</v>
      </c>
      <c r="AF15" s="2">
        <f>Weights!$K5*(1.015^(-AF$1))*IF($I$23&gt;=AF$1,1,IF(AF$1-$I$23&lt;1,(1-(AF$1-$I$23)),0))</f>
        <v>0</v>
      </c>
      <c r="AG15" s="2">
        <f>Weights!$K5*(1.015^(-AG$1))*IF($I$23&gt;=AG$1,1,IF(AG$1-$I$23&lt;1,(1-(AG$1-$I$23)),0))</f>
        <v>0</v>
      </c>
      <c r="AH15" s="2">
        <f>Weights!$K5*(1.015^(-AH$1))*IF($I$23&gt;=AH$1,1,IF(AH$1-$I$23&lt;1,(1-(AH$1-$I$23)),0))</f>
        <v>0</v>
      </c>
      <c r="AI15" s="2">
        <f>Weights!$K5*(1.015^(-AI$1))*IF($I$23&gt;=AI$1,1,IF(AI$1-$I$23&lt;1,(1-(AI$1-$I$23)),0))</f>
        <v>0</v>
      </c>
      <c r="AJ15" s="2">
        <f>Weights!$K5*(1.015^(-AJ$1))*IF($I$23&gt;=AJ$1,1,IF(AJ$1-$I$23&lt;1,(1-(AJ$1-$I$23)),0))</f>
        <v>0</v>
      </c>
    </row>
    <row r="16" spans="2:36" x14ac:dyDescent="0.25">
      <c r="G16" s="14"/>
      <c r="H16" s="17">
        <f t="shared" si="1"/>
        <v>2.0351157222665599E-2</v>
      </c>
      <c r="J16" s="2">
        <f>Weights!$K6*(1.015^(-J$1))*IF($I$23&gt;=J$1,1,IF(J$1-$I$23&lt;1,(1-(J$1-$I$23)),0))</f>
        <v>0.09</v>
      </c>
      <c r="K16" s="2">
        <f>Weights!$K6*(1.015^(-K$1))*IF($I$23&gt;=K$1,1,IF(K$1-$I$23&lt;1,(1-(K$1-$I$23)),0))</f>
        <v>0</v>
      </c>
      <c r="L16" s="2">
        <f>Weights!$K6*(1.015^(-L$1))*IF($I$23&gt;=L$1,1,IF(L$1-$I$23&lt;1,(1-(L$1-$I$23)),0))</f>
        <v>0</v>
      </c>
      <c r="M16" s="2">
        <f>Weights!$K6*(1.015^(-M$1))*IF($I$23&gt;=M$1,1,IF(M$1-$I$23&lt;1,(1-(M$1-$I$23)),0))</f>
        <v>0</v>
      </c>
      <c r="N16" s="2">
        <f>Weights!$K6*(1.015^(-N$1))*IF($I$23&gt;=N$1,1,IF(N$1-$I$23&lt;1,(1-(N$1-$I$23)),0))</f>
        <v>0</v>
      </c>
      <c r="O16" s="2">
        <f>Weights!$K6*(1.015^(-O$1))*IF($I$23&gt;=O$1,1,IF(O$1-$I$23&lt;1,(1-(O$1-$I$23)),0))</f>
        <v>0</v>
      </c>
      <c r="P16" s="2">
        <f>Weights!$K6*(1.015^(-P$1))*IF($I$23&gt;=P$1,1,IF(P$1-$I$23&lt;1,(1-(P$1-$I$23)),0))</f>
        <v>0</v>
      </c>
      <c r="Q16" s="2">
        <f>Weights!$K6*(1.015^(-Q$1))*IF($I$23&gt;=Q$1,1,IF(Q$1-$I$23&lt;1,(1-(Q$1-$I$23)),0))</f>
        <v>0</v>
      </c>
      <c r="R16" s="2">
        <f>Weights!$K6*(1.015^(-R$1))*IF($I$23&gt;=R$1,1,IF(R$1-$I$23&lt;1,(1-(R$1-$I$23)),0))</f>
        <v>0</v>
      </c>
      <c r="S16" s="2">
        <f>Weights!$K6*(1.015^(-S$1))*IF($I$23&gt;=S$1,1,IF(S$1-$I$23&lt;1,(1-(S$1-$I$23)),0))</f>
        <v>0</v>
      </c>
      <c r="T16" s="2">
        <f>Weights!$K6*(1.015^(-T$1))*IF($I$23&gt;=T$1,1,IF(T$1-$I$23&lt;1,(1-(T$1-$I$23)),0))</f>
        <v>0</v>
      </c>
      <c r="U16" s="2">
        <f>Weights!$K6*(1.015^(-U$1))*IF($I$23&gt;=U$1,1,IF(U$1-$I$23&lt;1,(1-(U$1-$I$23)),0))</f>
        <v>0</v>
      </c>
      <c r="V16" s="2">
        <f>Weights!$K6*(1.015^(-V$1))*IF($I$23&gt;=V$1,1,IF(V$1-$I$23&lt;1,(1-(V$1-$I$23)),0))</f>
        <v>0</v>
      </c>
      <c r="W16" s="2">
        <f>Weights!$K6*(1.015^(-W$1))*IF($I$23&gt;=W$1,1,IF(W$1-$I$23&lt;1,(1-(W$1-$I$23)),0))</f>
        <v>0</v>
      </c>
      <c r="X16" s="2">
        <f>Weights!$K6*(1.015^(-X$1))*IF($I$23&gt;=X$1,1,IF(X$1-$I$23&lt;1,(1-(X$1-$I$23)),0))</f>
        <v>0</v>
      </c>
      <c r="Y16" s="2">
        <f>Weights!$K6*(1.015^(-Y$1))*IF($I$23&gt;=Y$1,1,IF(Y$1-$I$23&lt;1,(1-(Y$1-$I$23)),0))</f>
        <v>0</v>
      </c>
      <c r="Z16" s="2">
        <f>Weights!$K6*(1.015^(-Z$1))*IF($I$23&gt;=Z$1,1,IF(Z$1-$I$23&lt;1,(1-(Z$1-$I$23)),0))</f>
        <v>0</v>
      </c>
      <c r="AA16" s="2">
        <f>Weights!$K6*(1.015^(-AA$1))*IF($I$23&gt;=AA$1,1,IF(AA$1-$I$23&lt;1,(1-(AA$1-$I$23)),0))</f>
        <v>0</v>
      </c>
      <c r="AB16" s="2">
        <f>Weights!$K6*(1.015^(-AB$1))*IF($I$23&gt;=AB$1,1,IF(AB$1-$I$23&lt;1,(1-(AB$1-$I$23)),0))</f>
        <v>0</v>
      </c>
      <c r="AC16" s="2">
        <f>Weights!$K6*(1.015^(-AC$1))*IF($I$23&gt;=AC$1,1,IF(AC$1-$I$23&lt;1,(1-(AC$1-$I$23)),0))</f>
        <v>0</v>
      </c>
      <c r="AD16" s="2">
        <f>Weights!$K6*(1.015^(-AD$1))*IF($I$23&gt;=AD$1,1,IF(AD$1-$I$23&lt;1,(1-(AD$1-$I$23)),0))</f>
        <v>0</v>
      </c>
      <c r="AE16" s="2">
        <f>Weights!$K6*(1.015^(-AE$1))*IF($I$23&gt;=AE$1,1,IF(AE$1-$I$23&lt;1,(1-(AE$1-$I$23)),0))</f>
        <v>0</v>
      </c>
      <c r="AF16" s="2">
        <f>Weights!$K6*(1.015^(-AF$1))*IF($I$23&gt;=AF$1,1,IF(AF$1-$I$23&lt;1,(1-(AF$1-$I$23)),0))</f>
        <v>0</v>
      </c>
      <c r="AG16" s="2">
        <f>Weights!$K6*(1.015^(-AG$1))*IF($I$23&gt;=AG$1,1,IF(AG$1-$I$23&lt;1,(1-(AG$1-$I$23)),0))</f>
        <v>0</v>
      </c>
      <c r="AH16" s="2">
        <f>Weights!$K6*(1.015^(-AH$1))*IF($I$23&gt;=AH$1,1,IF(AH$1-$I$23&lt;1,(1-(AH$1-$I$23)),0))</f>
        <v>0</v>
      </c>
      <c r="AI16" s="2">
        <f>Weights!$K6*(1.015^(-AI$1))*IF($I$23&gt;=AI$1,1,IF(AI$1-$I$23&lt;1,(1-(AI$1-$I$23)),0))</f>
        <v>0</v>
      </c>
      <c r="AJ16" s="2">
        <f>Weights!$K6*(1.015^(-AJ$1))*IF($I$23&gt;=AJ$1,1,IF(AJ$1-$I$23&lt;1,(1-(AJ$1-$I$23)),0))</f>
        <v>0</v>
      </c>
    </row>
    <row r="17" spans="7:36" x14ac:dyDescent="0.25">
      <c r="G17" s="14"/>
      <c r="H17" s="17">
        <f t="shared" si="1"/>
        <v>4.4343203512674879E-2</v>
      </c>
      <c r="J17" s="2">
        <f>Weights!$K7*(1.015^(-J$1))*IF($I$23&gt;=J$1,1,IF(J$1-$I$23&lt;1,(1-(J$1-$I$23)),0))</f>
        <v>0.20835762750518108</v>
      </c>
      <c r="K17" s="2">
        <f>Weights!$K7*(1.015^(-K$1))*IF($I$23&gt;=K$1,1,IF(K$1-$I$23&lt;1,(1-(K$1-$I$23)),0))</f>
        <v>0</v>
      </c>
      <c r="L17" s="2">
        <f>Weights!$K7*(1.015^(-L$1))*IF($I$23&gt;=L$1,1,IF(L$1-$I$23&lt;1,(1-(L$1-$I$23)),0))</f>
        <v>0</v>
      </c>
      <c r="M17" s="2">
        <f>Weights!$K7*(1.015^(-M$1))*IF($I$23&gt;=M$1,1,IF(M$1-$I$23&lt;1,(1-(M$1-$I$23)),0))</f>
        <v>0</v>
      </c>
      <c r="N17" s="2">
        <f>Weights!$K7*(1.015^(-N$1))*IF($I$23&gt;=N$1,1,IF(N$1-$I$23&lt;1,(1-(N$1-$I$23)),0))</f>
        <v>0</v>
      </c>
      <c r="O17" s="2">
        <f>Weights!$K7*(1.015^(-O$1))*IF($I$23&gt;=O$1,1,IF(O$1-$I$23&lt;1,(1-(O$1-$I$23)),0))</f>
        <v>0</v>
      </c>
      <c r="P17" s="2">
        <f>Weights!$K7*(1.015^(-P$1))*IF($I$23&gt;=P$1,1,IF(P$1-$I$23&lt;1,(1-(P$1-$I$23)),0))</f>
        <v>0</v>
      </c>
      <c r="Q17" s="2">
        <f>Weights!$K7*(1.015^(-Q$1))*IF($I$23&gt;=Q$1,1,IF(Q$1-$I$23&lt;1,(1-(Q$1-$I$23)),0))</f>
        <v>0</v>
      </c>
      <c r="R17" s="2">
        <f>Weights!$K7*(1.015^(-R$1))*IF($I$23&gt;=R$1,1,IF(R$1-$I$23&lt;1,(1-(R$1-$I$23)),0))</f>
        <v>0</v>
      </c>
      <c r="S17" s="2">
        <f>Weights!$K7*(1.015^(-S$1))*IF($I$23&gt;=S$1,1,IF(S$1-$I$23&lt;1,(1-(S$1-$I$23)),0))</f>
        <v>0</v>
      </c>
      <c r="T17" s="2">
        <f>Weights!$K7*(1.015^(-T$1))*IF($I$23&gt;=T$1,1,IF(T$1-$I$23&lt;1,(1-(T$1-$I$23)),0))</f>
        <v>0</v>
      </c>
      <c r="U17" s="2">
        <f>Weights!$K7*(1.015^(-U$1))*IF($I$23&gt;=U$1,1,IF(U$1-$I$23&lt;1,(1-(U$1-$I$23)),0))</f>
        <v>0</v>
      </c>
      <c r="V17" s="2">
        <f>Weights!$K7*(1.015^(-V$1))*IF($I$23&gt;=V$1,1,IF(V$1-$I$23&lt;1,(1-(V$1-$I$23)),0))</f>
        <v>0</v>
      </c>
      <c r="W17" s="2">
        <f>Weights!$K7*(1.015^(-W$1))*IF($I$23&gt;=W$1,1,IF(W$1-$I$23&lt;1,(1-(W$1-$I$23)),0))</f>
        <v>0</v>
      </c>
      <c r="X17" s="2">
        <f>Weights!$K7*(1.015^(-X$1))*IF($I$23&gt;=X$1,1,IF(X$1-$I$23&lt;1,(1-(X$1-$I$23)),0))</f>
        <v>0</v>
      </c>
      <c r="Y17" s="2">
        <f>Weights!$K7*(1.015^(-Y$1))*IF($I$23&gt;=Y$1,1,IF(Y$1-$I$23&lt;1,(1-(Y$1-$I$23)),0))</f>
        <v>0</v>
      </c>
      <c r="Z17" s="2">
        <f>Weights!$K7*(1.015^(-Z$1))*IF($I$23&gt;=Z$1,1,IF(Z$1-$I$23&lt;1,(1-(Z$1-$I$23)),0))</f>
        <v>0</v>
      </c>
      <c r="AA17" s="2">
        <f>Weights!$K7*(1.015^(-AA$1))*IF($I$23&gt;=AA$1,1,IF(AA$1-$I$23&lt;1,(1-(AA$1-$I$23)),0))</f>
        <v>0</v>
      </c>
      <c r="AB17" s="2">
        <f>Weights!$K7*(1.015^(-AB$1))*IF($I$23&gt;=AB$1,1,IF(AB$1-$I$23&lt;1,(1-(AB$1-$I$23)),0))</f>
        <v>0</v>
      </c>
      <c r="AC17" s="2">
        <f>Weights!$K7*(1.015^(-AC$1))*IF($I$23&gt;=AC$1,1,IF(AC$1-$I$23&lt;1,(1-(AC$1-$I$23)),0))</f>
        <v>0</v>
      </c>
      <c r="AD17" s="2">
        <f>Weights!$K7*(1.015^(-AD$1))*IF($I$23&gt;=AD$1,1,IF(AD$1-$I$23&lt;1,(1-(AD$1-$I$23)),0))</f>
        <v>0</v>
      </c>
      <c r="AE17" s="2">
        <f>Weights!$K7*(1.015^(-AE$1))*IF($I$23&gt;=AE$1,1,IF(AE$1-$I$23&lt;1,(1-(AE$1-$I$23)),0))</f>
        <v>0</v>
      </c>
      <c r="AF17" s="2">
        <f>Weights!$K7*(1.015^(-AF$1))*IF($I$23&gt;=AF$1,1,IF(AF$1-$I$23&lt;1,(1-(AF$1-$I$23)),0))</f>
        <v>0</v>
      </c>
      <c r="AG17" s="2">
        <f>Weights!$K7*(1.015^(-AG$1))*IF($I$23&gt;=AG$1,1,IF(AG$1-$I$23&lt;1,(1-(AG$1-$I$23)),0))</f>
        <v>0</v>
      </c>
      <c r="AH17" s="2">
        <f>Weights!$K7*(1.015^(-AH$1))*IF($I$23&gt;=AH$1,1,IF(AH$1-$I$23&lt;1,(1-(AH$1-$I$23)),0))</f>
        <v>0</v>
      </c>
      <c r="AI17" s="2">
        <f>Weights!$K7*(1.015^(-AI$1))*IF($I$23&gt;=AI$1,1,IF(AI$1-$I$23&lt;1,(1-(AI$1-$I$23)),0))</f>
        <v>0</v>
      </c>
      <c r="AJ17" s="2">
        <f>Weights!$K7*(1.015^(-AJ$1))*IF($I$23&gt;=AJ$1,1,IF(AJ$1-$I$23&lt;1,(1-(AJ$1-$I$23)),0))</f>
        <v>0</v>
      </c>
    </row>
    <row r="18" spans="7:36" ht="15.75" thickBot="1" x14ac:dyDescent="0.3">
      <c r="G18" s="14"/>
      <c r="H18" s="14"/>
    </row>
    <row r="19" spans="7:36" ht="15.75" thickBot="1" x14ac:dyDescent="0.3">
      <c r="G19" s="11" t="s">
        <v>16</v>
      </c>
      <c r="H19" s="19">
        <f>SUM(H12:H17)</f>
        <v>0.16053367970315108</v>
      </c>
    </row>
    <row r="23" spans="7:36" ht="15.75" thickBot="1" x14ac:dyDescent="0.3">
      <c r="H23" s="10" t="s">
        <v>27</v>
      </c>
      <c r="I23" s="12">
        <f>I24-1</f>
        <v>0</v>
      </c>
    </row>
    <row r="24" spans="7:36" ht="15.75" thickBot="1" x14ac:dyDescent="0.3">
      <c r="H24" s="11" t="s">
        <v>27</v>
      </c>
      <c r="I24" s="20">
        <v>1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0EE3-871A-42CA-A6F2-C071248EFD5B}">
  <dimension ref="B1:N18"/>
  <sheetViews>
    <sheetView workbookViewId="0">
      <selection activeCell="J18" sqref="J18"/>
    </sheetView>
  </sheetViews>
  <sheetFormatPr defaultColWidth="8.85546875" defaultRowHeight="15" x14ac:dyDescent="0.25"/>
  <cols>
    <col min="2" max="2" width="29.85546875" customWidth="1"/>
    <col min="3" max="3" width="19" bestFit="1" customWidth="1"/>
    <col min="4" max="4" width="16.7109375" customWidth="1"/>
    <col min="5" max="5" width="9.85546875" customWidth="1"/>
    <col min="7" max="7" width="16.7109375" customWidth="1"/>
    <col min="8" max="8" width="10.28515625" style="3" customWidth="1"/>
    <col min="9" max="9" width="9.42578125" style="3" customWidth="1"/>
    <col min="10" max="10" width="8.85546875" style="3"/>
    <col min="11" max="11" width="16.140625" customWidth="1"/>
    <col min="12" max="12" width="10.85546875" customWidth="1"/>
  </cols>
  <sheetData>
    <row r="1" spans="2:14" s="1" customFormat="1" x14ac:dyDescent="0.25">
      <c r="B1" s="1" t="s">
        <v>0</v>
      </c>
      <c r="D1" s="1" t="s">
        <v>10</v>
      </c>
      <c r="E1" s="1" t="s">
        <v>1</v>
      </c>
      <c r="G1" s="1" t="s">
        <v>17</v>
      </c>
      <c r="H1" s="24"/>
      <c r="I1" s="24" t="s">
        <v>1</v>
      </c>
      <c r="J1" s="24"/>
      <c r="K1" s="1" t="s">
        <v>16</v>
      </c>
      <c r="L1" s="1" t="s">
        <v>30</v>
      </c>
    </row>
    <row r="2" spans="2:14" x14ac:dyDescent="0.25">
      <c r="B2" t="s">
        <v>2</v>
      </c>
      <c r="D2" s="4">
        <v>1.4</v>
      </c>
      <c r="E2" t="s">
        <v>48</v>
      </c>
      <c r="F2" t="s">
        <v>15</v>
      </c>
      <c r="G2" s="27">
        <f>30600-8500</f>
        <v>22100</v>
      </c>
      <c r="H2" s="3" t="s">
        <v>19</v>
      </c>
      <c r="I2" s="23" t="s">
        <v>38</v>
      </c>
      <c r="J2" s="3" t="s">
        <v>15</v>
      </c>
      <c r="K2" s="30">
        <f>0.93-0.57</f>
        <v>0.3600000000000001</v>
      </c>
      <c r="L2" s="35" t="s">
        <v>53</v>
      </c>
      <c r="M2" t="s">
        <v>54</v>
      </c>
      <c r="N2" t="s">
        <v>15</v>
      </c>
    </row>
    <row r="3" spans="2:14" x14ac:dyDescent="0.25">
      <c r="D3" s="4"/>
      <c r="F3" t="s">
        <v>15</v>
      </c>
      <c r="G3" s="27"/>
      <c r="J3" s="3" t="s">
        <v>15</v>
      </c>
      <c r="K3" s="30"/>
      <c r="L3" s="31"/>
      <c r="M3" t="s">
        <v>15</v>
      </c>
      <c r="N3" t="s">
        <v>15</v>
      </c>
    </row>
    <row r="4" spans="2:14" s="3" customFormat="1" x14ac:dyDescent="0.25">
      <c r="B4" s="3" t="s">
        <v>3</v>
      </c>
      <c r="D4" s="25">
        <v>7.6</v>
      </c>
      <c r="E4" s="3" t="s">
        <v>47</v>
      </c>
      <c r="F4" t="s">
        <v>15</v>
      </c>
      <c r="G4" s="27">
        <f>(1000+15000)/2</f>
        <v>8000</v>
      </c>
      <c r="H4" s="3" t="s">
        <v>29</v>
      </c>
      <c r="I4" s="3" t="s">
        <v>39</v>
      </c>
      <c r="J4" s="3" t="s">
        <v>15</v>
      </c>
      <c r="K4" s="30">
        <f>0.799-0.785</f>
        <v>1.4000000000000012E-2</v>
      </c>
      <c r="L4" s="35" t="s">
        <v>55</v>
      </c>
      <c r="M4" t="s">
        <v>56</v>
      </c>
      <c r="N4" t="s">
        <v>15</v>
      </c>
    </row>
    <row r="5" spans="2:14" x14ac:dyDescent="0.25">
      <c r="D5" s="4"/>
      <c r="F5" t="s">
        <v>15</v>
      </c>
      <c r="G5" s="27"/>
      <c r="I5" s="7"/>
      <c r="J5" s="3" t="s">
        <v>15</v>
      </c>
      <c r="K5" s="30"/>
      <c r="L5" s="31"/>
      <c r="M5" t="s">
        <v>15</v>
      </c>
      <c r="N5" t="s">
        <v>15</v>
      </c>
    </row>
    <row r="6" spans="2:14" x14ac:dyDescent="0.25">
      <c r="B6" t="s">
        <v>4</v>
      </c>
      <c r="D6" s="25">
        <f>(10+12.5)/2</f>
        <v>11.25</v>
      </c>
      <c r="E6" t="s">
        <v>50</v>
      </c>
      <c r="F6" t="s">
        <v>15</v>
      </c>
      <c r="G6" s="29">
        <v>14634</v>
      </c>
      <c r="H6" s="22" t="s">
        <v>25</v>
      </c>
      <c r="I6" s="3" t="s">
        <v>40</v>
      </c>
      <c r="J6" s="3" t="s">
        <v>15</v>
      </c>
      <c r="K6" s="30">
        <f>0.93-0.67</f>
        <v>0.26</v>
      </c>
      <c r="L6" s="36" t="s">
        <v>57</v>
      </c>
      <c r="N6" t="s">
        <v>15</v>
      </c>
    </row>
    <row r="7" spans="2:14" x14ac:dyDescent="0.25">
      <c r="D7" s="4"/>
      <c r="F7" t="s">
        <v>15</v>
      </c>
      <c r="G7" s="27"/>
      <c r="J7" s="3" t="s">
        <v>15</v>
      </c>
      <c r="K7" s="30"/>
      <c r="L7" s="31"/>
      <c r="M7" t="s">
        <v>15</v>
      </c>
      <c r="N7" t="s">
        <v>15</v>
      </c>
    </row>
    <row r="8" spans="2:14" x14ac:dyDescent="0.25">
      <c r="D8" s="4"/>
      <c r="G8" s="27"/>
      <c r="J8" s="3" t="s">
        <v>15</v>
      </c>
      <c r="K8" s="30"/>
      <c r="L8" s="31"/>
    </row>
    <row r="9" spans="2:14" x14ac:dyDescent="0.25">
      <c r="B9" t="s">
        <v>5</v>
      </c>
      <c r="C9" t="s">
        <v>14</v>
      </c>
      <c r="D9" s="4">
        <v>0.84</v>
      </c>
      <c r="E9" t="s">
        <v>49</v>
      </c>
      <c r="F9" t="s">
        <v>15</v>
      </c>
      <c r="G9" s="27">
        <f>1870.46-1067.47</f>
        <v>802.99</v>
      </c>
      <c r="H9" s="3" t="s">
        <v>26</v>
      </c>
      <c r="I9" s="3" t="s">
        <v>41</v>
      </c>
      <c r="J9" s="3" t="s">
        <v>15</v>
      </c>
      <c r="K9" s="30">
        <f>0.73-0.65</f>
        <v>7.999999999999996E-2</v>
      </c>
      <c r="L9" s="31" t="s">
        <v>58</v>
      </c>
      <c r="M9" t="s">
        <v>35</v>
      </c>
      <c r="N9" t="s">
        <v>15</v>
      </c>
    </row>
    <row r="10" spans="2:14" x14ac:dyDescent="0.25">
      <c r="B10" t="s">
        <v>6</v>
      </c>
      <c r="C10" t="s">
        <v>11</v>
      </c>
      <c r="D10" s="4">
        <v>8.5</v>
      </c>
      <c r="E10" s="3" t="s">
        <v>52</v>
      </c>
      <c r="F10" t="s">
        <v>15</v>
      </c>
      <c r="G10" s="28" t="s">
        <v>15</v>
      </c>
      <c r="H10" s="23"/>
      <c r="I10" s="23"/>
      <c r="J10" s="3" t="s">
        <v>15</v>
      </c>
      <c r="K10" s="30">
        <v>0.09</v>
      </c>
      <c r="L10" s="36" t="s">
        <v>55</v>
      </c>
      <c r="M10" t="s">
        <v>34</v>
      </c>
      <c r="N10" t="s">
        <v>15</v>
      </c>
    </row>
    <row r="11" spans="2:14" x14ac:dyDescent="0.25">
      <c r="C11" t="s">
        <v>12</v>
      </c>
      <c r="D11" s="4">
        <v>2.1</v>
      </c>
      <c r="E11" s="3" t="s">
        <v>52</v>
      </c>
      <c r="F11" t="s">
        <v>15</v>
      </c>
      <c r="G11" s="28">
        <v>6157.67</v>
      </c>
      <c r="H11" s="3" t="s">
        <v>28</v>
      </c>
      <c r="I11" s="23" t="s">
        <v>42</v>
      </c>
      <c r="J11" s="3" t="s">
        <v>15</v>
      </c>
      <c r="K11" s="30"/>
      <c r="L11" s="31"/>
      <c r="M11" t="s">
        <v>15</v>
      </c>
      <c r="N11" t="s">
        <v>15</v>
      </c>
    </row>
    <row r="12" spans="2:14" x14ac:dyDescent="0.25">
      <c r="B12" t="s">
        <v>7</v>
      </c>
      <c r="C12" t="s">
        <v>13</v>
      </c>
      <c r="D12" s="4">
        <v>8</v>
      </c>
      <c r="E12" s="35" t="s">
        <v>51</v>
      </c>
      <c r="F12" t="s">
        <v>15</v>
      </c>
      <c r="G12" s="27">
        <v>3210</v>
      </c>
      <c r="H12" s="3" t="s">
        <v>18</v>
      </c>
      <c r="I12" s="3" t="s">
        <v>43</v>
      </c>
      <c r="J12" s="3" t="s">
        <v>15</v>
      </c>
      <c r="K12" s="30">
        <v>0.20835762750518108</v>
      </c>
      <c r="L12" s="35" t="s">
        <v>59</v>
      </c>
      <c r="M12" s="3" t="s">
        <v>15</v>
      </c>
      <c r="N12" t="s">
        <v>15</v>
      </c>
    </row>
    <row r="13" spans="2:14" x14ac:dyDescent="0.25">
      <c r="F13" t="s">
        <v>15</v>
      </c>
      <c r="J13" s="3" t="s">
        <v>15</v>
      </c>
      <c r="L13" s="31"/>
      <c r="M13" t="s">
        <v>15</v>
      </c>
    </row>
    <row r="14" spans="2:14" x14ac:dyDescent="0.25">
      <c r="B14" s="34" t="s">
        <v>37</v>
      </c>
      <c r="C14" s="34"/>
      <c r="D14" s="34"/>
      <c r="E14" s="34"/>
      <c r="F14" s="34"/>
      <c r="G14" s="34"/>
      <c r="H14" s="34"/>
      <c r="I14" s="34"/>
      <c r="J14" s="34"/>
      <c r="K14" s="34"/>
      <c r="L14" s="31"/>
      <c r="M14" t="s">
        <v>15</v>
      </c>
    </row>
    <row r="15" spans="2:14" x14ac:dyDescent="0.25">
      <c r="B15" s="34" t="s">
        <v>36</v>
      </c>
      <c r="C15" s="34"/>
      <c r="D15" s="34"/>
      <c r="E15" s="34"/>
      <c r="F15" s="34"/>
      <c r="G15" s="34"/>
      <c r="H15" s="34"/>
      <c r="I15" s="34"/>
      <c r="J15" s="34"/>
      <c r="K15" s="34"/>
      <c r="M15" t="s">
        <v>15</v>
      </c>
    </row>
    <row r="16" spans="2:14" x14ac:dyDescent="0.25">
      <c r="F16" t="s">
        <v>15</v>
      </c>
      <c r="M16" t="s">
        <v>15</v>
      </c>
    </row>
    <row r="17" spans="6:13" x14ac:dyDescent="0.25">
      <c r="F17" t="s">
        <v>15</v>
      </c>
      <c r="M17" t="s">
        <v>15</v>
      </c>
    </row>
    <row r="18" spans="6:13" x14ac:dyDescent="0.25">
      <c r="F18" t="s">
        <v>15</v>
      </c>
      <c r="M18" t="s">
        <v>15</v>
      </c>
    </row>
  </sheetData>
  <mergeCells count="2">
    <mergeCell ref="B14:K14"/>
    <mergeCell ref="B15:K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371C-B7E7-4E87-BBF6-0D4D7DB5074B}">
  <dimension ref="A1:V21"/>
  <sheetViews>
    <sheetView topLeftCell="A4" workbookViewId="0">
      <selection activeCell="H27" sqref="H27"/>
    </sheetView>
  </sheetViews>
  <sheetFormatPr defaultColWidth="8.85546875" defaultRowHeight="15" x14ac:dyDescent="0.25"/>
  <cols>
    <col min="1" max="1" width="11.5703125" bestFit="1" customWidth="1"/>
  </cols>
  <sheetData>
    <row r="1" spans="1:22" ht="240" x14ac:dyDescent="0.25">
      <c r="A1" s="8" t="s">
        <v>22</v>
      </c>
    </row>
    <row r="2" spans="1:22" x14ac:dyDescent="0.25">
      <c r="A2" t="s">
        <v>20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</row>
    <row r="3" spans="1:22" x14ac:dyDescent="0.25">
      <c r="A3" t="s">
        <v>21</v>
      </c>
      <c r="B3">
        <v>95.4</v>
      </c>
      <c r="C3">
        <v>97.8</v>
      </c>
      <c r="D3">
        <v>100</v>
      </c>
      <c r="E3">
        <v>102.8</v>
      </c>
      <c r="F3">
        <v>104.7</v>
      </c>
      <c r="G3">
        <v>107</v>
      </c>
      <c r="H3">
        <v>109.1</v>
      </c>
      <c r="I3">
        <v>111.5</v>
      </c>
      <c r="J3">
        <v>114.1</v>
      </c>
      <c r="K3">
        <v>114.4</v>
      </c>
      <c r="L3">
        <v>116.5</v>
      </c>
      <c r="M3">
        <v>119.9</v>
      </c>
      <c r="N3">
        <v>121.7</v>
      </c>
      <c r="O3">
        <v>122.8</v>
      </c>
      <c r="P3">
        <v>125.2</v>
      </c>
      <c r="Q3">
        <v>126.6</v>
      </c>
      <c r="R3">
        <v>128.4</v>
      </c>
      <c r="S3">
        <v>130.4</v>
      </c>
      <c r="T3">
        <v>133.4</v>
      </c>
      <c r="U3">
        <v>136</v>
      </c>
      <c r="V3">
        <v>137</v>
      </c>
    </row>
    <row r="6" spans="1:22" ht="45" x14ac:dyDescent="0.25">
      <c r="A6" s="8" t="s">
        <v>23</v>
      </c>
      <c r="B6" s="2">
        <f t="shared" ref="B6:T6" si="0">$V$3/B3</f>
        <v>1.4360587002096434</v>
      </c>
      <c r="C6" s="2">
        <f t="shared" si="0"/>
        <v>1.4008179959100204</v>
      </c>
      <c r="D6" s="2">
        <f t="shared" si="0"/>
        <v>1.37</v>
      </c>
      <c r="E6" s="2">
        <f t="shared" si="0"/>
        <v>1.3326848249027237</v>
      </c>
      <c r="F6" s="2">
        <f t="shared" si="0"/>
        <v>1.3085004775549187</v>
      </c>
      <c r="G6" s="2">
        <f t="shared" si="0"/>
        <v>1.280373831775701</v>
      </c>
      <c r="H6" s="2">
        <f t="shared" si="0"/>
        <v>1.2557286892758937</v>
      </c>
      <c r="I6" s="2">
        <f t="shared" si="0"/>
        <v>1.2286995515695067</v>
      </c>
      <c r="J6" s="2">
        <f t="shared" si="0"/>
        <v>1.2007011393514462</v>
      </c>
      <c r="K6" s="2">
        <f t="shared" si="0"/>
        <v>1.1975524475524475</v>
      </c>
      <c r="L6" s="2">
        <f t="shared" si="0"/>
        <v>1.1759656652360515</v>
      </c>
      <c r="M6" s="2">
        <f t="shared" si="0"/>
        <v>1.1426188490408673</v>
      </c>
      <c r="N6" s="2">
        <f t="shared" si="0"/>
        <v>1.1257189811010682</v>
      </c>
      <c r="O6" s="2">
        <f t="shared" si="0"/>
        <v>1.1156351791530945</v>
      </c>
      <c r="P6" s="2">
        <f t="shared" si="0"/>
        <v>1.0942492012779552</v>
      </c>
      <c r="Q6" s="2">
        <f t="shared" si="0"/>
        <v>1.0821484992101107</v>
      </c>
      <c r="R6" s="2">
        <f t="shared" si="0"/>
        <v>1.0669781931464175</v>
      </c>
      <c r="S6" s="2">
        <f t="shared" si="0"/>
        <v>1.0506134969325154</v>
      </c>
      <c r="T6" s="2">
        <f t="shared" si="0"/>
        <v>1.0269865067466266</v>
      </c>
      <c r="U6" s="2">
        <f>$V$3/U3</f>
        <v>1.0073529411764706</v>
      </c>
    </row>
    <row r="9" spans="1:22" x14ac:dyDescent="0.25">
      <c r="C9" t="s">
        <v>24</v>
      </c>
    </row>
    <row r="10" spans="1:22" x14ac:dyDescent="0.25">
      <c r="A10" s="32">
        <f>'Search Information'!G2</f>
        <v>22100</v>
      </c>
      <c r="B10" s="6" t="s">
        <v>33</v>
      </c>
      <c r="D10" s="21">
        <v>1.3251999999999999</v>
      </c>
      <c r="E10" s="3" t="s">
        <v>44</v>
      </c>
      <c r="F10" t="s">
        <v>15</v>
      </c>
      <c r="G10">
        <f>A10*D10*R6</f>
        <v>31248.504984423675</v>
      </c>
    </row>
    <row r="11" spans="1:22" x14ac:dyDescent="0.25">
      <c r="A11" s="25"/>
      <c r="B11" s="3"/>
      <c r="D11" s="21"/>
      <c r="F11" t="s">
        <v>15</v>
      </c>
    </row>
    <row r="12" spans="1:22" x14ac:dyDescent="0.25">
      <c r="A12" s="32">
        <f>'Search Information'!G4</f>
        <v>8000</v>
      </c>
      <c r="B12" s="6" t="s">
        <v>31</v>
      </c>
      <c r="D12" s="21"/>
      <c r="F12" t="s">
        <v>15</v>
      </c>
      <c r="G12">
        <f>A12*S6</f>
        <v>8404.9079754601225</v>
      </c>
    </row>
    <row r="13" spans="1:22" x14ac:dyDescent="0.25">
      <c r="A13" s="25"/>
      <c r="B13" s="3"/>
      <c r="D13" s="21"/>
      <c r="F13" t="s">
        <v>15</v>
      </c>
    </row>
    <row r="14" spans="1:22" x14ac:dyDescent="0.25">
      <c r="A14" s="32">
        <f>'Search Information'!G6</f>
        <v>14634</v>
      </c>
      <c r="B14" s="6" t="s">
        <v>31</v>
      </c>
      <c r="D14" s="21"/>
      <c r="F14" t="s">
        <v>15</v>
      </c>
      <c r="G14">
        <f>A14*S6</f>
        <v>15374.677914110431</v>
      </c>
    </row>
    <row r="15" spans="1:22" x14ac:dyDescent="0.25">
      <c r="A15" s="25"/>
      <c r="B15" s="3"/>
      <c r="D15" s="21"/>
      <c r="F15" t="s">
        <v>15</v>
      </c>
    </row>
    <row r="16" spans="1:22" x14ac:dyDescent="0.25">
      <c r="A16" s="32">
        <f>'Search Information'!G9</f>
        <v>802.99</v>
      </c>
      <c r="B16" s="6" t="s">
        <v>26</v>
      </c>
      <c r="D16" s="33">
        <v>1.0303</v>
      </c>
      <c r="E16" s="3" t="s">
        <v>45</v>
      </c>
      <c r="F16" t="s">
        <v>15</v>
      </c>
      <c r="G16">
        <f>A16*D16*L6</f>
        <v>972.90061621459233</v>
      </c>
    </row>
    <row r="17" spans="1:7" x14ac:dyDescent="0.25">
      <c r="A17" s="25"/>
      <c r="B17" s="3"/>
      <c r="D17" s="21"/>
      <c r="F17" t="s">
        <v>15</v>
      </c>
    </row>
    <row r="18" spans="1:7" x14ac:dyDescent="0.25">
      <c r="A18" s="25" t="str">
        <f>'Search Information'!G10</f>
        <v xml:space="preserve"> </v>
      </c>
      <c r="B18" s="23"/>
      <c r="D18" s="21"/>
      <c r="F18" t="s">
        <v>15</v>
      </c>
    </row>
    <row r="19" spans="1:7" x14ac:dyDescent="0.25">
      <c r="A19" s="32">
        <f>'Search Information'!G11</f>
        <v>6157.67</v>
      </c>
      <c r="B19" s="6" t="s">
        <v>32</v>
      </c>
      <c r="D19" s="21"/>
      <c r="F19" t="s">
        <v>15</v>
      </c>
      <c r="G19">
        <f>A19*H6</f>
        <v>7732.3628780934923</v>
      </c>
    </row>
    <row r="20" spans="1:7" x14ac:dyDescent="0.25">
      <c r="A20" s="32">
        <f>'Search Information'!G12</f>
        <v>3210</v>
      </c>
      <c r="B20" s="6" t="s">
        <v>18</v>
      </c>
      <c r="D20" s="33">
        <v>1.0302</v>
      </c>
      <c r="E20" s="3" t="s">
        <v>46</v>
      </c>
      <c r="F20" t="s">
        <v>15</v>
      </c>
      <c r="G20">
        <f>A20*D20*O6</f>
        <v>3689.3408306188926</v>
      </c>
    </row>
    <row r="21" spans="1:7" x14ac:dyDescent="0.25">
      <c r="A21" s="2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D556-1411-4A59-AC2C-F243767BD0D0}">
  <dimension ref="B1:K9"/>
  <sheetViews>
    <sheetView workbookViewId="0">
      <selection activeCell="J27" sqref="J27"/>
    </sheetView>
  </sheetViews>
  <sheetFormatPr defaultColWidth="8.85546875" defaultRowHeight="15" x14ac:dyDescent="0.25"/>
  <cols>
    <col min="3" max="3" width="20.140625" customWidth="1"/>
    <col min="4" max="4" width="21.140625" customWidth="1"/>
    <col min="9" max="9" width="12" bestFit="1" customWidth="1"/>
    <col min="10" max="10" width="13.7109375" customWidth="1"/>
  </cols>
  <sheetData>
    <row r="1" spans="2:11" x14ac:dyDescent="0.25">
      <c r="B1" t="str">
        <f>'Search Information'!B1</f>
        <v>Condition</v>
      </c>
      <c r="D1" t="str">
        <f>'Search Information'!D1</f>
        <v>Prevalence Estimate (per 100,000)</v>
      </c>
      <c r="G1" t="s">
        <v>8</v>
      </c>
      <c r="I1" t="s">
        <v>9</v>
      </c>
      <c r="K1" t="s">
        <v>16</v>
      </c>
    </row>
    <row r="2" spans="2:11" x14ac:dyDescent="0.25">
      <c r="B2" t="str">
        <f>'Search Information'!B2</f>
        <v>Chronic Fatigue</v>
      </c>
      <c r="D2">
        <f>'Search Information'!D2</f>
        <v>1.4</v>
      </c>
      <c r="G2">
        <f>D2/$D$9</f>
        <v>3.7243947858472994E-2</v>
      </c>
      <c r="I2" s="9">
        <f>'Cost Adjustment'!G10</f>
        <v>31248.504984423675</v>
      </c>
      <c r="J2" s="26"/>
      <c r="K2">
        <f>'Search Information'!K2</f>
        <v>0.3600000000000001</v>
      </c>
    </row>
    <row r="3" spans="2:11" x14ac:dyDescent="0.25">
      <c r="B3" t="str">
        <f>'Search Information'!B4</f>
        <v>Diabetes</v>
      </c>
      <c r="D3">
        <f>'Search Information'!D4</f>
        <v>7.6</v>
      </c>
      <c r="G3">
        <f t="shared" ref="G3:G9" si="0">D3/$D$9</f>
        <v>0.20218143123171053</v>
      </c>
      <c r="I3" s="9">
        <f>'Cost Adjustment'!G12</f>
        <v>8404.9079754601225</v>
      </c>
      <c r="J3" s="26"/>
      <c r="K3">
        <f>'Search Information'!K4</f>
        <v>1.4000000000000012E-2</v>
      </c>
    </row>
    <row r="4" spans="2:11" x14ac:dyDescent="0.25">
      <c r="B4" t="str">
        <f>'Search Information'!B6</f>
        <v xml:space="preserve">Chronic Kidney Disease </v>
      </c>
      <c r="D4">
        <f>'Search Information'!D6</f>
        <v>11.25</v>
      </c>
      <c r="G4">
        <f t="shared" si="0"/>
        <v>0.29928172386272944</v>
      </c>
      <c r="I4" s="9">
        <f>'Cost Adjustment'!G14</f>
        <v>15374.677914110431</v>
      </c>
      <c r="J4" s="26"/>
      <c r="K4">
        <f>'Search Information'!K6</f>
        <v>0.26</v>
      </c>
    </row>
    <row r="5" spans="2:11" x14ac:dyDescent="0.25">
      <c r="B5" t="str">
        <f>'Search Information'!B9</f>
        <v>Chronic liver Disease</v>
      </c>
      <c r="D5">
        <f>'Search Information'!D9</f>
        <v>0.84</v>
      </c>
      <c r="G5">
        <f t="shared" si="0"/>
        <v>2.2346368715083796E-2</v>
      </c>
      <c r="I5" s="9">
        <f>'Cost Adjustment'!G16</f>
        <v>972.90061621459233</v>
      </c>
      <c r="J5" s="26"/>
      <c r="K5">
        <f>'Search Information'!K9</f>
        <v>7.999999999999996E-2</v>
      </c>
    </row>
    <row r="6" spans="2:11" x14ac:dyDescent="0.25">
      <c r="B6" t="str">
        <f>'Search Information'!B10</f>
        <v>Adverse Cardiovascular event</v>
      </c>
      <c r="D6">
        <f>'Search Information'!D10</f>
        <v>8.5</v>
      </c>
      <c r="G6">
        <f t="shared" si="0"/>
        <v>0.22612396914072891</v>
      </c>
      <c r="I6" s="9">
        <f>'Cost Adjustment'!G19</f>
        <v>7732.3628780934923</v>
      </c>
      <c r="J6" s="26"/>
      <c r="K6">
        <f>'Search Information'!K10</f>
        <v>0.09</v>
      </c>
    </row>
    <row r="7" spans="2:11" x14ac:dyDescent="0.25">
      <c r="B7" t="str">
        <f>'Search Information'!B12</f>
        <v>Psyciatric conditions</v>
      </c>
      <c r="D7">
        <f>'Search Information'!D12</f>
        <v>8</v>
      </c>
      <c r="G7">
        <f t="shared" si="0"/>
        <v>0.21282255919127427</v>
      </c>
      <c r="I7" s="9">
        <f>'Cost Adjustment'!G20</f>
        <v>3689.3408306188926</v>
      </c>
      <c r="J7" s="26"/>
      <c r="K7" s="4">
        <f>'Search Information'!K12</f>
        <v>0.20835762750518108</v>
      </c>
    </row>
    <row r="9" spans="2:11" x14ac:dyDescent="0.25">
      <c r="D9">
        <f>SUM(D2:D7)</f>
        <v>37.590000000000003</v>
      </c>
      <c r="G9">
        <f t="shared" si="0"/>
        <v>1</v>
      </c>
      <c r="J9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Present Values</vt:lpstr>
      <vt:lpstr>Search Information</vt:lpstr>
      <vt:lpstr>Cost Adjustment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Kirwin</dc:creator>
  <cp:lastModifiedBy>erin kirwin</cp:lastModifiedBy>
  <dcterms:created xsi:type="dcterms:W3CDTF">2021-02-16T20:37:58Z</dcterms:created>
  <dcterms:modified xsi:type="dcterms:W3CDTF">2021-03-15T20:07:19Z</dcterms:modified>
</cp:coreProperties>
</file>