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USER\Documents\Data Analysis\Data-Analyst-Portfolio\Product Sales\"/>
    </mc:Choice>
  </mc:AlternateContent>
  <xr:revisionPtr revIDLastSave="0" documentId="13_ncr:1_{9FAE02CD-DDA6-45BB-B94E-A04EC9CC8D3A}" xr6:coauthVersionLast="47" xr6:coauthVersionMax="47" xr10:uidLastSave="{00000000-0000-0000-0000-000000000000}"/>
  <bookViews>
    <workbookView xWindow="-110" yWindow="-110" windowWidth="19420" windowHeight="11020" firstSheet="5" activeTab="7" xr2:uid="{4F2BB5C5-1F40-4F21-B16A-C36F7F21D0B5}"/>
  </bookViews>
  <sheets>
    <sheet name="KPIs" sheetId="1" r:id="rId1"/>
    <sheet name="TimeFrame Analysis" sheetId="5" r:id="rId2"/>
    <sheet name="Week Analysis - Waffle Chart" sheetId="7" r:id="rId3"/>
    <sheet name="Gender Analysis - Waffle Chart" sheetId="13" r:id="rId4"/>
    <sheet name="Profit Analysis" sheetId="10" r:id="rId5"/>
    <sheet name="Store Dashboard" sheetId="2" r:id="rId6"/>
    <sheet name="Timeframe Dashboard" sheetId="6" r:id="rId7"/>
    <sheet name="Profit Dashboard" sheetId="9" r:id="rId8"/>
  </sheets>
  <definedNames>
    <definedName name="Large_1">'TimeFrame Analysis'!$H$16</definedName>
    <definedName name="Large_2">'TimeFrame Analysis'!$H$17</definedName>
    <definedName name="Slicer_Category">#N/A</definedName>
    <definedName name="Slicer_Month1">#N/A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s>
  <extLst>
    <ext xmlns:x14="http://schemas.microsoft.com/office/spreadsheetml/2009/9/main" uri="{876F7934-8845-4945-9796-88D515C7AA90}">
      <x14:pivotCaches>
        <pivotCache cacheId="23" r:id="rId32"/>
        <pivotCache cacheId="24" r:id="rId33"/>
      </x14:pivotCaches>
    </ex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9b6d3553-87bb-45b5-a9e9-c11c63ea61b7" name="dim_customer" connection="Query - dim_customer"/>
          <x15:modelTable id="fact_transactions_2ec7fcdf-17d3-44fc-babf-536023f190ea" name="fact_transactions" connection="Query - fact_transactions"/>
          <x15:modelTable id="dim_monthly_store_targets_52e7a117-1abb-4f26-9fcb-7df975d1984a" name="dim_monthly_store_targets" connection="Query - dim_monthly_store_targets"/>
          <x15:modelTable id="dim_products_b30dc3b4-7654-46ac-b674-d16366dbac0e" name="dim_products" connection="Query - dim_products"/>
          <x15:modelTable id="dim_sales_persons_747d6647-03bd-4cc2-83eb-e3e399013933" name="dim_sales_persons" connection="Query - dim_sales_persons"/>
          <x15:modelTable id="dim_date_a32ef55d-c742-4807-813f-0e101ece3ea8" name="dim_date" connection="Query - dim_date"/>
          <x15:modelTable id="Calculations_6ebdc79f-5e13-4ccb-b435-21daac197206" name="Calculations" connection="Query - Calculations"/>
        </x15:modelTables>
        <x15:modelRelationships>
          <x15:modelRelationship fromTable="fact_transactions" fromColumn="Customer ID" toTable="dim_customer" toColumn="Customer ID"/>
          <x15:modelRelationship fromTable="fact_transactions" fromColumn="Sales Person ID" toTable="dim_sales_persons" toColumn="Sales Person ID"/>
          <x15:modelRelationship fromTable="fact_transactions" fromColumn="Order Date" toTable="dim_date" toColumn="Order Date"/>
          <x15:modelRelationship fromTable="fact_transactions" fromColumn="Product ID" toTable="dim_products" toColumn="Product ID"/>
          <x15:modelRelationship fromTable="dim_monthly_store_targets" fromColumn="Date" toTable="dim_date" toColumn="Order Date"/>
          <x15:modelRelationship fromTable="dim_monthly_store_targets" fromColumn="Store ID" toTable="dim_sales_persons"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Q3" i="10" l="1"/>
  <c r="BM13" i="10"/>
  <c r="BM14" i="10"/>
  <c r="BM15" i="10"/>
  <c r="BM16" i="10"/>
  <c r="BM17" i="10"/>
  <c r="BM12" i="10"/>
  <c r="BL13" i="10"/>
  <c r="BL14" i="10"/>
  <c r="BL15" i="10"/>
  <c r="BL16" i="10"/>
  <c r="BL17" i="10"/>
  <c r="BL12" i="10"/>
  <c r="AZ4" i="10"/>
  <c r="BA4" i="10"/>
  <c r="AZ5" i="10"/>
  <c r="BA5" i="10"/>
  <c r="AZ6" i="10"/>
  <c r="BA6" i="10"/>
  <c r="AZ7" i="10"/>
  <c r="BA7" i="10"/>
  <c r="AZ8" i="10"/>
  <c r="BA8" i="10"/>
  <c r="AZ9" i="10"/>
  <c r="BA9" i="10"/>
  <c r="AZ10" i="10"/>
  <c r="BA10" i="10"/>
  <c r="BA3" i="10"/>
  <c r="AZ3" i="10"/>
  <c r="AP4" i="10"/>
  <c r="AQ4" i="10"/>
  <c r="AR4" i="10" s="1"/>
  <c r="AP5" i="10"/>
  <c r="AQ5" i="10"/>
  <c r="AR5" i="10" s="1"/>
  <c r="AP6" i="10"/>
  <c r="AQ6" i="10"/>
  <c r="AR6" i="10" s="1"/>
  <c r="AP7" i="10"/>
  <c r="AQ7" i="10"/>
  <c r="AR7" i="10" s="1"/>
  <c r="AP8" i="10"/>
  <c r="AQ8" i="10"/>
  <c r="AR8" i="10" s="1"/>
  <c r="AP9" i="10"/>
  <c r="AQ9" i="10"/>
  <c r="AR9" i="10" s="1"/>
  <c r="AP10" i="10"/>
  <c r="AQ10" i="10"/>
  <c r="AR10" i="10" s="1"/>
  <c r="AP11" i="10"/>
  <c r="AQ11" i="10"/>
  <c r="AR11" i="10" s="1"/>
  <c r="AP12" i="10"/>
  <c r="AQ12" i="10"/>
  <c r="AR12" i="10" s="1"/>
  <c r="AP13" i="10"/>
  <c r="AQ13" i="10"/>
  <c r="AR13" i="10" s="1"/>
  <c r="AP14" i="10"/>
  <c r="AQ14" i="10"/>
  <c r="AR14" i="10" s="1"/>
  <c r="AP15" i="10"/>
  <c r="AQ15" i="10"/>
  <c r="AR15" i="10" s="1"/>
  <c r="AQ3" i="10"/>
  <c r="AP3" i="10"/>
  <c r="G16" i="10"/>
  <c r="G25" i="10"/>
  <c r="H25" i="10"/>
  <c r="G26" i="10"/>
  <c r="H26" i="10"/>
  <c r="G27" i="10"/>
  <c r="H27" i="10"/>
  <c r="G28" i="10"/>
  <c r="H28" i="10"/>
  <c r="G29" i="10"/>
  <c r="H29" i="10"/>
  <c r="H24" i="10"/>
  <c r="G24" i="10"/>
  <c r="D25" i="10"/>
  <c r="E25" i="10"/>
  <c r="D26" i="10"/>
  <c r="E26" i="10"/>
  <c r="D27" i="10"/>
  <c r="E27" i="10"/>
  <c r="D28" i="10"/>
  <c r="E28" i="10"/>
  <c r="D29" i="10"/>
  <c r="E29" i="10"/>
  <c r="E24" i="10"/>
  <c r="D24" i="10"/>
  <c r="M17" i="10"/>
  <c r="M16" i="10"/>
  <c r="H16" i="10"/>
  <c r="H17" i="10"/>
  <c r="H18" i="10"/>
  <c r="H19" i="10"/>
  <c r="H20" i="10"/>
  <c r="H21" i="10"/>
  <c r="G17" i="10"/>
  <c r="G18" i="10"/>
  <c r="G19" i="10"/>
  <c r="G20" i="10"/>
  <c r="G21" i="10"/>
  <c r="E16" i="10"/>
  <c r="E17" i="10"/>
  <c r="E18" i="10"/>
  <c r="E19" i="10"/>
  <c r="E20" i="10"/>
  <c r="E21" i="10"/>
  <c r="D17" i="10"/>
  <c r="D18" i="10"/>
  <c r="D19" i="10"/>
  <c r="D20" i="10"/>
  <c r="D21" i="10"/>
  <c r="D16" i="10"/>
  <c r="G2" i="5"/>
  <c r="AH20" i="5"/>
  <c r="AI20" i="5"/>
  <c r="AH14" i="5"/>
  <c r="AI14" i="5"/>
  <c r="AH15" i="5"/>
  <c r="AI15" i="5"/>
  <c r="AH16" i="5"/>
  <c r="AI16" i="5"/>
  <c r="AH17" i="5"/>
  <c r="AI17" i="5"/>
  <c r="AH18" i="5"/>
  <c r="AI18" i="5"/>
  <c r="AH19" i="5"/>
  <c r="AI19" i="5"/>
  <c r="AI13" i="5"/>
  <c r="AH13" i="5"/>
  <c r="AB12" i="5"/>
  <c r="AB11" i="5"/>
  <c r="AB13" i="5"/>
  <c r="AB14" i="5"/>
  <c r="AA11" i="5"/>
  <c r="AA12" i="5"/>
  <c r="AA13" i="5"/>
  <c r="AA14" i="5"/>
  <c r="Z11" i="5"/>
  <c r="Z12" i="5"/>
  <c r="Z13" i="5"/>
  <c r="Z14" i="5"/>
  <c r="AA10" i="5"/>
  <c r="Z10" i="5"/>
  <c r="N27" i="7"/>
  <c r="M27" i="7"/>
  <c r="L27" i="7"/>
  <c r="K27" i="7"/>
  <c r="J27" i="7"/>
  <c r="I27" i="7"/>
  <c r="H27" i="7"/>
  <c r="H26" i="7" s="1"/>
  <c r="H25" i="7" s="1"/>
  <c r="H24" i="7" s="1"/>
  <c r="H23" i="7" s="1"/>
  <c r="H22" i="7" s="1"/>
  <c r="H21" i="7" s="1"/>
  <c r="H20" i="7" s="1"/>
  <c r="H19" i="7" s="1"/>
  <c r="G27" i="7"/>
  <c r="G26" i="7" s="1"/>
  <c r="G25" i="7" s="1"/>
  <c r="G24" i="7" s="1"/>
  <c r="G23" i="7" s="1"/>
  <c r="G22" i="7" s="1"/>
  <c r="G21" i="7" s="1"/>
  <c r="G20" i="7" s="1"/>
  <c r="G19" i="7" s="1"/>
  <c r="F27" i="7"/>
  <c r="E27" i="7"/>
  <c r="N26" i="7"/>
  <c r="M26" i="7"/>
  <c r="L26" i="7"/>
  <c r="K26" i="7"/>
  <c r="J26" i="7"/>
  <c r="J25" i="7" s="1"/>
  <c r="J24" i="7" s="1"/>
  <c r="J23" i="7" s="1"/>
  <c r="J22" i="7" s="1"/>
  <c r="J21" i="7" s="1"/>
  <c r="J20" i="7" s="1"/>
  <c r="J19" i="7" s="1"/>
  <c r="I26" i="7"/>
  <c r="I25" i="7" s="1"/>
  <c r="I24" i="7" s="1"/>
  <c r="I23" i="7" s="1"/>
  <c r="I22" i="7" s="1"/>
  <c r="I21" i="7" s="1"/>
  <c r="I20" i="7" s="1"/>
  <c r="I19" i="7" s="1"/>
  <c r="F26" i="7"/>
  <c r="F25" i="7" s="1"/>
  <c r="F24" i="7" s="1"/>
  <c r="F23" i="7" s="1"/>
  <c r="F22" i="7" s="1"/>
  <c r="F21" i="7" s="1"/>
  <c r="F20" i="7" s="1"/>
  <c r="F19" i="7" s="1"/>
  <c r="E26" i="7"/>
  <c r="N25" i="7"/>
  <c r="M25" i="7"/>
  <c r="L25" i="7"/>
  <c r="L24" i="7" s="1"/>
  <c r="L23" i="7" s="1"/>
  <c r="L22" i="7" s="1"/>
  <c r="L21" i="7" s="1"/>
  <c r="L20" i="7" s="1"/>
  <c r="L19" i="7" s="1"/>
  <c r="K25" i="7"/>
  <c r="K24" i="7" s="1"/>
  <c r="K23" i="7" s="1"/>
  <c r="K22" i="7" s="1"/>
  <c r="K21" i="7" s="1"/>
  <c r="K20" i="7" s="1"/>
  <c r="K19" i="7" s="1"/>
  <c r="E25" i="7"/>
  <c r="N24" i="7"/>
  <c r="N23" i="7" s="1"/>
  <c r="N22" i="7" s="1"/>
  <c r="N21" i="7" s="1"/>
  <c r="N20" i="7" s="1"/>
  <c r="N19" i="7" s="1"/>
  <c r="M24" i="7"/>
  <c r="M23" i="7" s="1"/>
  <c r="M22" i="7" s="1"/>
  <c r="M21" i="7" s="1"/>
  <c r="M20" i="7" s="1"/>
  <c r="M19" i="7" s="1"/>
  <c r="E24" i="7"/>
  <c r="E23" i="7" s="1"/>
  <c r="E22" i="7" s="1"/>
  <c r="E21" i="7" s="1"/>
  <c r="E20" i="7" s="1"/>
  <c r="E19" i="7" s="1"/>
  <c r="E13" i="7"/>
  <c r="E12" i="7" s="1"/>
  <c r="E11" i="7" s="1"/>
  <c r="E10" i="7" s="1"/>
  <c r="E9" i="7" s="1"/>
  <c r="E8" i="7" s="1"/>
  <c r="E7" i="7" s="1"/>
  <c r="E6" i="7" s="1"/>
  <c r="J13" i="7"/>
  <c r="J12" i="7" s="1"/>
  <c r="J11" i="7" s="1"/>
  <c r="J10" i="7" s="1"/>
  <c r="J9" i="7" s="1"/>
  <c r="J8" i="7" s="1"/>
  <c r="J7" i="7" s="1"/>
  <c r="J6" i="7" s="1"/>
  <c r="M13" i="7"/>
  <c r="M12" i="7" s="1"/>
  <c r="M11" i="7" s="1"/>
  <c r="M10" i="7" s="1"/>
  <c r="M9" i="7" s="1"/>
  <c r="M8" i="7" s="1"/>
  <c r="M7" i="7" s="1"/>
  <c r="M6" i="7" s="1"/>
  <c r="F14" i="7"/>
  <c r="F13" i="7" s="1"/>
  <c r="F12" i="7" s="1"/>
  <c r="F11" i="7" s="1"/>
  <c r="F10" i="7" s="1"/>
  <c r="F9" i="7" s="1"/>
  <c r="F8" i="7" s="1"/>
  <c r="F7" i="7" s="1"/>
  <c r="F6" i="7" s="1"/>
  <c r="G14" i="7"/>
  <c r="G13" i="7" s="1"/>
  <c r="G12" i="7" s="1"/>
  <c r="G11" i="7" s="1"/>
  <c r="G10" i="7" s="1"/>
  <c r="G9" i="7" s="1"/>
  <c r="G8" i="7" s="1"/>
  <c r="G7" i="7" s="1"/>
  <c r="G6" i="7" s="1"/>
  <c r="H14" i="7"/>
  <c r="H13" i="7" s="1"/>
  <c r="H12" i="7" s="1"/>
  <c r="H11" i="7" s="1"/>
  <c r="H10" i="7" s="1"/>
  <c r="H9" i="7" s="1"/>
  <c r="H8" i="7" s="1"/>
  <c r="H7" i="7" s="1"/>
  <c r="H6" i="7" s="1"/>
  <c r="I14" i="7"/>
  <c r="I13" i="7" s="1"/>
  <c r="I12" i="7" s="1"/>
  <c r="I11" i="7" s="1"/>
  <c r="I10" i="7" s="1"/>
  <c r="I9" i="7" s="1"/>
  <c r="I8" i="7" s="1"/>
  <c r="I7" i="7" s="1"/>
  <c r="I6" i="7" s="1"/>
  <c r="J14" i="7"/>
  <c r="K14" i="7"/>
  <c r="K13" i="7" s="1"/>
  <c r="K12" i="7" s="1"/>
  <c r="K11" i="7" s="1"/>
  <c r="K10" i="7" s="1"/>
  <c r="K9" i="7" s="1"/>
  <c r="K8" i="7" s="1"/>
  <c r="K7" i="7" s="1"/>
  <c r="K6" i="7" s="1"/>
  <c r="L14" i="7"/>
  <c r="L13" i="7" s="1"/>
  <c r="L12" i="7" s="1"/>
  <c r="L11" i="7" s="1"/>
  <c r="L10" i="7" s="1"/>
  <c r="L9" i="7" s="1"/>
  <c r="L8" i="7" s="1"/>
  <c r="L7" i="7" s="1"/>
  <c r="L6" i="7" s="1"/>
  <c r="M14" i="7"/>
  <c r="N14" i="7"/>
  <c r="N13" i="7" s="1"/>
  <c r="N12" i="7" s="1"/>
  <c r="N11" i="7" s="1"/>
  <c r="N10" i="7" s="1"/>
  <c r="N9" i="7" s="1"/>
  <c r="N8" i="7" s="1"/>
  <c r="N7" i="7" s="1"/>
  <c r="N6" i="7" s="1"/>
  <c r="E14" i="7"/>
  <c r="R3" i="5"/>
  <c r="Q6" i="5"/>
  <c r="F3" i="5"/>
  <c r="K3" i="5" s="1"/>
  <c r="G3" i="5"/>
  <c r="H3" i="5"/>
  <c r="F4" i="5"/>
  <c r="K4" i="5" s="1"/>
  <c r="G4" i="5"/>
  <c r="H4" i="5"/>
  <c r="F5" i="5"/>
  <c r="K5" i="5" s="1"/>
  <c r="G5" i="5"/>
  <c r="H5" i="5"/>
  <c r="F6" i="5"/>
  <c r="K6" i="5" s="1"/>
  <c r="G6" i="5"/>
  <c r="H6" i="5"/>
  <c r="F7" i="5"/>
  <c r="K7" i="5" s="1"/>
  <c r="G7" i="5"/>
  <c r="H7" i="5"/>
  <c r="F8" i="5"/>
  <c r="K8" i="5" s="1"/>
  <c r="G8" i="5"/>
  <c r="H8" i="5"/>
  <c r="F9" i="5"/>
  <c r="K9" i="5" s="1"/>
  <c r="G9" i="5"/>
  <c r="H9" i="5"/>
  <c r="F10" i="5"/>
  <c r="K10" i="5" s="1"/>
  <c r="G10" i="5"/>
  <c r="H10" i="5"/>
  <c r="F11" i="5"/>
  <c r="K11" i="5" s="1"/>
  <c r="G11" i="5"/>
  <c r="H11" i="5"/>
  <c r="F12" i="5"/>
  <c r="K12" i="5" s="1"/>
  <c r="G12" i="5"/>
  <c r="H12" i="5"/>
  <c r="F13" i="5"/>
  <c r="K13" i="5" s="1"/>
  <c r="G13" i="5"/>
  <c r="H13" i="5"/>
  <c r="F14" i="5"/>
  <c r="K14" i="5" s="1"/>
  <c r="G14" i="5"/>
  <c r="H14" i="5"/>
  <c r="H2" i="5"/>
  <c r="F2" i="5"/>
  <c r="K2" i="5" s="1"/>
  <c r="U3" i="1"/>
  <c r="V3" i="1"/>
  <c r="W3" i="1"/>
  <c r="U4" i="1"/>
  <c r="V4" i="1"/>
  <c r="W4" i="1"/>
  <c r="U5" i="1"/>
  <c r="V5" i="1"/>
  <c r="W5" i="1"/>
  <c r="U6" i="1"/>
  <c r="V6" i="1"/>
  <c r="W6" i="1"/>
  <c r="U7" i="1"/>
  <c r="V7" i="1"/>
  <c r="W7" i="1"/>
  <c r="U8" i="1"/>
  <c r="V8" i="1"/>
  <c r="W8" i="1"/>
  <c r="U9" i="1"/>
  <c r="V9" i="1"/>
  <c r="W9" i="1"/>
  <c r="U10" i="1"/>
  <c r="V10" i="1"/>
  <c r="W10" i="1"/>
  <c r="U11" i="1"/>
  <c r="V11" i="1"/>
  <c r="W11" i="1"/>
  <c r="U12" i="1"/>
  <c r="V12" i="1"/>
  <c r="W12" i="1"/>
  <c r="V2" i="1"/>
  <c r="W2" i="1"/>
  <c r="U2" i="1"/>
  <c r="D3" i="13"/>
  <c r="D2" i="13"/>
  <c r="C3" i="13"/>
  <c r="C2" i="13"/>
  <c r="D2" i="7"/>
  <c r="C3" i="7"/>
  <c r="C2" i="7"/>
  <c r="D3" i="7"/>
  <c r="C8" i="1"/>
  <c r="B8" i="1"/>
  <c r="M18" i="10"/>
  <c r="BB6" i="10" l="1"/>
  <c r="BB10" i="10"/>
  <c r="BB4" i="10"/>
  <c r="BB5" i="10"/>
  <c r="BB9" i="10"/>
  <c r="BB8" i="10"/>
  <c r="J16" i="10"/>
  <c r="BB7" i="10"/>
  <c r="G6" i="13" a="1"/>
  <c r="G6" i="13" s="1"/>
  <c r="K16" i="10"/>
  <c r="J20" i="10"/>
  <c r="K17" i="10"/>
  <c r="J21" i="10"/>
  <c r="J19" i="10"/>
  <c r="K21" i="10"/>
  <c r="K20" i="10"/>
  <c r="K19" i="10"/>
  <c r="K18" i="10"/>
  <c r="J18" i="10"/>
  <c r="J17" i="10"/>
  <c r="AJ14" i="5"/>
  <c r="AK14" i="5" s="1"/>
  <c r="AJ15" i="5"/>
  <c r="AK15" i="5" s="1"/>
  <c r="AJ20" i="5"/>
  <c r="AK20" i="5" s="1"/>
  <c r="AJ19" i="5"/>
  <c r="AK19" i="5" s="1"/>
  <c r="AJ18" i="5"/>
  <c r="AK18" i="5" s="1"/>
  <c r="AJ17" i="5"/>
  <c r="AK17" i="5" s="1"/>
  <c r="AJ16" i="5"/>
  <c r="AK16" i="5" s="1"/>
  <c r="AC11" i="5"/>
  <c r="AC14" i="5"/>
  <c r="AD14" i="5" s="1"/>
  <c r="AC12" i="5"/>
  <c r="AD12" i="5" s="1"/>
  <c r="AC13" i="5"/>
  <c r="AD13" i="5" s="1"/>
  <c r="D8" i="1"/>
  <c r="L10" i="5"/>
  <c r="L9" i="5"/>
  <c r="L5" i="5"/>
  <c r="L13" i="5"/>
  <c r="L11" i="5"/>
  <c r="L4" i="5"/>
  <c r="L3" i="5"/>
  <c r="L8" i="5"/>
  <c r="H16" i="5"/>
  <c r="H17" i="5"/>
  <c r="L12" i="5"/>
  <c r="L7" i="5"/>
  <c r="L14" i="5"/>
  <c r="L6" i="5"/>
  <c r="E8" i="1"/>
  <c r="AH23" i="5" l="1"/>
  <c r="AD11" i="5"/>
  <c r="Z17" i="5"/>
  <c r="I4" i="5"/>
  <c r="I7" i="5"/>
  <c r="I3" i="5"/>
  <c r="I13" i="5"/>
  <c r="I11" i="5"/>
  <c r="I10" i="5"/>
  <c r="I9" i="5"/>
  <c r="I5" i="5"/>
  <c r="I6" i="5"/>
  <c r="I14" i="5"/>
  <c r="I12" i="5"/>
  <c r="I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85BAA8E-C804-401A-88E6-AA66686E7831}" name="Query - Calculations" description="Connection to the 'Calculations' query in the workbook." type="100" refreshedVersion="8" minRefreshableVersion="5">
    <extLst>
      <ext xmlns:x15="http://schemas.microsoft.com/office/spreadsheetml/2010/11/main" uri="{DE250136-89BD-433C-8126-D09CA5730AF9}">
        <x15:connection id="9d461766-f2fa-4e7b-b52f-62e66aa33086">
          <x15:oledbPr connection="Provider=Microsoft.Mashup.OleDb.1;Data Source=$Workbook$;Location=Calculations;Extended Properties=&quot;&quot;">
            <x15:dbTables>
              <x15:dbTable name="Calculations"/>
            </x15:dbTables>
          </x15:oledbPr>
        </x15:connection>
      </ext>
    </extLst>
  </connection>
  <connection id="2" xr16:uid="{FF814453-4372-4609-940E-BF47BF14EF32}" name="Query - dim_customer" description="Connection to the 'dim_customer' query in the workbook." type="100" refreshedVersion="8" minRefreshableVersion="5">
    <extLst>
      <ext xmlns:x15="http://schemas.microsoft.com/office/spreadsheetml/2010/11/main" uri="{DE250136-89BD-433C-8126-D09CA5730AF9}">
        <x15:connection id="a0978161-2392-4059-98be-9c00357ad345"/>
      </ext>
    </extLst>
  </connection>
  <connection id="3" xr16:uid="{1054ED62-B483-46E4-93D7-DA4FEE07FC1B}" name="Query - dim_date" description="Connection to the 'dim_date' query in the workbook." type="100" refreshedVersion="8" minRefreshableVersion="5">
    <extLst>
      <ext xmlns:x15="http://schemas.microsoft.com/office/spreadsheetml/2010/11/main" uri="{DE250136-89BD-433C-8126-D09CA5730AF9}">
        <x15:connection id="e47761e4-809b-4443-be32-0c4d60a83d51">
          <x15:oledbPr connection="Provider=Microsoft.Mashup.OleDb.1;Data Source=$Workbook$;Location=dim_date;Extended Properties=&quot;&quot;">
            <x15:dbTables>
              <x15:dbTable name="dim_date"/>
            </x15:dbTables>
          </x15:oledbPr>
        </x15:connection>
      </ext>
    </extLst>
  </connection>
  <connection id="4" xr16:uid="{D358835A-21BF-4183-9D8D-6AF0377F0A78}" name="Query - dim_monthly_store_targets" description="Connection to the 'dim_monthly_store_targets' query in the workbook." type="100" refreshedVersion="8" minRefreshableVersion="5">
    <extLst>
      <ext xmlns:x15="http://schemas.microsoft.com/office/spreadsheetml/2010/11/main" uri="{DE250136-89BD-433C-8126-D09CA5730AF9}">
        <x15:connection id="abf40948-447c-446c-b22b-ab6e30d92389">
          <x15:oledbPr connection="Provider=Microsoft.Mashup.OleDb.1;Data Source=$Workbook$;Location=dim_monthly_store_targets;Extended Properties=&quot;&quot;">
            <x15:dbTables>
              <x15:dbTable name="dim_monthly_store_targets"/>
            </x15:dbTables>
          </x15:oledbPr>
        </x15:connection>
      </ext>
    </extLst>
  </connection>
  <connection id="5" xr16:uid="{75B6B0C1-0879-41BB-9359-6B17C82EF2F9}" name="Query - dim_products" description="Connection to the 'dim_products' query in the workbook." type="100" refreshedVersion="8" minRefreshableVersion="5">
    <extLst>
      <ext xmlns:x15="http://schemas.microsoft.com/office/spreadsheetml/2010/11/main" uri="{DE250136-89BD-433C-8126-D09CA5730AF9}">
        <x15:connection id="9a228758-6ced-416a-959c-346b2da4fdca">
          <x15:oledbPr connection="Provider=Microsoft.Mashup.OleDb.1;Data Source=$Workbook$;Location=dim_products;Extended Properties=&quot;&quot;">
            <x15:dbTables>
              <x15:dbTable name="dim_products"/>
            </x15:dbTables>
          </x15:oledbPr>
        </x15:connection>
      </ext>
    </extLst>
  </connection>
  <connection id="6" xr16:uid="{E122A4E5-EA88-4EF8-A447-29DCF5C3AD78}" name="Query - dim_sales_persons" description="Connection to the 'dim_sales_persons' query in the workbook." type="100" refreshedVersion="8" minRefreshableVersion="5">
    <extLst>
      <ext xmlns:x15="http://schemas.microsoft.com/office/spreadsheetml/2010/11/main" uri="{DE250136-89BD-433C-8126-D09CA5730AF9}">
        <x15:connection id="a98ed8b8-8a68-4d34-bbfc-7487cd6867b9">
          <x15:oledbPr connection="Provider=Microsoft.Mashup.OleDb.1;Data Source=$Workbook$;Location=dim_sales_persons;Extended Properties=&quot;&quot;">
            <x15:dbTables>
              <x15:dbTable name="dim_sales_persons"/>
            </x15:dbTables>
          </x15:oledbPr>
        </x15:connection>
      </ext>
    </extLst>
  </connection>
  <connection id="7" xr16:uid="{17C9F0BC-2B49-4363-9D5E-AAD74586DF2B}" name="Query - fact_transactions" description="Connection to the 'fact_transactions' query in the workbook." type="100" refreshedVersion="8" minRefreshableVersion="5">
    <extLst>
      <ext xmlns:x15="http://schemas.microsoft.com/office/spreadsheetml/2010/11/main" uri="{DE250136-89BD-433C-8126-D09CA5730AF9}">
        <x15:connection id="acc04209-8bd8-4abd-b050-02f920f7e607">
          <x15:oledbPr connection="Provider=Microsoft.Mashup.OleDb.1;Data Source=$Workbook$;Location=fact_transactions;Extended Properties=&quot;&quot;">
            <x15:dbTables>
              <x15:dbTable name="fact_transactions"/>
            </x15:dbTables>
          </x15:oledbPr>
        </x15:connection>
      </ext>
    </extLst>
  </connection>
  <connection id="8" xr16:uid="{061F4E71-D9BE-4506-85D6-3973144301B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<sst xmlns="http://schemas.openxmlformats.org/spreadsheetml/2006/main" count="240" uniqueCount="134">
  <si>
    <t>Total Revenue</t>
  </si>
  <si>
    <t>Grand Total</t>
  </si>
  <si>
    <t>Total Cost</t>
  </si>
  <si>
    <t>Profit Margin</t>
  </si>
  <si>
    <t>% Profit Margin</t>
  </si>
  <si>
    <t># of Transactions</t>
  </si>
  <si>
    <t>Total Refund</t>
  </si>
  <si>
    <t>Refund Rate</t>
  </si>
  <si>
    <t># of Products</t>
  </si>
  <si>
    <t>Total Qty Sold</t>
  </si>
  <si>
    <t>Total Qty Returned</t>
  </si>
  <si>
    <t>Total Target</t>
  </si>
  <si>
    <t xml:space="preserve"> </t>
  </si>
  <si>
    <t>Barron-Fleming</t>
  </si>
  <si>
    <t>Berg-Trujillo</t>
  </si>
  <si>
    <t>Lee-Myers</t>
  </si>
  <si>
    <t>Lopez</t>
  </si>
  <si>
    <t>Martinez</t>
  </si>
  <si>
    <t>Miller</t>
  </si>
  <si>
    <t>Myers-Lopez</t>
  </si>
  <si>
    <t>Novak PLC</t>
  </si>
  <si>
    <t>Thomas</t>
  </si>
  <si>
    <t>Valdez</t>
  </si>
  <si>
    <t>Store Name</t>
  </si>
  <si>
    <t>Target</t>
  </si>
  <si>
    <t>Total Revenue ↓</t>
  </si>
  <si>
    <t>Month</t>
  </si>
  <si>
    <t>Jan</t>
  </si>
  <si>
    <t>Feb</t>
  </si>
  <si>
    <t>Mar</t>
  </si>
  <si>
    <t>Apr</t>
  </si>
  <si>
    <t>May</t>
  </si>
  <si>
    <t>Jun</t>
  </si>
  <si>
    <t>Jul</t>
  </si>
  <si>
    <t>Aug</t>
  </si>
  <si>
    <t>Sep</t>
  </si>
  <si>
    <t>Oct</t>
  </si>
  <si>
    <t>Nov</t>
  </si>
  <si>
    <t>Dec</t>
  </si>
  <si>
    <t>Revenue</t>
  </si>
  <si>
    <t>Variance</t>
  </si>
  <si>
    <t>Percentage</t>
  </si>
  <si>
    <t>Highlight</t>
  </si>
  <si>
    <t>Large-1</t>
  </si>
  <si>
    <t>Large-2</t>
  </si>
  <si>
    <t>Week Type</t>
  </si>
  <si>
    <t>Weekday</t>
  </si>
  <si>
    <t>Weekend</t>
  </si>
  <si>
    <t>Total Revenue2</t>
  </si>
  <si>
    <t>Quarter</t>
  </si>
  <si>
    <t>Q1</t>
  </si>
  <si>
    <t>Q2</t>
  </si>
  <si>
    <t>Q3</t>
  </si>
  <si>
    <t>Q4</t>
  </si>
  <si>
    <t>Average</t>
  </si>
  <si>
    <t>% Difference</t>
  </si>
  <si>
    <t>Link to chart above</t>
  </si>
  <si>
    <t>Caption</t>
  </si>
  <si>
    <t>Sun</t>
  </si>
  <si>
    <t>Mon</t>
  </si>
  <si>
    <t>Tue</t>
  </si>
  <si>
    <t>Wed</t>
  </si>
  <si>
    <t>Thu</t>
  </si>
  <si>
    <t>Fri</t>
  </si>
  <si>
    <t>Sat</t>
  </si>
  <si>
    <t>Option</t>
  </si>
  <si>
    <t>Combobox</t>
  </si>
  <si>
    <t>Options</t>
  </si>
  <si>
    <t>Customer</t>
  </si>
  <si>
    <t>Location</t>
  </si>
  <si>
    <t>Bobby Abbott</t>
  </si>
  <si>
    <t>Christine Hawkins</t>
  </si>
  <si>
    <t>Jeffery Powell</t>
  </si>
  <si>
    <t>John Brown</t>
  </si>
  <si>
    <t>Judith Simmons</t>
  </si>
  <si>
    <t>Kristine Barrett</t>
  </si>
  <si>
    <t>Laura Gross</t>
  </si>
  <si>
    <t>Lisa West</t>
  </si>
  <si>
    <t>Paul Noble</t>
  </si>
  <si>
    <t>Travis Ewing</t>
  </si>
  <si>
    <t>Full Name</t>
  </si>
  <si>
    <t>Top 5 Customers</t>
  </si>
  <si>
    <t>Bottom 5 Customers</t>
  </si>
  <si>
    <t>California</t>
  </si>
  <si>
    <t>Florida</t>
  </si>
  <si>
    <t>Indiana</t>
  </si>
  <si>
    <t>Maryland</t>
  </si>
  <si>
    <t>Michigan</t>
  </si>
  <si>
    <t>Missouri</t>
  </si>
  <si>
    <t>New York</t>
  </si>
  <si>
    <t>Virginia</t>
  </si>
  <si>
    <t>Washington</t>
  </si>
  <si>
    <t>Wisconsin</t>
  </si>
  <si>
    <t>Top 5 Location</t>
  </si>
  <si>
    <t>Bottom 5 Location</t>
  </si>
  <si>
    <t>Customers' Table</t>
  </si>
  <si>
    <t>Location Table</t>
  </si>
  <si>
    <t># of Customers</t>
  </si>
  <si>
    <t># of Locations</t>
  </si>
  <si>
    <t>Top Chart</t>
  </si>
  <si>
    <t>Top Table</t>
  </si>
  <si>
    <t>Bottom Table</t>
  </si>
  <si>
    <t>Elder</t>
  </si>
  <si>
    <t>Middle-Aged Adult</t>
  </si>
  <si>
    <t>Older Adult</t>
  </si>
  <si>
    <t>Young Adult</t>
  </si>
  <si>
    <t>Age Group</t>
  </si>
  <si>
    <t>Average of Age</t>
  </si>
  <si>
    <t>Count of Customer ID</t>
  </si>
  <si>
    <t>Gender</t>
  </si>
  <si>
    <t>Female</t>
  </si>
  <si>
    <t>Male</t>
  </si>
  <si>
    <t>Profit Margin2</t>
  </si>
  <si>
    <t>Icons</t>
  </si>
  <si>
    <t>●</t>
  </si>
  <si>
    <t>■</t>
  </si>
  <si>
    <t>Area Chart</t>
  </si>
  <si>
    <t>Return Rate</t>
  </si>
  <si>
    <t>Attorney Mist</t>
  </si>
  <si>
    <t>Begin Brew</t>
  </si>
  <si>
    <t>Common Splash</t>
  </si>
  <si>
    <t>Eight Brew</t>
  </si>
  <si>
    <t>Onto Dew</t>
  </si>
  <si>
    <t>Product Name</t>
  </si>
  <si>
    <t>Category</t>
  </si>
  <si>
    <t>Alcoholic Beverage</t>
  </si>
  <si>
    <t>Coffee</t>
  </si>
  <si>
    <t>Energy Drink</t>
  </si>
  <si>
    <t>Juice</t>
  </si>
  <si>
    <t>Soft Drink</t>
  </si>
  <si>
    <t>Sports Drink</t>
  </si>
  <si>
    <t>Tea</t>
  </si>
  <si>
    <t>Water</t>
  </si>
  <si>
    <t>Month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</si>
</sst>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0;\(\$#,##0.00\);\$#,##0.00"/>
    <numFmt numFmtId="165" formatCode="#,##0.00%;\-#,##0.00%;#,##0.00%"/>
    <numFmt numFmtId="166" formatCode="\$#,##0;\(\$#,##0\);\$#,##0"/>
    <numFmt numFmtId="167" formatCode="[&gt;=1000000]&quot;$&quot;0.0,,&quot;M&quot;;[&gt;=1000]&quot;$&quot;0.0,&quot;K&quot;;&quot;$&quot;0"/>
    <numFmt numFmtId="168" formatCode="[&gt;=1000000]&quot;$&quot;0,,&quot;M&quot;;[&gt;=1000]&quot;$&quot;0,&quot;K&quot;;&quot;$&quot;0"/>
    <numFmt numFmtId="169" formatCode="\+0.0%;\-#0.0%;0.0%"/>
    <numFmt numFmtId="170" formatCode=";;"/>
    <numFmt numFmtId="171" formatCode="\+0.00%;\-0.00%;0.00%"/>
    <numFmt numFmtId="172" formatCode="0.00%;\-0.00%;0.00%"/>
    <numFmt numFmtId="173" formatCode="[&gt;=1000000]0.0,,&quot;M&quot;;[&gt;=1000]0.0,&quot;K&quot;;0"/>
  </numFmts>
  <fonts count="11" x14ac:knownFonts="1">
    <font>
      <sz val="11"/>
      <color theme="1"/>
      <name val="Calibri"/>
      <family val="2"/>
      <scheme val="minor"/>
    </font>
    <font>
      <b/>
      <sz val="11"/>
      <color theme="1"/>
      <name val="Calibri"/>
      <family val="2"/>
      <scheme val="minor"/>
    </font>
    <font>
      <sz val="10"/>
      <color rgb="FF000000"/>
      <name val="Calibri"/>
      <family val="2"/>
    </font>
    <font>
      <sz val="11"/>
      <color rgb="FF1E1E24"/>
      <name val="Calibri"/>
      <family val="2"/>
      <scheme val="minor"/>
    </font>
    <font>
      <b/>
      <sz val="14"/>
      <color theme="1"/>
      <name val="Calibri"/>
      <family val="2"/>
      <scheme val="minor"/>
    </font>
    <font>
      <sz val="11"/>
      <color theme="1"/>
      <name val="Calibri"/>
      <family val="2"/>
      <scheme val="minor"/>
    </font>
    <font>
      <b/>
      <sz val="11"/>
      <color theme="0"/>
      <name val="Calibri"/>
      <family val="2"/>
      <scheme val="minor"/>
    </font>
    <font>
      <b/>
      <sz val="11"/>
      <color theme="0" tint="-4.9989318521683403E-2"/>
      <name val="Calibri"/>
      <family val="2"/>
      <scheme val="minor"/>
    </font>
    <font>
      <sz val="14"/>
      <color theme="1"/>
      <name val="Calibri"/>
      <family val="2"/>
      <scheme val="minor"/>
    </font>
    <font>
      <i/>
      <sz val="11"/>
      <color theme="1"/>
      <name val="Calibri"/>
      <family val="2"/>
      <scheme val="minor"/>
    </font>
    <font>
      <b/>
      <sz val="11"/>
      <color theme="0" tint="-0.14999847407452621"/>
      <name val="Calibri"/>
      <family val="2"/>
      <scheme val="minor"/>
    </font>
  </fonts>
  <fills count="12">
    <fill>
      <patternFill patternType="none"/>
    </fill>
    <fill>
      <patternFill patternType="gray125"/>
    </fill>
    <fill>
      <patternFill patternType="solid">
        <fgColor rgb="FFF3F8F2"/>
        <bgColor indexed="64"/>
      </patternFill>
    </fill>
    <fill>
      <patternFill patternType="solid">
        <fgColor rgb="FF2D6BCE"/>
        <bgColor indexed="64"/>
      </patternFill>
    </fill>
    <fill>
      <patternFill patternType="solid">
        <fgColor rgb="FFFF781F"/>
        <bgColor indexed="64"/>
      </patternFill>
    </fill>
    <fill>
      <patternFill patternType="solid">
        <fgColor theme="2" tint="-0.749992370372631"/>
        <bgColor indexed="64"/>
      </patternFill>
    </fill>
    <fill>
      <patternFill patternType="solid">
        <fgColor rgb="FFDEE2D6"/>
        <bgColor indexed="64"/>
      </patternFill>
    </fill>
    <fill>
      <patternFill patternType="solid">
        <fgColor rgb="FF444140"/>
        <bgColor indexed="64"/>
      </patternFill>
    </fill>
    <fill>
      <patternFill patternType="solid">
        <fgColor rgb="FF1E1E24"/>
        <bgColor indexed="64"/>
      </patternFill>
    </fill>
    <fill>
      <patternFill patternType="solid">
        <fgColor theme="2" tint="-0.89999084444715716"/>
        <bgColor indexed="64"/>
      </patternFill>
    </fill>
    <fill>
      <patternFill patternType="solid">
        <fgColor theme="5" tint="-0.249977111117893"/>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2">
    <xf numFmtId="0" fontId="0" fillId="0" borderId="0"/>
    <xf numFmtId="9" fontId="5" fillId="0" borderId="0" applyFont="0" applyFill="0" applyBorder="0" applyAlignment="0" applyProtection="0"/>
  </cellStyleXfs>
  <cellXfs count="52">
    <xf numFmtId="0" fontId="0" fillId="0" borderId="0" xfId="0"/>
    <xf numFmtId="0" fontId="0" fillId="0" borderId="0" xfId="0" pivotButton="1"/>
    <xf numFmtId="164" fontId="0" fillId="0" borderId="0" xfId="0" applyNumberFormat="1"/>
    <xf numFmtId="165" fontId="0" fillId="0" borderId="0" xfId="0" applyNumberFormat="1"/>
    <xf numFmtId="3" fontId="0" fillId="0" borderId="0" xfId="0" applyNumberFormat="1"/>
    <xf numFmtId="166" fontId="0" fillId="0" borderId="0" xfId="0" applyNumberFormat="1"/>
    <xf numFmtId="0" fontId="2" fillId="0" borderId="0" xfId="0" applyFont="1" applyAlignment="1">
      <alignment vertical="center"/>
    </xf>
    <xf numFmtId="0" fontId="0" fillId="2" borderId="0" xfId="0" applyFill="1"/>
    <xf numFmtId="0" fontId="3" fillId="2" borderId="0" xfId="0" applyFont="1" applyFill="1"/>
    <xf numFmtId="167" fontId="0" fillId="0" borderId="0" xfId="0" applyNumberFormat="1"/>
    <xf numFmtId="0" fontId="1" fillId="0" borderId="0" xfId="0" applyFont="1"/>
    <xf numFmtId="10" fontId="0" fillId="0" borderId="0" xfId="0" applyNumberFormat="1"/>
    <xf numFmtId="0" fontId="0" fillId="3" borderId="0" xfId="0" applyFill="1"/>
    <xf numFmtId="0" fontId="0" fillId="4" borderId="0" xfId="0" applyFill="1"/>
    <xf numFmtId="0" fontId="4" fillId="0" borderId="0" xfId="0" applyFont="1" applyAlignment="1">
      <alignment horizontal="center"/>
    </xf>
    <xf numFmtId="0" fontId="0" fillId="0" borderId="1" xfId="0" pivotButton="1" applyBorder="1"/>
    <xf numFmtId="0" fontId="0" fillId="0" borderId="1" xfId="0" applyBorder="1"/>
    <xf numFmtId="168" fontId="0" fillId="0" borderId="1" xfId="0" applyNumberFormat="1" applyBorder="1"/>
    <xf numFmtId="10" fontId="0" fillId="0" borderId="1" xfId="0" applyNumberFormat="1" applyBorder="1"/>
    <xf numFmtId="169" fontId="0" fillId="0" borderId="1" xfId="0" applyNumberFormat="1" applyBorder="1"/>
    <xf numFmtId="169" fontId="0" fillId="0" borderId="0" xfId="0" applyNumberFormat="1"/>
    <xf numFmtId="0" fontId="7" fillId="5" borderId="1" xfId="0" applyFont="1" applyFill="1" applyBorder="1"/>
    <xf numFmtId="10" fontId="0" fillId="0" borderId="0" xfId="1" applyNumberFormat="1" applyFont="1"/>
    <xf numFmtId="0" fontId="0" fillId="6" borderId="0" xfId="0" applyFill="1"/>
    <xf numFmtId="0" fontId="0" fillId="7" borderId="0" xfId="0" applyFill="1"/>
    <xf numFmtId="0" fontId="0" fillId="8" borderId="0" xfId="0" applyFill="1"/>
    <xf numFmtId="170" fontId="0" fillId="6" borderId="2" xfId="0" applyNumberFormat="1" applyFill="1" applyBorder="1"/>
    <xf numFmtId="170" fontId="0" fillId="6" borderId="3" xfId="0" applyNumberFormat="1" applyFill="1" applyBorder="1"/>
    <xf numFmtId="170" fontId="0" fillId="6" borderId="4" xfId="0" applyNumberFormat="1" applyFill="1" applyBorder="1"/>
    <xf numFmtId="170" fontId="0" fillId="6" borderId="5" xfId="0" applyNumberFormat="1" applyFill="1" applyBorder="1"/>
    <xf numFmtId="170" fontId="0" fillId="6" borderId="6" xfId="0" applyNumberFormat="1" applyFill="1" applyBorder="1"/>
    <xf numFmtId="170" fontId="0" fillId="6" borderId="7" xfId="0" applyNumberFormat="1" applyFill="1" applyBorder="1"/>
    <xf numFmtId="170" fontId="0" fillId="6" borderId="8" xfId="0" applyNumberFormat="1" applyFill="1" applyBorder="1"/>
    <xf numFmtId="170" fontId="0" fillId="6" borderId="9" xfId="0" applyNumberFormat="1" applyFill="1" applyBorder="1"/>
    <xf numFmtId="170" fontId="0" fillId="6" borderId="10" xfId="0" applyNumberFormat="1" applyFill="1" applyBorder="1"/>
    <xf numFmtId="167" fontId="0" fillId="0" borderId="1" xfId="0" applyNumberFormat="1" applyBorder="1"/>
    <xf numFmtId="0" fontId="8" fillId="0" borderId="0" xfId="0" applyFont="1" applyAlignment="1">
      <alignment horizontal="center"/>
    </xf>
    <xf numFmtId="0" fontId="0" fillId="9" borderId="0" xfId="0" applyFill="1"/>
    <xf numFmtId="169" fontId="0" fillId="9" borderId="0" xfId="0" applyNumberFormat="1" applyFill="1"/>
    <xf numFmtId="0" fontId="7" fillId="7" borderId="1" xfId="0" applyFont="1" applyFill="1" applyBorder="1"/>
    <xf numFmtId="171" fontId="0" fillId="0" borderId="1" xfId="0" applyNumberFormat="1" applyBorder="1"/>
    <xf numFmtId="0" fontId="6" fillId="7" borderId="1" xfId="0" applyFont="1" applyFill="1" applyBorder="1"/>
    <xf numFmtId="0" fontId="0" fillId="10" borderId="1" xfId="0" applyFill="1" applyBorder="1"/>
    <xf numFmtId="0" fontId="9" fillId="0" borderId="1" xfId="0" applyFont="1" applyBorder="1"/>
    <xf numFmtId="0" fontId="2" fillId="2" borderId="0" xfId="0" applyFont="1" applyFill="1" applyAlignment="1">
      <alignment vertical="center"/>
    </xf>
    <xf numFmtId="171" fontId="0" fillId="0" borderId="0" xfId="0" applyNumberFormat="1"/>
    <xf numFmtId="1" fontId="0" fillId="0" borderId="0" xfId="0" applyNumberFormat="1"/>
    <xf numFmtId="9" fontId="8" fillId="0" borderId="0" xfId="0" applyNumberFormat="1" applyFont="1" applyAlignment="1">
      <alignment horizontal="center" vertical="center"/>
    </xf>
    <xf numFmtId="0" fontId="10" fillId="7" borderId="1" xfId="0" applyFont="1" applyFill="1" applyBorder="1"/>
    <xf numFmtId="172" fontId="0" fillId="0" borderId="0" xfId="0" applyNumberFormat="1"/>
    <xf numFmtId="0" fontId="0" fillId="11" borderId="0" xfId="0" applyFill="1"/>
    <xf numFmtId="173" fontId="0" fillId="0" borderId="0" xfId="0" applyNumberFormat="1"/>
  </cellXfs>
  <cellStyles count="2">
    <cellStyle name="Normal" xfId="0" builtinId="0"/>
    <cellStyle name="Percent" xfId="1" builtinId="5"/>
  </cellStyles>
  <dxfs count="61">
    <dxf>
      <numFmt numFmtId="1" formatCode="0"/>
    </dxf>
    <dxf>
      <numFmt numFmtId="167" formatCode="[&gt;=1000000]&quot;$&quot;0.0,,&quot;M&quot;;[&gt;=1000]&quot;$&quot;0.0,&quot;K&quot;;&quot;$&quot;0"/>
    </dxf>
    <dxf>
      <numFmt numFmtId="167" formatCode="[&gt;=1000000]&quot;$&quot;0.0,,&quot;M&quot;;[&gt;=1000]&quot;$&quot;0.0,&quot;K&quot;;&quot;$&quot;0"/>
    </dxf>
    <dxf>
      <numFmt numFmtId="1" formatCode="0"/>
    </dxf>
    <dxf>
      <numFmt numFmtId="1" formatCode="0"/>
    </dxf>
    <dxf>
      <numFmt numFmtId="14" formatCode="0.00%"/>
    </dxf>
    <dxf>
      <numFmt numFmtId="167" formatCode="[&gt;=1000000]&quot;$&quot;0.0,,&quot;M&quot;;[&gt;=1000]&quot;$&quot;0.0,&quot;K&quot;;&quot;$&quot;0"/>
    </dxf>
    <dxf>
      <numFmt numFmtId="167" formatCode="[&gt;=1000000]&quot;$&quot;0.0,,&quot;M&quot;;[&gt;=1000]&quot;$&quot;0.0,&quot;K&quot;;&quot;$&quot;0"/>
    </dxf>
    <dxf>
      <numFmt numFmtId="167" formatCode="[&gt;=1000000]&quot;$&quot;0.0,,&quot;M&quot;;[&gt;=1000]&quot;$&quot;0.0,&quot;K&quot;;&quot;$&quot;0"/>
    </dxf>
    <dxf>
      <numFmt numFmtId="171" formatCode="\+0.00%;\-0.00%;0.00%"/>
    </dxf>
    <dxf>
      <numFmt numFmtId="14" formatCode="0.00%"/>
    </dxf>
    <dxf>
      <numFmt numFmtId="1" formatCode="0"/>
    </dxf>
    <dxf>
      <font>
        <color rgb="FF2D6BCE"/>
      </font>
    </dxf>
    <dxf>
      <font>
        <color rgb="FFFF781F"/>
      </font>
    </dxf>
    <dxf>
      <font>
        <color rgb="FF6C7755"/>
      </font>
      <fill>
        <patternFill>
          <bgColor rgb="FF6C7755"/>
        </patternFill>
      </fill>
    </dxf>
    <dxf>
      <font>
        <color rgb="FF444140"/>
      </font>
      <fill>
        <patternFill>
          <bgColor rgb="FF444140"/>
        </patternFill>
      </fill>
    </dxf>
    <dxf>
      <numFmt numFmtId="167" formatCode="[&gt;=1000000]&quot;$&quot;0.0,,&quot;M&quot;;[&gt;=1000]&quot;$&quot;0.0,&quot;K&quot;;&quot;$&quot;0"/>
    </dxf>
    <dxf>
      <numFmt numFmtId="14" formatCode="0.00%"/>
    </dxf>
    <dxf>
      <numFmt numFmtId="168" formatCode="[&gt;=1000000]&quot;$&quot;0,,&quot;M&quot;;[&gt;=1000]&quot;$&quot;0,&quot;K&quot;;&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gt;=1000000]&quot;$&quot;0.0,,&quot;M&quot;;[&gt;=1000]&quot;$&quot;0.0,&quot;K&quot;;&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quot;$&quot;0,,&quot;M&quot;;[&gt;=1000]&quot;$&quot;0,&quot;K&quot;;&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0.00%;\-0.00%;0.00%"/>
    </dxf>
    <dxf>
      <numFmt numFmtId="14" formatCode="0.00%"/>
    </dxf>
    <dxf>
      <numFmt numFmtId="167" formatCode="[&gt;=1000000]&quot;$&quot;0.0,,&quot;M&quot;;[&gt;=1000]&quot;$&quot;0.0,&quot;K&quot;;&quot;$&quot;0"/>
    </dxf>
    <dxf>
      <numFmt numFmtId="168" formatCode="[&gt;=1000000]&quot;$&quot;0,,&quot;M&quot;;[&gt;=1000]&quot;$&quot;0,&quot;K&quot;;&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0.00%;\-0.00%;0.00%"/>
    </dxf>
    <dxf>
      <numFmt numFmtId="14" formatCode="0.00%"/>
    </dxf>
    <dxf>
      <numFmt numFmtId="167" formatCode="[&gt;=1000000]&quot;$&quot;0.0,,&quot;M&quot;;[&gt;=1000]&quot;$&quot;0.0,&quot;K&quot;;&quot;$&quot;0"/>
    </dxf>
    <dxf>
      <numFmt numFmtId="168" formatCode="[&gt;=1000000]&quot;$&quot;0,,&quot;M&quot;;[&gt;=1000]&quot;$&quot;0,&quot;K&quot;;&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2D6BCE"/>
      </font>
    </dxf>
    <dxf>
      <font>
        <color rgb="FFFF781F"/>
      </font>
    </dxf>
    <dxf>
      <font>
        <color rgb="FF2D6BCE"/>
      </font>
    </dxf>
    <dxf>
      <font>
        <color rgb="FFFF781F"/>
      </font>
    </dxf>
    <dxf>
      <numFmt numFmtId="167" formatCode="[&gt;=1000000]&quot;$&quot;0.0,,&quot;M&quot;;[&gt;=1000]&quot;$&quot;0.0,&quot;K&quot;;&quot;$&quot;0"/>
    </dxf>
    <dxf>
      <numFmt numFmtId="167" formatCode="[&gt;=1000000]&quot;$&quot;0.0,,&quot;M&quot;;[&gt;=1000]&quot;$&quot;0.0,&quot;K&quot;;&quot;$&quot;0"/>
    </dxf>
    <dxf>
      <numFmt numFmtId="167" formatCode="[&gt;=1000000]&quot;$&quot;0.0,,&quot;M&quot;;[&gt;=1000]&quot;$&quot;0.0,&quot;K&quot;;&quot;$&quot;0"/>
    </dxf>
    <dxf>
      <numFmt numFmtId="167" formatCode="[&gt;=1000000]&quot;$&quot;0.0,,&quot;M&quot;;[&gt;=1000]&quot;$&quot;0.0,&quot;K&quot;;&quot;$&quot;0"/>
    </dxf>
    <dxf>
      <numFmt numFmtId="167" formatCode="[&gt;=1000000]&quot;$&quot;0.0,,&quot;M&quot;;[&gt;=1000]&quot;$&quot;0.0,&quot;K&quot;;&quot;$&quot;0"/>
    </dxf>
    <dxf>
      <font>
        <color rgb="FF2D6BCE"/>
      </font>
    </dxf>
    <dxf>
      <font>
        <color rgb="FFFF781F"/>
      </font>
    </dxf>
    <dxf>
      <font>
        <b/>
        <i/>
        <strike val="0"/>
        <sz val="11"/>
        <color rgb="FF1E1E24"/>
      </font>
      <border>
        <bottom style="thin">
          <color rgb="FF1E1E24"/>
        </bottom>
        <vertical/>
        <horizontal/>
      </border>
    </dxf>
    <dxf>
      <font>
        <color theme="1"/>
      </font>
      <fill>
        <patternFill patternType="solid">
          <bgColor rgb="FFF3F8F2"/>
        </patternFill>
      </fill>
      <border diagonalUp="0" diagonalDown="0">
        <left/>
        <right/>
        <top/>
        <bottom/>
        <vertical/>
        <horizontal/>
      </border>
    </dxf>
    <dxf>
      <font>
        <b/>
        <i/>
        <strike val="0"/>
        <sz val="11"/>
        <color rgb="FF1E1E24"/>
      </font>
      <border>
        <bottom style="thin">
          <color rgb="FF1E1E24"/>
        </bottom>
        <vertical/>
        <horizontal/>
      </border>
    </dxf>
    <dxf>
      <font>
        <color theme="1"/>
      </font>
      <fill>
        <patternFill patternType="solid">
          <bgColor rgb="FFDEE2D6"/>
        </patternFill>
      </fill>
      <border diagonalUp="0" diagonalDown="0">
        <left/>
        <right/>
        <top/>
        <bottom/>
        <vertical/>
        <horizontal/>
      </border>
    </dxf>
  </dxfs>
  <tableStyles count="2" defaultTableStyle="TableStyleMedium2" defaultPivotStyle="PivotStyleLight16">
    <tableStyle name="SlicerStyleLight1 2" pivot="0" table="0" count="10" xr9:uid="{128DCE52-F2B1-4714-867B-909D8BD60F6C}">
      <tableStyleElement type="wholeTable" dxfId="60"/>
      <tableStyleElement type="headerRow" dxfId="59"/>
    </tableStyle>
    <tableStyle name="SlicerStyleLight1 2 2" pivot="0" table="0" count="10" xr9:uid="{C8BF3968-8B14-4B54-AE31-02BACAD8CA01}">
      <tableStyleElement type="wholeTable" dxfId="58"/>
      <tableStyleElement type="headerRow" dxfId="57"/>
    </tableStyle>
  </tableStyles>
  <colors>
    <mruColors>
      <color rgb="FF6C7755"/>
      <color rgb="FFDEE2D6"/>
      <color rgb="FF1E1E24"/>
      <color rgb="FF444140"/>
      <color rgb="FFF3F8F2"/>
      <color rgb="FF2D6BCE"/>
      <color rgb="FFC2D5E9"/>
      <color rgb="FFFF781F"/>
      <color rgb="FFF7EBE8"/>
      <color rgb="FFEBE9E9"/>
    </mruColors>
  </colors>
  <extLst>
    <ext xmlns:x14="http://schemas.microsoft.com/office/spreadsheetml/2009/9/main" uri="{46F421CA-312F-682f-3DD2-61675219B42D}">
      <x14:dxfs count="16">
        <dxf>
          <font>
            <b/>
            <i/>
            <sz val="10"/>
            <color rgb="FFDEE2D6"/>
          </font>
          <fill>
            <patternFill patternType="solid">
              <fgColor auto="1"/>
              <bgColor rgb="FFDEE2D6"/>
            </patternFill>
          </fill>
          <border diagonalUp="0" diagonalDown="0">
            <left/>
            <right/>
            <top/>
            <bottom/>
            <vertical/>
            <horizontal/>
          </border>
        </dxf>
        <dxf>
          <font>
            <color rgb="FF000000"/>
          </font>
          <fill>
            <patternFill patternType="solid">
              <fgColor auto="1"/>
              <bgColor rgb="FFDEE2D6"/>
            </patternFill>
          </fill>
          <border diagonalUp="0" diagonalDown="0">
            <left/>
            <right/>
            <top/>
            <bottom/>
            <vertical/>
            <horizontal/>
          </border>
        </dxf>
        <dxf>
          <font>
            <b/>
            <i/>
            <sz val="10"/>
            <color rgb="FF444140"/>
          </font>
          <fill>
            <patternFill patternType="solid">
              <fgColor auto="1"/>
              <bgColor rgb="FFDEE2D6"/>
            </patternFill>
          </fill>
          <border diagonalUp="0" diagonalDown="0">
            <left/>
            <right/>
            <top/>
            <bottom/>
            <vertical/>
            <horizontal/>
          </border>
        </dxf>
        <dxf>
          <font>
            <b val="0"/>
            <i/>
            <sz val="10"/>
            <color rgb="FF444140"/>
          </font>
          <fill>
            <patternFill patternType="solid">
              <fgColor auto="1"/>
              <bgColor rgb="FFDEE2D6"/>
            </patternFill>
          </fill>
          <border diagonalUp="0" diagonalDown="0">
            <left/>
            <right/>
            <top/>
            <bottom/>
            <vertical/>
            <horizontal/>
          </border>
        </dxf>
        <dxf>
          <font>
            <sz val="10"/>
            <color rgb="FF828282"/>
          </font>
          <fill>
            <patternFill patternType="solid">
              <fgColor theme="4" tint="0.79998168889431442"/>
              <bgColor theme="4" tint="0.79998168889431442"/>
            </patternFill>
          </fill>
          <border diagonalUp="0" diagonalDown="0">
            <left/>
            <right/>
            <top/>
            <bottom/>
            <vertical/>
            <horizontal/>
          </border>
        </dxf>
        <dxf>
          <font>
            <sz val="10"/>
            <color theme="0" tint="-0.14993743705557422"/>
          </font>
          <fill>
            <patternFill patternType="solid">
              <fgColor theme="4" tint="0.59999389629810485"/>
              <bgColor rgb="FF1E1E24"/>
            </patternFill>
          </fill>
          <border diagonalUp="0" diagonalDown="0">
            <left/>
            <right/>
            <top/>
            <bottom/>
            <vertical/>
            <horizontal/>
          </border>
        </dxf>
        <dxf>
          <font>
            <b val="0"/>
            <i val="0"/>
            <sz val="10"/>
            <color rgb="FF1E1E24"/>
          </font>
          <fill>
            <patternFill patternType="none">
              <fgColor indexed="64"/>
              <bgColor auto="1"/>
            </patternFill>
          </fill>
          <border diagonalUp="0" diagonalDown="0">
            <left/>
            <right/>
            <top/>
            <bottom/>
            <vertical/>
            <horizontal/>
          </border>
        </dxf>
        <dxf>
          <font>
            <b val="0"/>
            <i/>
            <sz val="10"/>
            <color rgb="FF444140"/>
          </font>
          <fill>
            <patternFill patternType="none">
              <fgColor indexed="64"/>
              <bgColor auto="1"/>
            </patternFill>
          </fill>
          <border diagonalUp="0" diagonalDown="0">
            <left/>
            <right/>
            <top/>
            <bottom style="thin">
              <color rgb="FFCCCCCC"/>
            </bottom>
            <vertical/>
            <horizontal/>
          </border>
        </dxf>
        <dxf>
          <font>
            <b/>
            <i/>
            <sz val="10"/>
            <color rgb="FFDEE2D6"/>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b/>
            <i/>
            <sz val="10"/>
            <color rgb="FF444140"/>
          </font>
          <fill>
            <patternFill patternType="solid">
              <fgColor auto="1"/>
              <bgColor rgb="FFF3F8F2"/>
            </patternFill>
          </fill>
          <border diagonalUp="0" diagonalDown="0">
            <left/>
            <right/>
            <top/>
            <bottom/>
            <vertical/>
            <horizontal/>
          </border>
        </dxf>
        <dxf>
          <font>
            <b val="0"/>
            <i/>
            <sz val="10"/>
            <color rgb="FF444140"/>
          </font>
          <fill>
            <patternFill patternType="solid">
              <fgColor auto="1"/>
              <bgColor rgb="FFF3F8F2"/>
            </patternFill>
          </fill>
          <border diagonalUp="0" diagonalDown="0">
            <left/>
            <right/>
            <top/>
            <bottom/>
            <vertical/>
            <horizontal/>
          </border>
        </dxf>
        <dxf>
          <font>
            <sz val="10"/>
            <color rgb="FF828282"/>
          </font>
          <fill>
            <patternFill patternType="solid">
              <fgColor theme="4" tint="0.79998168889431442"/>
              <bgColor theme="4" tint="0.79998168889431442"/>
            </patternFill>
          </fill>
          <border diagonalUp="0" diagonalDown="0">
            <left/>
            <right/>
            <top/>
            <bottom/>
            <vertical/>
            <horizontal/>
          </border>
        </dxf>
        <dxf>
          <font>
            <sz val="10"/>
            <color theme="0" tint="-0.14993743705557422"/>
          </font>
          <fill>
            <patternFill patternType="solid">
              <fgColor theme="4" tint="0.59999389629810485"/>
              <bgColor rgb="FF1E1E24"/>
            </patternFill>
          </fill>
          <border diagonalUp="0" diagonalDown="0">
            <left/>
            <right/>
            <top/>
            <bottom/>
            <vertical/>
            <horizontal/>
          </border>
        </dxf>
        <dxf>
          <font>
            <b val="0"/>
            <i val="0"/>
            <sz val="10"/>
            <color rgb="FF1E1E24"/>
          </font>
          <fill>
            <patternFill patternType="none">
              <fgColor indexed="64"/>
              <bgColor auto="1"/>
            </patternFill>
          </fill>
          <border diagonalUp="0" diagonalDown="0">
            <left/>
            <right/>
            <top/>
            <bottom/>
            <vertical/>
            <horizontal/>
          </border>
        </dxf>
        <dxf>
          <font>
            <b val="0"/>
            <i/>
            <sz val="10"/>
            <color rgb="FF444140"/>
          </font>
          <fill>
            <patternFill patternType="none">
              <fgColor indexed="64"/>
              <bgColor auto="1"/>
            </patternFill>
          </fill>
          <border diagonalUp="0" diagonalDown="0">
            <left/>
            <right/>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powerPivotData" Target="model/item.data"/><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84" Type="http://schemas.openxmlformats.org/officeDocument/2006/relationships/customXml" Target="../customXml/item41.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openxmlformats.org/officeDocument/2006/relationships/theme" Target="theme/theme1.xml"/><Relationship Id="rId53" Type="http://schemas.openxmlformats.org/officeDocument/2006/relationships/customXml" Target="../customXml/item10.xml"/><Relationship Id="rId58" Type="http://schemas.openxmlformats.org/officeDocument/2006/relationships/customXml" Target="../customXml/item15.xml"/><Relationship Id="rId74" Type="http://schemas.openxmlformats.org/officeDocument/2006/relationships/customXml" Target="../customXml/item31.xml"/><Relationship Id="rId79" Type="http://schemas.openxmlformats.org/officeDocument/2006/relationships/customXml" Target="../customXml/item36.xml"/><Relationship Id="rId5" Type="http://schemas.openxmlformats.org/officeDocument/2006/relationships/worksheet" Target="worksheets/sheet5.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77"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8.xml"/><Relationship Id="rId72" Type="http://schemas.openxmlformats.org/officeDocument/2006/relationships/customXml" Target="../customXml/item29.xml"/><Relationship Id="rId80" Type="http://schemas.openxmlformats.org/officeDocument/2006/relationships/customXml" Target="../customXml/item37.xml"/><Relationship Id="rId85"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connections" Target="connection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12.xml"/><Relationship Id="rId41" Type="http://schemas.openxmlformats.org/officeDocument/2006/relationships/sheetMetadata" Target="metadata.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openxmlformats.org/officeDocument/2006/relationships/customXml" Target="../customXml/item32.xml"/><Relationship Id="rId83"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78" Type="http://schemas.openxmlformats.org/officeDocument/2006/relationships/customXml" Target="../customXml/item35.xml"/><Relationship Id="rId81" Type="http://schemas.openxmlformats.org/officeDocument/2006/relationships/customXml" Target="../customXml/item38.xml"/><Relationship Id="rId86"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styles" Target="styles.xml"/><Relationship Id="rId34" Type="http://schemas.microsoft.com/office/2007/relationships/slicerCache" Target="slicerCaches/slicerCache1.xml"/><Relationship Id="rId50" Type="http://schemas.openxmlformats.org/officeDocument/2006/relationships/customXml" Target="../customXml/item7.xml"/><Relationship Id="rId55" Type="http://schemas.openxmlformats.org/officeDocument/2006/relationships/customXml" Target="../customXml/item12.xml"/><Relationship Id="rId76"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customXml" Target="../customXml/item28.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haredStrings" Target="sharedStrings.xml"/><Relationship Id="rId45" Type="http://schemas.openxmlformats.org/officeDocument/2006/relationships/customXml" Target="../customXml/item2.xml"/><Relationship Id="rId66" Type="http://schemas.openxmlformats.org/officeDocument/2006/relationships/customXml" Target="../customXml/item23.xml"/><Relationship Id="rId87" Type="http://schemas.microsoft.com/office/2006/relationships/vbaProject" Target="vbaProject.bin"/><Relationship Id="rId61" Type="http://schemas.openxmlformats.org/officeDocument/2006/relationships/customXml" Target="../customXml/item18.xml"/><Relationship Id="rId82" Type="http://schemas.openxmlformats.org/officeDocument/2006/relationships/customXml" Target="../customXml/item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'TimeFrame Analysis'!$G$2</c:f>
              <c:strCache>
                <c:ptCount val="1"/>
                <c:pt idx="0">
                  <c:v>Total Revenue</c:v>
                </c:pt>
              </c:strCache>
            </c:strRef>
          </c:tx>
          <c:spPr>
            <a:ln w="28575" cap="rnd">
              <a:solidFill>
                <a:srgbClr val="1E1E24"/>
              </a:solidFill>
              <a:round/>
            </a:ln>
            <a:effectLst/>
          </c:spPr>
          <c:marker>
            <c:symbol val="circle"/>
            <c:size val="5"/>
            <c:spPr>
              <a:solidFill>
                <a:srgbClr val="444140"/>
              </a:solidFill>
              <a:ln w="9525">
                <a:solidFill>
                  <a:srgbClr val="444140"/>
                </a:solidFill>
              </a:ln>
              <a:effectLst/>
            </c:spPr>
          </c:marker>
          <c:dLbls>
            <c:dLbl>
              <c:idx val="0"/>
              <c:tx>
                <c:rich>
                  <a:bodyPr/>
                  <a:lstStyle/>
                  <a:p>
                    <a:fld id="{269E28B1-E309-475E-BCBC-632A3D766E6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D47-4DEB-8B0D-F24A9D29C35F}"/>
                </c:ext>
              </c:extLst>
            </c:dLbl>
            <c:dLbl>
              <c:idx val="1"/>
              <c:tx>
                <c:rich>
                  <a:bodyPr/>
                  <a:lstStyle/>
                  <a:p>
                    <a:fld id="{EBCAC611-5663-49FA-A2B7-6936A95E41E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47-4DEB-8B0D-F24A9D29C35F}"/>
                </c:ext>
              </c:extLst>
            </c:dLbl>
            <c:dLbl>
              <c:idx val="2"/>
              <c:tx>
                <c:rich>
                  <a:bodyPr/>
                  <a:lstStyle/>
                  <a:p>
                    <a:fld id="{16D2E697-523A-425D-84E1-C3FDBD953C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CD47-4DEB-8B0D-F24A9D29C35F}"/>
                </c:ext>
              </c:extLst>
            </c:dLbl>
            <c:dLbl>
              <c:idx val="3"/>
              <c:tx>
                <c:rich>
                  <a:bodyPr/>
                  <a:lstStyle/>
                  <a:p>
                    <a:fld id="{B7E3877B-B4C6-4F3B-B844-BC8F8DB22BA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D47-4DEB-8B0D-F24A9D29C35F}"/>
                </c:ext>
              </c:extLst>
            </c:dLbl>
            <c:dLbl>
              <c:idx val="4"/>
              <c:tx>
                <c:rich>
                  <a:bodyPr/>
                  <a:lstStyle/>
                  <a:p>
                    <a:fld id="{B4D4D622-A6B9-458F-9F07-0F49A00064E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CD47-4DEB-8B0D-F24A9D29C35F}"/>
                </c:ext>
              </c:extLst>
            </c:dLbl>
            <c:dLbl>
              <c:idx val="5"/>
              <c:tx>
                <c:rich>
                  <a:bodyPr/>
                  <a:lstStyle/>
                  <a:p>
                    <a:fld id="{16C06A1F-CAA3-43F0-B085-E02B8197262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D47-4DEB-8B0D-F24A9D29C35F}"/>
                </c:ext>
              </c:extLst>
            </c:dLbl>
            <c:dLbl>
              <c:idx val="6"/>
              <c:tx>
                <c:rich>
                  <a:bodyPr/>
                  <a:lstStyle/>
                  <a:p>
                    <a:fld id="{D2AA2F94-6B3D-4195-B53B-285AE957D92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CD47-4DEB-8B0D-F24A9D29C35F}"/>
                </c:ext>
              </c:extLst>
            </c:dLbl>
            <c:dLbl>
              <c:idx val="7"/>
              <c:tx>
                <c:rich>
                  <a:bodyPr/>
                  <a:lstStyle/>
                  <a:p>
                    <a:fld id="{4BC2F0F8-1F3E-48AF-9850-FDAA16CDC3D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D47-4DEB-8B0D-F24A9D29C35F}"/>
                </c:ext>
              </c:extLst>
            </c:dLbl>
            <c:dLbl>
              <c:idx val="8"/>
              <c:tx>
                <c:rich>
                  <a:bodyPr/>
                  <a:lstStyle/>
                  <a:p>
                    <a:fld id="{32404A6C-5BF3-47C9-BF5F-70CA0BF8D97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CD47-4DEB-8B0D-F24A9D29C35F}"/>
                </c:ext>
              </c:extLst>
            </c:dLbl>
            <c:dLbl>
              <c:idx val="9"/>
              <c:tx>
                <c:rich>
                  <a:bodyPr/>
                  <a:lstStyle/>
                  <a:p>
                    <a:fld id="{92D4F64F-DBE0-47FE-83C5-DD4C7F664CD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D47-4DEB-8B0D-F24A9D29C35F}"/>
                </c:ext>
              </c:extLst>
            </c:dLbl>
            <c:dLbl>
              <c:idx val="10"/>
              <c:tx>
                <c:rich>
                  <a:bodyPr/>
                  <a:lstStyle/>
                  <a:p>
                    <a:fld id="{44D783A7-BE4A-427B-BEB0-422183575A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CD47-4DEB-8B0D-F24A9D29C35F}"/>
                </c:ext>
              </c:extLst>
            </c:dLbl>
            <c:dLbl>
              <c:idx val="11"/>
              <c:tx>
                <c:rich>
                  <a:bodyPr/>
                  <a:lstStyle/>
                  <a:p>
                    <a:fld id="{E68BF826-EFD3-4846-ACB1-6185DDC3BE5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CD47-4DEB-8B0D-F24A9D29C35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'TimeFrame Analysis'!$F$3:$F$14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'TimeFrame Analysis'!$G$3:$G$14</c:f>
              <c:numCache>
                <c:formatCode>[&gt;=1000000]"$"0,,"M";[&gt;=1000]"$"0,"K";"$"0</c:formatCode>
                <c:ptCount val="12"/>
                <c:pt idx="0">
                  <c:v>35262.799999999996</c:v>
                </c:pt>
                <c:pt idx="1">
                  <c:v>43872.489999999991</c:v>
                </c:pt>
                <c:pt idx="2">
                  <c:v>50740.07</c:v>
                </c:pt>
                <c:pt idx="3">
                  <c:v>41515.379999999997</c:v>
                </c:pt>
                <c:pt idx="4">
                  <c:v>51107.020000000004</c:v>
                </c:pt>
                <c:pt idx="5">
                  <c:v>47923.68</c:v>
                </c:pt>
                <c:pt idx="6">
                  <c:v>44994.920000000006</c:v>
                </c:pt>
                <c:pt idx="7">
                  <c:v>53365.85</c:v>
                </c:pt>
                <c:pt idx="8">
                  <c:v>43417.55999999999</c:v>
                </c:pt>
                <c:pt idx="9">
                  <c:v>54163.929999999986</c:v>
                </c:pt>
                <c:pt idx="10">
                  <c:v>44187.32</c:v>
                </c:pt>
                <c:pt idx="11">
                  <c:v>47630.400000000009</c:v>
                </c:pt>
              </c:numCache>
            </c:numRef>
          </c:val>
          <c:smooth val="1"/>
          <c:extLst>
            <c:ext xmlns:c15="http://schemas.microsoft.com/office/drawing/2012/chart" uri="{02D57815-91ED-43cb-92C2-25804820EDAC}">
              <c15:datalabelsRange>
                <c15:f>'TimeFrame Analysis'!$I$3:$I$14</c15:f>
                <c15:dlblRangeCache>
                  <c:ptCount val="12"/>
                  <c:pt idx="7">
                    <c:v>$53K</c:v>
                  </c:pt>
                  <c:pt idx="9">
                    <c:v>$54K</c:v>
                  </c:pt>
                </c15:dlblRangeCache>
              </c15:datalabelsRange>
            </c:ext>
            <c:ext xmlns:c16="http://schemas.microsoft.com/office/drawing/2014/chart" uri="{C3380CC4-5D6E-409C-BE32-E72D297353CC}">
              <c16:uniqueId val="{0000000C-CD47-4DEB-8B0D-F24A9D29C35F}"/>
            </c:ext>
          </c:extLst>
        </c:ser>
        <c:ser>
          <c:idx val="1"/>
          <c:order val="1"/>
          <c:tx>
            <c:strRef>
              <c:f>'TimeFrame Analysis'!$H$2</c:f>
              <c:strCache>
                <c:ptCount val="1"/>
                <c:pt idx="0">
                  <c:v>Total Target</c:v>
                </c:pt>
              </c:strCache>
            </c:strRef>
          </c:tx>
          <c:spPr>
            <a:ln w="28575" cap="rnd">
              <a:solidFill>
                <a:schemeClr val="bg1">
                  <a:lumMod val="75000"/>
                </a:schemeClr>
              </a:solidFill>
              <a:round/>
            </a:ln>
            <a:effectLst/>
          </c:spPr>
          <c:marker>
            <c:symbol val="none"/>
          </c:marker>
          <c:cat>
            <c:strRef>
              <c:f>'TimeFrame Analysis'!$F$3:$F$14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'TimeFrame Analysis'!$H$3:$H$14</c:f>
              <c:numCache>
                <c:formatCode>[&gt;=1000000]"$"0,,"M";[&gt;=1000]"$"0,"K";"$"0</c:formatCode>
                <c:ptCount val="12"/>
                <c:pt idx="0">
                  <c:v>44340</c:v>
                </c:pt>
                <c:pt idx="1">
                  <c:v>42881</c:v>
                </c:pt>
                <c:pt idx="2">
                  <c:v>42066</c:v>
                </c:pt>
                <c:pt idx="3">
                  <c:v>48982</c:v>
                </c:pt>
                <c:pt idx="4">
                  <c:v>48235</c:v>
                </c:pt>
                <c:pt idx="5">
                  <c:v>36104</c:v>
                </c:pt>
                <c:pt idx="6">
                  <c:v>37716</c:v>
                </c:pt>
                <c:pt idx="7">
                  <c:v>39764</c:v>
                </c:pt>
                <c:pt idx="8">
                  <c:v>35794</c:v>
                </c:pt>
                <c:pt idx="9">
                  <c:v>30095</c:v>
                </c:pt>
                <c:pt idx="10">
                  <c:v>36306</c:v>
                </c:pt>
                <c:pt idx="11">
                  <c:v>62269</c:v>
                </c:pt>
              </c:numCache>
            </c:numRef>
          </c:val>
          <c:smooth val="1"/>
          <c:extLst>
            <c:ext xmlns:c16="http://schemas.microsoft.com/office/drawing/2014/chart" uri="{C3380CC4-5D6E-409C-BE32-E72D297353CC}">
              <c16:uniqueId val="{0000000D-CD47-4DEB-8B0D-F24A9D29C35F}"/>
            </c:ext>
          </c:extLst>
        </c:ser>
        <c:dLbls>
          <c:showLegendKey val="0"/>
          <c:showVal val="0"/>
          <c:showCatName val="0"/>
          <c:showSerName val="0"/>
          <c:showPercent val="0"/>
          <c:showBubbleSize val="0"/>
        </c:dLbls>
        <c:marker val="1"/>
        <c:smooth val="0"/>
        <c:axId val="394273951"/>
        <c:axId val="394275439"/>
      </c:lineChart>
      <c:catAx>
        <c:axId val="39427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394275439"/>
        <c:crosses val="autoZero"/>
        <c:auto val="1"/>
        <c:lblAlgn val="ctr"/>
        <c:lblOffset val="100"/>
        <c:noMultiLvlLbl val="0"/>
      </c:catAx>
      <c:valAx>
        <c:axId val="394275439"/>
        <c:scaling>
          <c:orientation val="minMax"/>
        </c:scaling>
        <c:delete val="0"/>
        <c:axPos val="l"/>
        <c:numFmt formatCode="[&gt;=1000000]&quot;$&quot;0,,&quot;M&quot;;[&gt;=1000]&quot;$&quot;0,&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942739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'TimeFrame Analysis'!$L$2</c:f>
              <c:strCache>
                <c:ptCount val="1"/>
                <c:pt idx="0">
                  <c:v>Variance</c:v>
                </c:pt>
              </c:strCache>
            </c:strRef>
          </c:tx>
          <c:spPr>
            <a:solidFill>
              <a:srgbClr val="2D6BCE"/>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'TimeFrame 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'TimeFrame Analysis'!$L$3:$L$14</c:f>
              <c:numCache>
                <c:formatCode>\+0.0%;\-#0.0%;0.0%</c:formatCode>
                <c:ptCount val="12"/>
                <c:pt idx="0">
                  <c:v>-0.20471808750563836</c:v>
                </c:pt>
                <c:pt idx="1">
                  <c:v>2.3121895478183593E-2</c:v>
                </c:pt>
                <c:pt idx="2">
                  <c:v>0.20620144534778681</c:v>
                </c:pt>
                <c:pt idx="3">
                  <c:v>-0.1524359968968193</c:v>
                </c:pt>
                <c:pt idx="4">
                  <c:v>5.9542241111226371E-2</c:v>
                </c:pt>
                <c:pt idx="5">
                  <c:v>0.3273786838023488</c:v>
                </c:pt>
                <c:pt idx="6">
                  <c:v>0.19299289426238217</c:v>
                </c:pt>
                <c:pt idx="7">
                  <c:v>0.34206443013781307</c:v>
                </c:pt>
                <c:pt idx="8">
                  <c:v>0.21298429904453234</c:v>
                </c:pt>
                <c:pt idx="9">
                  <c:v>0.7997650772553575</c:v>
                </c:pt>
                <c:pt idx="10">
                  <c:v>0.21708037239023853</c:v>
                </c:pt>
                <c:pt idx="11">
                  <c:v>-0.23508647962870757</c:v>
                </c:pt>
              </c:numCache>
            </c:numRef>
          </c:val>
          <c:extLst>
            <c:ext xmlns:c14="http://schemas.microsoft.com/office/drawing/2007/8/2/chart" uri="{6F2FDCE9-48DA-4B69-8628-5D25D57E5C99}">
              <c14:invertSolidFillFmt>
                <c14:spPr xmlns:c14="http://schemas.microsoft.com/office/drawing/2007/8/2/chart">
                  <a:solidFill>
                    <a:srgbClr val="FF781F"/>
                  </a:solidFill>
                  <a:ln>
                    <a:noFill/>
                  </a:ln>
                  <a:effectLst/>
                </c14:spPr>
              </c14:invertSolidFillFmt>
            </c:ext>
            <c:ext xmlns:c16="http://schemas.microsoft.com/office/drawing/2014/chart" uri="{C3380CC4-5D6E-409C-BE32-E72D297353CC}">
              <c16:uniqueId val="{00000000-74A2-4AB3-BF11-ABF51E1CA2BA}"/>
            </c:ext>
          </c:extLst>
        </c:ser>
        <c:dLbls>
          <c:dLblPos val="outEnd"/>
          <c:showLegendKey val="0"/>
          <c:showVal val="1"/>
          <c:showCatName val="0"/>
          <c:showSerName val="0"/>
          <c:showPercent val="0"/>
          <c:showBubbleSize val="0"/>
        </c:dLbls>
        <c:gapWidth val="60"/>
        <c:overlap val="-27"/>
        <c:axId val="670998752"/>
        <c:axId val="670997312"/>
      </c:barChart>
      <c:catAx>
        <c:axId val="670998752"/>
        <c:scaling>
          <c:orientation val="minMax"/>
        </c:scaling>
        <c:delete val="1"/>
        <c:axPos val="b"/>
        <c:numFmt formatCode="General" sourceLinked="1"/>
        <c:majorTickMark val="none"/>
        <c:minorTickMark val="none"/>
        <c:tickLblPos val="nextTo"/>
        <c:crossAx val="670997312"/>
        <c:crosses val="autoZero"/>
        <c:auto val="1"/>
        <c:lblAlgn val="ctr"/>
        <c:lblOffset val="100"/>
        <c:noMultiLvlLbl val="0"/>
      </c:catAx>
      <c:valAx>
        <c:axId val="670997312"/>
        <c:scaling>
          <c:orientation val="minMax"/>
        </c:scaling>
        <c:delete val="1"/>
        <c:axPos val="l"/>
        <c:numFmt formatCode="\+0.0%;\-#0.0%;0.0%" sourceLinked="1"/>
        <c:majorTickMark val="none"/>
        <c:minorTickMark val="none"/>
        <c:tickLblPos val="nextTo"/>
        <c:crossAx val="6709987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85003418214121E-2"/>
          <c:y val="0.34499999999999997"/>
          <c:w val="0.91422999316357179"/>
          <c:h val="0.53900866141732284"/>
        </c:manualLayout>
      </c:layout>
      <c:barChart>
        <c:barDir val="col"/>
        <c:grouping val="clustered"/>
        <c:varyColors val="0"/>
        <c:ser>
          <c:idx val="0"/>
          <c:order val="0"/>
          <c:tx>
            <c:strRef>
              <c:f>'TimeFrame Analysis'!$AA$10</c:f>
              <c:strCache>
                <c:ptCount val="1"/>
                <c:pt idx="0">
                  <c:v>Total Revenue</c:v>
                </c:pt>
              </c:strCache>
            </c:strRef>
          </c:tx>
          <c:spPr>
            <a:solidFill>
              <a:srgbClr val="FF781F"/>
            </a:solidFill>
            <a:ln>
              <a:noFill/>
            </a:ln>
            <a:effectLst/>
          </c:spPr>
          <c:invertIfNegative val="0"/>
          <c:dLbls>
            <c:dLbl>
              <c:idx val="0"/>
              <c:tx>
                <c:rich>
                  <a:bodyPr/>
                  <a:lstStyle/>
                  <a:p>
                    <a:fld id="{4A1C8DE2-282A-48C1-BD27-B2C331234DC9}" type="CELLRANGE">
                      <a:rPr lang="en-US"/>
                      <a:pPr/>
                      <a:t>[CELLRANGE]</a:t>
                    </a:fld>
                    <a:endParaRPr lang="en-US" baseline="0"/>
                  </a:p>
                  <a:p>
                    <a:fld id="{DBBBEEEA-FE01-4213-93E4-B912D4A23EF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3353-4235-AC29-44B4A77F1927}"/>
                </c:ext>
              </c:extLst>
            </c:dLbl>
            <c:dLbl>
              <c:idx val="1"/>
              <c:tx>
                <c:rich>
                  <a:bodyPr/>
                  <a:lstStyle/>
                  <a:p>
                    <a:fld id="{074C5222-F9A4-48E8-BF62-E55EBF2B97A0}" type="CELLRANGE">
                      <a:rPr lang="en-US"/>
                      <a:pPr/>
                      <a:t>[CELLRANGE]</a:t>
                    </a:fld>
                    <a:endParaRPr lang="en-US" baseline="0"/>
                  </a:p>
                  <a:p>
                    <a:fld id="{606739E2-098A-47C3-A09E-89A7E142ACC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353-4235-AC29-44B4A77F1927}"/>
                </c:ext>
              </c:extLst>
            </c:dLbl>
            <c:dLbl>
              <c:idx val="2"/>
              <c:tx>
                <c:rich>
                  <a:bodyPr/>
                  <a:lstStyle/>
                  <a:p>
                    <a:fld id="{EBB42F12-0F52-49B6-950E-09176C1150B0}" type="CELLRANGE">
                      <a:rPr lang="en-US"/>
                      <a:pPr/>
                      <a:t>[CELLRANGE]</a:t>
                    </a:fld>
                    <a:endParaRPr lang="en-US" baseline="0"/>
                  </a:p>
                  <a:p>
                    <a:fld id="{5BCB7CCD-9221-498F-8FA8-572CAC20C9D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353-4235-AC29-44B4A77F1927}"/>
                </c:ext>
              </c:extLst>
            </c:dLbl>
            <c:dLbl>
              <c:idx val="3"/>
              <c:tx>
                <c:rich>
                  <a:bodyPr/>
                  <a:lstStyle/>
                  <a:p>
                    <a:fld id="{04B05B00-535C-4575-8856-EFDF694E984A}" type="CELLRANGE">
                      <a:rPr lang="en-US"/>
                      <a:pPr/>
                      <a:t>[CELLRANGE]</a:t>
                    </a:fld>
                    <a:endParaRPr lang="en-US" baseline="0"/>
                  </a:p>
                  <a:p>
                    <a:fld id="{5AD3F67D-9A32-4505-8970-4FAC3A190CC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353-4235-AC29-44B4A77F1927}"/>
                </c:ext>
              </c:extLst>
            </c:dLbl>
            <c:spPr>
              <a:noFill/>
              <a:ln>
                <a:noFill/>
              </a:ln>
              <a:effectLst/>
            </c:spPr>
            <c:txPr>
              <a:bodyPr rot="0" spcFirstLastPara="1" vertOverflow="overflow" horzOverflow="overflow"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'TimeFrame Analysis'!$Z$11:$Z$14</c:f>
              <c:strCache>
                <c:ptCount val="4"/>
                <c:pt idx="0">
                  <c:v>Q1</c:v>
                </c:pt>
                <c:pt idx="1">
                  <c:v>Q2</c:v>
                </c:pt>
                <c:pt idx="2">
                  <c:v>Q3</c:v>
                </c:pt>
                <c:pt idx="3">
                  <c:v>Q4</c:v>
                </c:pt>
              </c:strCache>
            </c:strRef>
          </c:cat>
          <c:val>
            <c:numRef>
              <c:f>'TimeFrame Analysis'!$AA$11:$AA$14</c:f>
              <c:numCache>
                <c:formatCode>[&gt;=1000000]"$"0.0,,"M";[&gt;=1000]"$"0.0,"K";"$"0</c:formatCode>
                <c:ptCount val="4"/>
                <c:pt idx="0">
                  <c:v>129875.35999999994</c:v>
                </c:pt>
                <c:pt idx="1">
                  <c:v>140546.08000000002</c:v>
                </c:pt>
                <c:pt idx="2">
                  <c:v>141778.32999999993</c:v>
                </c:pt>
                <c:pt idx="3">
                  <c:v>145981.65000000008</c:v>
                </c:pt>
              </c:numCache>
            </c:numRef>
          </c:val>
          <c:extLst>
            <c:ext xmlns:c15="http://schemas.microsoft.com/office/drawing/2012/chart" uri="{02D57815-91ED-43cb-92C2-25804820EDAC}">
              <c15:datalabelsRange>
                <c15:f>'TimeFrame Analysis'!$AB$3:$AB$6</c15:f>
                <c15:dlblRangeCache>
                  <c:ptCount val="4"/>
                  <c:pt idx="1">
                    <c:v>+8.22%</c:v>
                  </c:pt>
                  <c:pt idx="2">
                    <c:v>+0.88%</c:v>
                  </c:pt>
                  <c:pt idx="3">
                    <c:v>+2.96%</c:v>
                  </c:pt>
                </c15:dlblRangeCache>
              </c15:datalabelsRange>
            </c:ext>
            <c:ext xmlns:c16="http://schemas.microsoft.com/office/drawing/2014/chart" uri="{C3380CC4-5D6E-409C-BE32-E72D297353CC}">
              <c16:uniqueId val="{00000004-3353-4235-AC29-44B4A77F1927}"/>
            </c:ext>
          </c:extLst>
        </c:ser>
        <c:ser>
          <c:idx val="1"/>
          <c:order val="1"/>
          <c:tx>
            <c:strRef>
              <c:f>'TimeFrame Analysis'!$AD$10</c:f>
              <c:strCache>
                <c:ptCount val="1"/>
                <c:pt idx="0">
                  <c:v>Highlight</c:v>
                </c:pt>
              </c:strCache>
            </c:strRef>
          </c:tx>
          <c:spPr>
            <a:solidFill>
              <a:srgbClr val="2D6BCE"/>
            </a:solidFill>
            <a:ln>
              <a:noFill/>
            </a:ln>
            <a:effectLst/>
          </c:spPr>
          <c:invertIfNegative val="0"/>
          <c:val>
            <c:numRef>
              <c:f>'TimeFrame Analysis'!$AD$11:$AD$14</c:f>
              <c:numCache>
                <c:formatCode>[&gt;=1000000]"$"0.0,,"M";[&gt;=1000]"$"0.0,"K";"$"0</c:formatCode>
                <c:ptCount val="4"/>
                <c:pt idx="0">
                  <c:v>0</c:v>
                </c:pt>
                <c:pt idx="1">
                  <c:v>140546.08000000002</c:v>
                </c:pt>
                <c:pt idx="2">
                  <c:v>141778.32999999993</c:v>
                </c:pt>
                <c:pt idx="3">
                  <c:v>145981.65000000008</c:v>
                </c:pt>
              </c:numCache>
            </c:numRef>
          </c:val>
          <c:extLst>
            <c:ext xmlns:c16="http://schemas.microsoft.com/office/drawing/2014/chart" uri="{C3380CC4-5D6E-409C-BE32-E72D297353CC}">
              <c16:uniqueId val="{00000005-3353-4235-AC29-44B4A77F1927}"/>
            </c:ext>
          </c:extLst>
        </c:ser>
        <c:dLbls>
          <c:showLegendKey val="0"/>
          <c:showVal val="0"/>
          <c:showCatName val="0"/>
          <c:showSerName val="0"/>
          <c:showPercent val="0"/>
          <c:showBubbleSize val="0"/>
        </c:dLbls>
        <c:gapWidth val="150"/>
        <c:overlap val="100"/>
        <c:axId val="662465407"/>
        <c:axId val="662465887"/>
      </c:barChart>
      <c:lineChart>
        <c:grouping val="standard"/>
        <c:varyColors val="0"/>
        <c:ser>
          <c:idx val="2"/>
          <c:order val="2"/>
          <c:tx>
            <c:strRef>
              <c:f>'TimeFrame Analysis'!$AC$10</c:f>
              <c:strCache>
                <c:ptCount val="1"/>
                <c:pt idx="0">
                  <c:v>Average</c:v>
                </c:pt>
              </c:strCache>
            </c:strRef>
          </c:tx>
          <c:spPr>
            <a:ln w="15875" cap="rnd">
              <a:solidFill>
                <a:srgbClr val="444140"/>
              </a:solidFill>
              <a:prstDash val="sysDash"/>
              <a:round/>
            </a:ln>
            <a:effectLst/>
          </c:spPr>
          <c:marker>
            <c:symbol val="none"/>
          </c:marker>
          <c:val>
            <c:numRef>
              <c:f>'TimeFrame Analysis'!$AC$11:$AC$14</c:f>
              <c:numCache>
                <c:formatCode>[&gt;=1000000]"$"0.0,,"M";[&gt;=1000]"$"0.0,"K";"$"0</c:formatCode>
                <c:ptCount val="4"/>
                <c:pt idx="0">
                  <c:v>139545.35499999998</c:v>
                </c:pt>
                <c:pt idx="1">
                  <c:v>139545.35499999998</c:v>
                </c:pt>
                <c:pt idx="2">
                  <c:v>139545.35499999998</c:v>
                </c:pt>
                <c:pt idx="3">
                  <c:v>139545.35499999998</c:v>
                </c:pt>
              </c:numCache>
            </c:numRef>
          </c:val>
          <c:smooth val="0"/>
          <c:extLst>
            <c:ext xmlns:c16="http://schemas.microsoft.com/office/drawing/2014/chart" uri="{C3380CC4-5D6E-409C-BE32-E72D297353CC}">
              <c16:uniqueId val="{00000006-3353-4235-AC29-44B4A77F1927}"/>
            </c:ext>
          </c:extLst>
        </c:ser>
        <c:dLbls>
          <c:showLegendKey val="0"/>
          <c:showVal val="0"/>
          <c:showCatName val="0"/>
          <c:showSerName val="0"/>
          <c:showPercent val="0"/>
          <c:showBubbleSize val="0"/>
        </c:dLbls>
        <c:marker val="1"/>
        <c:smooth val="0"/>
        <c:axId val="662465407"/>
        <c:axId val="662465887"/>
      </c:lineChart>
      <c:catAx>
        <c:axId val="66246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1" i="0" u="none" strike="noStrike" kern="1200" baseline="0">
                <a:solidFill>
                  <a:schemeClr val="tx1">
                    <a:lumMod val="65000"/>
                    <a:lumOff val="35000"/>
                  </a:schemeClr>
                </a:solidFill>
                <a:latin typeface="+mn-lt"/>
                <a:ea typeface="+mn-ea"/>
                <a:cs typeface="+mn-cs"/>
              </a:defRPr>
            </a:pPr>
            <a:endParaRPr lang="en-US"/>
          </a:p>
        </c:txPr>
        <c:crossAx val="662465887"/>
        <c:crosses val="autoZero"/>
        <c:auto val="1"/>
        <c:lblAlgn val="ctr"/>
        <c:lblOffset val="100"/>
        <c:noMultiLvlLbl val="0"/>
      </c:catAx>
      <c:valAx>
        <c:axId val="662465887"/>
        <c:scaling>
          <c:orientation val="minMax"/>
        </c:scaling>
        <c:delete val="1"/>
        <c:axPos val="l"/>
        <c:numFmt formatCode="[&gt;=1000000]&quot;$&quot;0.0,,&quot;M&quot;;[&gt;=1000]&quot;$&quot;0.0,&quot;K&quot;;&quot;$&quot;0" sourceLinked="1"/>
        <c:majorTickMark val="none"/>
        <c:minorTickMark val="none"/>
        <c:tickLblPos val="nextTo"/>
        <c:crossAx val="66246540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'TimeFrame Analysis'!$AI$13</c:f>
              <c:strCache>
                <c:ptCount val="1"/>
                <c:pt idx="0">
                  <c:v>Total Revenue</c:v>
                </c:pt>
              </c:strCache>
            </c:strRef>
          </c:tx>
          <c:spPr>
            <a:solidFill>
              <a:srgbClr val="FF781F"/>
            </a:solidFill>
            <a:ln>
              <a:noFill/>
            </a:ln>
            <a:effectLst/>
          </c:spPr>
          <c:invertIfNegative val="0"/>
          <c:dLbls>
            <c:dLbl>
              <c:idx val="0"/>
              <c:tx>
                <c:rich>
                  <a:bodyPr/>
                  <a:lstStyle/>
                  <a:p>
                    <a:fld id="{ACA8AEDD-D2C8-4E66-B9E8-45AB248106C9}" type="CELLRANGE">
                      <a:rPr lang="en-US"/>
                      <a:pPr/>
                      <a:t>[CELLRANGE]</a:t>
                    </a:fld>
                    <a:endParaRPr lang="en-US" baseline="0"/>
                  </a:p>
                  <a:p>
                    <a:fld id="{AB4F6B69-C732-41D2-896C-8713143D613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511B-4F4E-9879-39E9979E062B}"/>
                </c:ext>
              </c:extLst>
            </c:dLbl>
            <c:dLbl>
              <c:idx val="1"/>
              <c:tx>
                <c:rich>
                  <a:bodyPr/>
                  <a:lstStyle/>
                  <a:p>
                    <a:fld id="{D14DC5C1-9956-4090-9C31-D7403FA49706}" type="CELLRANGE">
                      <a:rPr lang="en-US"/>
                      <a:pPr/>
                      <a:t>[CELLRANGE]</a:t>
                    </a:fld>
                    <a:endParaRPr lang="en-US" baseline="0"/>
                  </a:p>
                  <a:p>
                    <a:fld id="{A575D219-ED10-45D0-B334-A814F6316FF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511B-4F4E-9879-39E9979E062B}"/>
                </c:ext>
              </c:extLst>
            </c:dLbl>
            <c:dLbl>
              <c:idx val="2"/>
              <c:tx>
                <c:rich>
                  <a:bodyPr/>
                  <a:lstStyle/>
                  <a:p>
                    <a:fld id="{BB6FFAD8-218A-4383-ACAF-6393B84DFCC5}" type="CELLRANGE">
                      <a:rPr lang="en-US"/>
                      <a:pPr/>
                      <a:t>[CELLRANGE]</a:t>
                    </a:fld>
                    <a:endParaRPr lang="en-US" baseline="0"/>
                  </a:p>
                  <a:p>
                    <a:fld id="{54290386-63A6-4844-BD46-7691768630C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511B-4F4E-9879-39E9979E062B}"/>
                </c:ext>
              </c:extLst>
            </c:dLbl>
            <c:dLbl>
              <c:idx val="3"/>
              <c:tx>
                <c:rich>
                  <a:bodyPr/>
                  <a:lstStyle/>
                  <a:p>
                    <a:fld id="{0CDF550C-522C-4209-B786-12642D26B05C}" type="CELLRANGE">
                      <a:rPr lang="en-US"/>
                      <a:pPr/>
                      <a:t>[CELLRANGE]</a:t>
                    </a:fld>
                    <a:endParaRPr lang="en-US" baseline="0"/>
                  </a:p>
                  <a:p>
                    <a:fld id="{80851CC8-195C-489D-BF03-2DB5CBE952A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511B-4F4E-9879-39E9979E062B}"/>
                </c:ext>
              </c:extLst>
            </c:dLbl>
            <c:dLbl>
              <c:idx val="4"/>
              <c:tx>
                <c:rich>
                  <a:bodyPr/>
                  <a:lstStyle/>
                  <a:p>
                    <a:fld id="{7BB0D3A1-B47D-4996-88BE-F1AE1EC84140}" type="CELLRANGE">
                      <a:rPr lang="en-US"/>
                      <a:pPr/>
                      <a:t>[CELLRANGE]</a:t>
                    </a:fld>
                    <a:endParaRPr lang="en-US" baseline="0"/>
                  </a:p>
                  <a:p>
                    <a:fld id="{5574685A-A5F5-4646-9D21-8A2D6E9B2DC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511B-4F4E-9879-39E9979E062B}"/>
                </c:ext>
              </c:extLst>
            </c:dLbl>
            <c:dLbl>
              <c:idx val="5"/>
              <c:tx>
                <c:rich>
                  <a:bodyPr/>
                  <a:lstStyle/>
                  <a:p>
                    <a:fld id="{FF64FF23-0851-45DB-9FAA-DECCE47FBB44}" type="CELLRANGE">
                      <a:rPr lang="en-US"/>
                      <a:pPr/>
                      <a:t>[CELLRANGE]</a:t>
                    </a:fld>
                    <a:endParaRPr lang="en-US" baseline="0"/>
                  </a:p>
                  <a:p>
                    <a:fld id="{93CE1551-1F15-4C5A-ADD8-71254978C58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511B-4F4E-9879-39E9979E062B}"/>
                </c:ext>
              </c:extLst>
            </c:dLbl>
            <c:dLbl>
              <c:idx val="6"/>
              <c:tx>
                <c:rich>
                  <a:bodyPr/>
                  <a:lstStyle/>
                  <a:p>
                    <a:fld id="{6783CAE6-F43F-4A12-868C-DC0688F04787}" type="CELLRANGE">
                      <a:rPr lang="en-US"/>
                      <a:pPr/>
                      <a:t>[CELLRANGE]</a:t>
                    </a:fld>
                    <a:endParaRPr lang="en-US" baseline="0"/>
                  </a:p>
                  <a:p>
                    <a:fld id="{9EAEEB09-C70B-4FD6-8349-3E275B97875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511B-4F4E-9879-39E9979E062B}"/>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'TimeFrame Analysis'!$AH$14:$AH$20</c:f>
              <c:strCache>
                <c:ptCount val="7"/>
                <c:pt idx="0">
                  <c:v>Sun</c:v>
                </c:pt>
                <c:pt idx="1">
                  <c:v>Mon</c:v>
                </c:pt>
                <c:pt idx="2">
                  <c:v>Tue</c:v>
                </c:pt>
                <c:pt idx="3">
                  <c:v>Wed</c:v>
                </c:pt>
                <c:pt idx="4">
                  <c:v>Thu</c:v>
                </c:pt>
                <c:pt idx="5">
                  <c:v>Fri</c:v>
                </c:pt>
                <c:pt idx="6">
                  <c:v>Sat</c:v>
                </c:pt>
              </c:strCache>
            </c:strRef>
          </c:cat>
          <c:val>
            <c:numRef>
              <c:f>'TimeFrame Analysis'!$AI$14:$AI$20</c:f>
              <c:numCache>
                <c:formatCode>[&gt;=1000000]"$"0.0,,"M";[&gt;=1000]"$"0.0,"K";"$"0</c:formatCode>
                <c:ptCount val="7"/>
                <c:pt idx="0">
                  <c:v>76583.930000000022</c:v>
                </c:pt>
                <c:pt idx="1">
                  <c:v>77556.669999999925</c:v>
                </c:pt>
                <c:pt idx="2">
                  <c:v>84804.000000000044</c:v>
                </c:pt>
                <c:pt idx="3">
                  <c:v>80319.860000000044</c:v>
                </c:pt>
                <c:pt idx="4">
                  <c:v>79252.449999999953</c:v>
                </c:pt>
                <c:pt idx="5">
                  <c:v>81134.320000000022</c:v>
                </c:pt>
                <c:pt idx="6">
                  <c:v>78530.189999999973</c:v>
                </c:pt>
              </c:numCache>
            </c:numRef>
          </c:val>
          <c:extLst>
            <c:ext xmlns:c15="http://schemas.microsoft.com/office/drawing/2012/chart" uri="{02D57815-91ED-43cb-92C2-25804820EDAC}">
              <c15:datalabelsRange>
                <c15:f>'TimeFrame Analysis'!$AJ$3:$AJ$9</c15:f>
                <c15:dlblRangeCache>
                  <c:ptCount val="7"/>
                  <c:pt idx="1">
                    <c:v>+1.27%</c:v>
                  </c:pt>
                  <c:pt idx="2">
                    <c:v>+9.34%</c:v>
                  </c:pt>
                  <c:pt idx="3">
                    <c:v>-5.29%</c:v>
                  </c:pt>
                  <c:pt idx="4">
                    <c:v>-1.33%</c:v>
                  </c:pt>
                  <c:pt idx="5">
                    <c:v>+2.37%</c:v>
                  </c:pt>
                  <c:pt idx="6">
                    <c:v>-3.21%</c:v>
                  </c:pt>
                </c15:dlblRangeCache>
              </c15:datalabelsRange>
            </c:ext>
            <c:ext xmlns:c16="http://schemas.microsoft.com/office/drawing/2014/chart" uri="{C3380CC4-5D6E-409C-BE32-E72D297353CC}">
              <c16:uniqueId val="{00000007-511B-4F4E-9879-39E9979E062B}"/>
            </c:ext>
          </c:extLst>
        </c:ser>
        <c:ser>
          <c:idx val="1"/>
          <c:order val="1"/>
          <c:tx>
            <c:strRef>
              <c:f>'TimeFrame Analysis'!$AK$13</c:f>
              <c:strCache>
                <c:ptCount val="1"/>
                <c:pt idx="0">
                  <c:v>Highlight</c:v>
                </c:pt>
              </c:strCache>
            </c:strRef>
          </c:tx>
          <c:spPr>
            <a:solidFill>
              <a:srgbClr val="2D6BCE"/>
            </a:solidFill>
            <a:ln>
              <a:noFill/>
            </a:ln>
            <a:effectLst/>
          </c:spPr>
          <c:invertIfNegative val="0"/>
          <c:val>
            <c:numRef>
              <c:f>'TimeFrame Analysis'!$AK$14:$AK$20</c:f>
              <c:numCache>
                <c:formatCode>[&gt;=1000000]"$"0.0,,"M";[&gt;=1000]"$"0.0,"K";"$"0</c:formatCode>
                <c:ptCount val="7"/>
                <c:pt idx="0">
                  <c:v>0</c:v>
                </c:pt>
                <c:pt idx="1">
                  <c:v>0</c:v>
                </c:pt>
                <c:pt idx="2">
                  <c:v>84804.000000000044</c:v>
                </c:pt>
                <c:pt idx="3">
                  <c:v>80319.860000000044</c:v>
                </c:pt>
                <c:pt idx="4">
                  <c:v>0</c:v>
                </c:pt>
                <c:pt idx="5">
                  <c:v>81134.320000000022</c:v>
                </c:pt>
                <c:pt idx="6">
                  <c:v>0</c:v>
                </c:pt>
              </c:numCache>
            </c:numRef>
          </c:val>
          <c:extLst>
            <c:ext xmlns:c16="http://schemas.microsoft.com/office/drawing/2014/chart" uri="{C3380CC4-5D6E-409C-BE32-E72D297353CC}">
              <c16:uniqueId val="{00000008-511B-4F4E-9879-39E9979E062B}"/>
            </c:ext>
          </c:extLst>
        </c:ser>
        <c:dLbls>
          <c:showLegendKey val="0"/>
          <c:showVal val="0"/>
          <c:showCatName val="0"/>
          <c:showSerName val="0"/>
          <c:showPercent val="0"/>
          <c:showBubbleSize val="0"/>
        </c:dLbls>
        <c:gapWidth val="149"/>
        <c:overlap val="100"/>
        <c:axId val="1898325856"/>
        <c:axId val="1898328256"/>
      </c:barChart>
      <c:lineChart>
        <c:grouping val="standard"/>
        <c:varyColors val="0"/>
        <c:ser>
          <c:idx val="2"/>
          <c:order val="2"/>
          <c:tx>
            <c:strRef>
              <c:f>'TimeFrame Analysis'!$AJ$13</c:f>
              <c:strCache>
                <c:ptCount val="1"/>
                <c:pt idx="0">
                  <c:v>Average</c:v>
                </c:pt>
              </c:strCache>
            </c:strRef>
          </c:tx>
          <c:spPr>
            <a:ln w="19050" cap="rnd">
              <a:solidFill>
                <a:srgbClr val="1E1E24"/>
              </a:solidFill>
              <a:prstDash val="sysDash"/>
              <a:round/>
            </a:ln>
            <a:effectLst/>
          </c:spPr>
          <c:marker>
            <c:symbol val="none"/>
          </c:marker>
          <c:val>
            <c:numRef>
              <c:f>'TimeFrame Analysis'!$AJ$14:$AJ$20</c:f>
              <c:numCache>
                <c:formatCode>[&gt;=1000000]"$"0.0,,"M";[&gt;=1000]"$"0.0,"K";"$"0</c:formatCode>
                <c:ptCount val="7"/>
                <c:pt idx="0">
                  <c:v>79740.202857142853</c:v>
                </c:pt>
                <c:pt idx="1">
                  <c:v>79740.202857142853</c:v>
                </c:pt>
                <c:pt idx="2">
                  <c:v>79740.202857142853</c:v>
                </c:pt>
                <c:pt idx="3">
                  <c:v>79740.202857142853</c:v>
                </c:pt>
                <c:pt idx="4">
                  <c:v>79740.202857142853</c:v>
                </c:pt>
                <c:pt idx="5">
                  <c:v>79740.202857142853</c:v>
                </c:pt>
                <c:pt idx="6">
                  <c:v>79740.202857142853</c:v>
                </c:pt>
              </c:numCache>
            </c:numRef>
          </c:val>
          <c:smooth val="0"/>
          <c:extLst>
            <c:ext xmlns:c16="http://schemas.microsoft.com/office/drawing/2014/chart" uri="{C3380CC4-5D6E-409C-BE32-E72D297353CC}">
              <c16:uniqueId val="{00000009-511B-4F4E-9879-39E9979E062B}"/>
            </c:ext>
          </c:extLst>
        </c:ser>
        <c:dLbls>
          <c:showLegendKey val="0"/>
          <c:showVal val="0"/>
          <c:showCatName val="0"/>
          <c:showSerName val="0"/>
          <c:showPercent val="0"/>
          <c:showBubbleSize val="0"/>
        </c:dLbls>
        <c:marker val="1"/>
        <c:smooth val="0"/>
        <c:axId val="1898325856"/>
        <c:axId val="1898328256"/>
      </c:lineChart>
      <c:catAx>
        <c:axId val="18983258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898328256"/>
        <c:crosses val="autoZero"/>
        <c:auto val="1"/>
        <c:lblAlgn val="ctr"/>
        <c:lblOffset val="100"/>
        <c:noMultiLvlLbl val="0"/>
      </c:catAx>
      <c:valAx>
        <c:axId val="1898328256"/>
        <c:scaling>
          <c:orientation val="minMax"/>
        </c:scaling>
        <c:delete val="1"/>
        <c:axPos val="l"/>
        <c:numFmt formatCode="[&gt;=1000000]&quot;$&quot;0.0,,&quot;M&quot;;[&gt;=1000]&quot;$&quot;0.0,&quot;K&quot;;&quot;$&quot;0" sourceLinked="1"/>
        <c:majorTickMark val="out"/>
        <c:minorTickMark val="none"/>
        <c:tickLblPos val="nextTo"/>
        <c:crossAx val="18983258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2031248519777495"/>
          <c:w val="0.99679188436058708"/>
          <c:h val="0.64626234667047899"/>
        </c:manualLayout>
      </c:layout>
      <c:barChart>
        <c:barDir val="col"/>
        <c:grouping val="clustered"/>
        <c:varyColors val="0"/>
        <c:ser>
          <c:idx val="0"/>
          <c:order val="0"/>
          <c:tx>
            <c:strRef>
              <c:f>'Profit Analysis'!$K$16</c:f>
              <c:strCache>
                <c:ptCount val="1"/>
                <c:pt idx="0">
                  <c:v>Profit Margin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E1E2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Analysis'!$J$17:$J$21</c:f>
              <c:strCache>
                <c:ptCount val="5"/>
                <c:pt idx="0">
                  <c:v>John Brown</c:v>
                </c:pt>
                <c:pt idx="1">
                  <c:v>Paul Noble</c:v>
                </c:pt>
                <c:pt idx="2">
                  <c:v>Laura Gross</c:v>
                </c:pt>
                <c:pt idx="3">
                  <c:v>Judith Simmons</c:v>
                </c:pt>
                <c:pt idx="4">
                  <c:v>Kristine Barrett</c:v>
                </c:pt>
              </c:strCache>
            </c:strRef>
          </c:cat>
          <c:val>
            <c:numRef>
              <c:f>'Profit Analysis'!$K$17:$K$21</c:f>
              <c:numCache>
                <c:formatCode>[&gt;=1000000]"$"0.0,,"M";[&gt;=1000]"$"0.0,"K";"$"0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4B4A-41FF-9FEE-203004A95022}"/>
            </c:ext>
          </c:extLst>
        </c:ser>
        <c:dLbls>
          <c:showLegendKey val="0"/>
          <c:showVal val="0"/>
          <c:showCatName val="0"/>
          <c:showSerName val="0"/>
          <c:showPercent val="0"/>
          <c:showBubbleSize val="0"/>
        </c:dLbls>
        <c:gapWidth val="179"/>
        <c:overlap val="-27"/>
        <c:axId val="67557392"/>
        <c:axId val="67557872"/>
      </c:barChart>
      <c:catAx>
        <c:axId val="67557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rgbClr val="444140"/>
                </a:solidFill>
                <a:latin typeface="+mn-lt"/>
                <a:ea typeface="+mn-ea"/>
                <a:cs typeface="+mn-cs"/>
              </a:defRPr>
            </a:pPr>
            <a:endParaRPr lang="en-US"/>
          </a:p>
        </c:txPr>
        <c:crossAx val="67557872"/>
        <c:crosses val="autoZero"/>
        <c:auto val="1"/>
        <c:lblAlgn val="ctr"/>
        <c:lblOffset val="100"/>
        <c:noMultiLvlLbl val="0"/>
      </c:catAx>
      <c:valAx>
        <c:axId val="67557872"/>
        <c:scaling>
          <c:orientation val="minMax"/>
        </c:scaling>
        <c:delete val="1"/>
        <c:axPos val="l"/>
        <c:numFmt formatCode="[&gt;=1000000]&quot;$&quot;0.0,,&quot;M&quot;;[&gt;=1000]&quot;$&quot;0.0,&quot;K&quot;;&quot;$&quot;0" sourceLinked="1"/>
        <c:majorTickMark val="none"/>
        <c:minorTickMark val="none"/>
        <c:tickLblPos val="nextTo"/>
        <c:crossAx val="675573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[dashboard.xlsm]Profit Analysis!Age Group Profit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E1E2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198425155074914E-2"/>
          <c:y val="0.15396948797568011"/>
          <c:w val="0.94946436703348203"/>
          <c:h val="0.39831648913196671"/>
        </c:manualLayout>
      </c:layout>
      <c:barChart>
        <c:barDir val="col"/>
        <c:grouping val="clustered"/>
        <c:varyColors val="0"/>
        <c:ser>
          <c:idx val="0"/>
          <c:order val="0"/>
          <c:tx>
            <c:strRef>
              <c:f>'Profit Analysis'!$U$3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E1E2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Analysis'!$T$4:$T$7</c:f>
              <c:strCache>
                <c:ptCount val="4"/>
                <c:pt idx="0">
                  <c:v>Young Adult</c:v>
                </c:pt>
                <c:pt idx="1">
                  <c:v>Middle-Aged Adult</c:v>
                </c:pt>
                <c:pt idx="2">
                  <c:v>Older Adult</c:v>
                </c:pt>
                <c:pt idx="3">
                  <c:v>Elder</c:v>
                </c:pt>
              </c:strCache>
            </c:strRef>
          </c:cat>
          <c:val>
            <c:numRef>
              <c:f>'Profit Analysis'!$U$4:$U$7</c:f>
              <c:numCache>
                <c:formatCode>[&gt;=1000000]"$"0.0,,"M";[&gt;=1000]"$"0.0,"K";"$"0</c:formatCode>
                <c:ptCount val="4"/>
                <c:pt idx="0">
                  <c:v>81110.129999999859</c:v>
                </c:pt>
                <c:pt idx="1">
                  <c:v>1089289.3099999893</c:v>
                </c:pt>
                <c:pt idx="2">
                  <c:v>633591.20000000461</c:v>
                </c:pt>
                <c:pt idx="3">
                  <c:v>493521.41999999876</c:v>
                </c:pt>
              </c:numCache>
            </c:numRef>
          </c:val>
          <c:extLst>
            <c:ext xmlns:c16="http://schemas.microsoft.com/office/drawing/2014/chart" uri="{C3380CC4-5D6E-409C-BE32-E72D297353CC}">
              <c16:uniqueId val="{00000000-846C-4780-8D52-794BA1758405}"/>
            </c:ext>
          </c:extLst>
        </c:ser>
        <c:dLbls>
          <c:dLblPos val="outEnd"/>
          <c:showLegendKey val="0"/>
          <c:showVal val="1"/>
          <c:showCatName val="0"/>
          <c:showSerName val="0"/>
          <c:showPercent val="0"/>
          <c:showBubbleSize val="0"/>
        </c:dLbls>
        <c:gapWidth val="179"/>
        <c:overlap val="-27"/>
        <c:axId val="1751894512"/>
        <c:axId val="1751893072"/>
      </c:barChart>
      <c:catAx>
        <c:axId val="175189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rgbClr val="444140"/>
                </a:solidFill>
                <a:latin typeface="+mn-lt"/>
                <a:ea typeface="+mn-ea"/>
                <a:cs typeface="+mn-cs"/>
              </a:defRPr>
            </a:pPr>
            <a:endParaRPr lang="en-US"/>
          </a:p>
        </c:txPr>
        <c:crossAx val="1751893072"/>
        <c:crosses val="autoZero"/>
        <c:auto val="1"/>
        <c:lblAlgn val="ctr"/>
        <c:lblOffset val="100"/>
        <c:noMultiLvlLbl val="0"/>
      </c:catAx>
      <c:valAx>
        <c:axId val="1751893072"/>
        <c:scaling>
          <c:orientation val="minMax"/>
        </c:scaling>
        <c:delete val="1"/>
        <c:axPos val="l"/>
        <c:numFmt formatCode="[&gt;=1000000]&quot;$&quot;0.0,,&quot;M&quot;;[&gt;=1000]&quot;$&quot;0.0,&quot;K&quot;;&quot;$&quot;0" sourceLinked="1"/>
        <c:majorTickMark val="none"/>
        <c:minorTickMark val="none"/>
        <c:tickLblPos val="nextTo"/>
        <c:crossAx val="1751894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957645082012799E-3"/>
          <c:y val="0.11422945811736443"/>
          <c:w val="0.9973042354917987"/>
          <c:h val="0.64486821910796355"/>
        </c:manualLayout>
      </c:layout>
      <c:areaChart>
        <c:grouping val="stacked"/>
        <c:varyColors val="0"/>
        <c:ser>
          <c:idx val="1"/>
          <c:order val="1"/>
          <c:tx>
            <c:v>Area Chart</c:v>
          </c:tx>
          <c:spPr>
            <a:gradFill flip="none" rotWithShape="1">
              <a:gsLst>
                <a:gs pos="0">
                  <a:srgbClr val="2D6BCE"/>
                </a:gs>
                <a:gs pos="89000">
                  <a:srgbClr val="C2D5E9"/>
                </a:gs>
                <a:gs pos="41000">
                  <a:srgbClr val="C2D5E9">
                    <a:alpha val="54000"/>
                  </a:srgbClr>
                </a:gs>
              </a:gsLst>
              <a:lin ang="6000000" scaled="0"/>
              <a:tileRect/>
            </a:gradFill>
            <a:ln cap="rnd">
              <a:noFill/>
              <a:round/>
            </a:ln>
            <a:effectLst/>
          </c:spPr>
          <c:dLbls>
            <c:delete val="1"/>
          </c:dLbls>
          <c:cat>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cat>
          <c:val>
            <c:numLit>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Lit>
          </c:val>
          <c:extLst>
            <c:ext xmlns:c16="http://schemas.microsoft.com/office/drawing/2014/chart" uri="{C3380CC4-5D6E-409C-BE32-E72D297353CC}">
              <c16:uniqueId val="{00000000-19B4-4370-B793-5450BADA400F}"/>
            </c:ext>
          </c:extLst>
        </c:ser>
        <c:dLbls>
          <c:showLegendKey val="0"/>
          <c:showVal val="1"/>
          <c:showCatName val="0"/>
          <c:showSerName val="0"/>
          <c:showPercent val="0"/>
          <c:showBubbleSize val="0"/>
        </c:dLbls>
        <c:axId val="44475952"/>
        <c:axId val="44474512"/>
      </c:areaChart>
      <c:lineChart>
        <c:grouping val="standard"/>
        <c:varyColors val="0"/>
        <c:ser>
          <c:idx val="0"/>
          <c:order val="0"/>
          <c:tx>
            <c:strRef>
              <c:f>'Profit Analysis'!$AQ$3</c:f>
              <c:strCache>
                <c:ptCount val="1"/>
                <c:pt idx="0">
                  <c:v>Profit Margin</c:v>
                </c:pt>
              </c:strCache>
            </c:strRef>
          </c:tx>
          <c:spPr>
            <a:ln w="19050" cap="rnd">
              <a:solidFill>
                <a:srgbClr val="2D6BCE"/>
              </a:solidFill>
              <a:round/>
            </a:ln>
            <a:effectLst/>
          </c:spPr>
          <c:marker>
            <c:symbol val="circle"/>
            <c:size val="5"/>
            <c:spPr>
              <a:solidFill>
                <a:srgbClr val="2D6BCE"/>
              </a:solidFill>
              <a:ln w="9525">
                <a:solidFill>
                  <a:srgbClr val="2D6BCE"/>
                </a:solidFill>
              </a:ln>
              <a:effectLst/>
            </c:spPr>
          </c:marker>
          <c:dLbls>
            <c:dLbl>
              <c:idx val="0"/>
              <c:tx>
                <c:rich>
                  <a:bodyPr/>
                  <a:lstStyle/>
                  <a:p>
                    <a:fld id="{55707D5C-ABC2-48B0-9B63-910EE4D0199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9B4-4370-B793-5450BADA400F}"/>
                </c:ext>
              </c:extLst>
            </c:dLbl>
            <c:dLbl>
              <c:idx val="1"/>
              <c:tx>
                <c:rich>
                  <a:bodyPr/>
                  <a:lstStyle/>
                  <a:p>
                    <a:fld id="{E377A062-22D0-4723-920E-A866F044C0F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9B4-4370-B793-5450BADA400F}"/>
                </c:ext>
              </c:extLst>
            </c:dLbl>
            <c:dLbl>
              <c:idx val="2"/>
              <c:tx>
                <c:rich>
                  <a:bodyPr/>
                  <a:lstStyle/>
                  <a:p>
                    <a:fld id="{BB3D01CD-7C66-446C-AD10-53766E89EF6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9B4-4370-B793-5450BADA400F}"/>
                </c:ext>
              </c:extLst>
            </c:dLbl>
            <c:dLbl>
              <c:idx val="3"/>
              <c:tx>
                <c:rich>
                  <a:bodyPr/>
                  <a:lstStyle/>
                  <a:p>
                    <a:fld id="{54475740-F3A1-43AB-B2C7-2564A3993EF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9B4-4370-B793-5450BADA400F}"/>
                </c:ext>
              </c:extLst>
            </c:dLbl>
            <c:dLbl>
              <c:idx val="4"/>
              <c:tx>
                <c:rich>
                  <a:bodyPr/>
                  <a:lstStyle/>
                  <a:p>
                    <a:fld id="{2F865005-0644-4AA2-963D-6C8BF291E13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9B4-4370-B793-5450BADA400F}"/>
                </c:ext>
              </c:extLst>
            </c:dLbl>
            <c:dLbl>
              <c:idx val="5"/>
              <c:tx>
                <c:rich>
                  <a:bodyPr/>
                  <a:lstStyle/>
                  <a:p>
                    <a:fld id="{EA40E143-C679-4C3B-AEA6-EE2123DC1F4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B4-4370-B793-5450BADA400F}"/>
                </c:ext>
              </c:extLst>
            </c:dLbl>
            <c:dLbl>
              <c:idx val="6"/>
              <c:tx>
                <c:rich>
                  <a:bodyPr/>
                  <a:lstStyle/>
                  <a:p>
                    <a:fld id="{B26ABCC8-D4A2-4A87-ADAB-E053FCE784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B4-4370-B793-5450BADA400F}"/>
                </c:ext>
              </c:extLst>
            </c:dLbl>
            <c:dLbl>
              <c:idx val="7"/>
              <c:tx>
                <c:rich>
                  <a:bodyPr/>
                  <a:lstStyle/>
                  <a:p>
                    <a:fld id="{F855393E-2693-478F-B530-CF781F1C99C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B4-4370-B793-5450BADA400F}"/>
                </c:ext>
              </c:extLst>
            </c:dLbl>
            <c:dLbl>
              <c:idx val="8"/>
              <c:tx>
                <c:rich>
                  <a:bodyPr/>
                  <a:lstStyle/>
                  <a:p>
                    <a:fld id="{FAD8B381-08D4-40C8-992E-13CADA917BA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9B4-4370-B793-5450BADA400F}"/>
                </c:ext>
              </c:extLst>
            </c:dLbl>
            <c:dLbl>
              <c:idx val="9"/>
              <c:tx>
                <c:rich>
                  <a:bodyPr/>
                  <a:lstStyle/>
                  <a:p>
                    <a:fld id="{6FC4C57E-32EF-4575-912E-358A096204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9B4-4370-B793-5450BADA400F}"/>
                </c:ext>
              </c:extLst>
            </c:dLbl>
            <c:dLbl>
              <c:idx val="10"/>
              <c:tx>
                <c:rich>
                  <a:bodyPr/>
                  <a:lstStyle/>
                  <a:p>
                    <a:fld id="{A6CF1264-4130-494E-8DAE-053CDDE7F2E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9B4-4370-B793-5450BADA400F}"/>
                </c:ext>
              </c:extLst>
            </c:dLbl>
            <c:dLbl>
              <c:idx val="11"/>
              <c:tx>
                <c:rich>
                  <a:bodyPr/>
                  <a:lstStyle/>
                  <a:p>
                    <a:fld id="{F8280E00-B3DA-4ACE-B07F-9C47EC83FE2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B4-4370-B793-5450BADA400F}"/>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E1E24"/>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'Profit Analysis'!$AP$4:$AP$15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Analysis'!$AQ$4:$AQ$15</c:f>
              <c:numCache>
                <c:formatCode>[&gt;=1000000]"$"0.0,,"M";[&gt;=1000]"$"0.0,"K";"$"0</c:formatCode>
                <c:ptCount val="12"/>
                <c:pt idx="0">
                  <c:v>177715.37999999989</c:v>
                </c:pt>
                <c:pt idx="1">
                  <c:v>177756.57000000004</c:v>
                </c:pt>
                <c:pt idx="2">
                  <c:v>204515.86999999941</c:v>
                </c:pt>
                <c:pt idx="3">
                  <c:v>192977.04000000018</c:v>
                </c:pt>
                <c:pt idx="4">
                  <c:v>205642.8500000005</c:v>
                </c:pt>
                <c:pt idx="5">
                  <c:v>195489.95000000042</c:v>
                </c:pt>
                <c:pt idx="6">
                  <c:v>182737.19000000064</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'Profit Analysis'!$AK$4:$AK$15</c15:f>
                <c15:dlblRangeCache>
                  <c:ptCount val="12"/>
                  <c:pt idx="1">
                    <c:v>+0.02%</c:v>
                  </c:pt>
                  <c:pt idx="2">
                    <c:v>+15.05%</c:v>
                  </c:pt>
                  <c:pt idx="3">
                    <c:v>-5.64%</c:v>
                  </c:pt>
                  <c:pt idx="4">
                    <c:v>+6.56%</c:v>
                  </c:pt>
                  <c:pt idx="5">
                    <c:v>-4.94%</c:v>
                  </c:pt>
                  <c:pt idx="6">
                    <c:v>-6.52%</c:v>
                  </c:pt>
                  <c:pt idx="7">
                    <c:v>+14.15%</c:v>
                  </c:pt>
                  <c:pt idx="8">
                    <c:v>-8.88%</c:v>
                  </c:pt>
                  <c:pt idx="9">
                    <c:v>+0.16%</c:v>
                  </c:pt>
                  <c:pt idx="10">
                    <c:v>+0.98%</c:v>
                  </c:pt>
                  <c:pt idx="11">
                    <c:v>-6.71%</c:v>
                  </c:pt>
                </c15:dlblRangeCache>
              </c15:datalabelsRange>
            </c:ext>
            <c:ext xmlns:c16="http://schemas.microsoft.com/office/drawing/2014/chart" uri="{C3380CC4-5D6E-409C-BE32-E72D297353CC}">
              <c16:uniqueId val="{0000000D-19B4-4370-B793-5450BADA400F}"/>
            </c:ext>
          </c:extLst>
        </c:ser>
        <c:dLbls>
          <c:showLegendKey val="0"/>
          <c:showVal val="1"/>
          <c:showCatName val="0"/>
          <c:showSerName val="0"/>
          <c:showPercent val="0"/>
          <c:showBubbleSize val="0"/>
        </c:dLbls>
        <c:marker val="1"/>
        <c:smooth val="0"/>
        <c:axId val="44475952"/>
        <c:axId val="44474512"/>
      </c:lineChart>
      <c:catAx>
        <c:axId val="4447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rgbClr val="444140"/>
                </a:solidFill>
                <a:latin typeface="+mn-lt"/>
                <a:ea typeface="+mn-ea"/>
                <a:cs typeface="+mn-cs"/>
              </a:defRPr>
            </a:pPr>
            <a:endParaRPr lang="en-US"/>
          </a:p>
        </c:txPr>
        <c:crossAx val="44474512"/>
        <c:crosses val="autoZero"/>
        <c:auto val="1"/>
        <c:lblAlgn val="ctr"/>
        <c:lblOffset val="100"/>
        <c:noMultiLvlLbl val="0"/>
      </c:catAx>
      <c:valAx>
        <c:axId val="44474512"/>
        <c:scaling>
          <c:orientation val="minMax"/>
        </c:scaling>
        <c:delete val="1"/>
        <c:axPos val="l"/>
        <c:numFmt formatCode="General" sourceLinked="1"/>
        <c:majorTickMark val="none"/>
        <c:minorTickMark val="none"/>
        <c:tickLblPos val="nextTo"/>
        <c:crossAx val="4447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168306126094061E-3"/>
          <c:y val="0.10918114143920596"/>
          <c:w val="0.99158316938739055"/>
          <c:h val="0.66056309958773762"/>
        </c:manualLayout>
      </c:layout>
      <c:barChart>
        <c:barDir val="col"/>
        <c:grouping val="clustered"/>
        <c:varyColors val="0"/>
        <c:ser>
          <c:idx val="0"/>
          <c:order val="0"/>
          <c:tx>
            <c:strRef>
              <c:f>'Profit Analysis'!$BA$3</c:f>
              <c:strCache>
                <c:ptCount val="1"/>
                <c:pt idx="0">
                  <c:v>Profit Margin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E1E2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Analysis'!$AZ$4:$AZ$10</c:f>
              <c:strCache>
                <c:ptCount val="7"/>
                <c:pt idx="0">
                  <c:v>Sun</c:v>
                </c:pt>
                <c:pt idx="1">
                  <c:v>Mon</c:v>
                </c:pt>
                <c:pt idx="2">
                  <c:v>Tue</c:v>
                </c:pt>
                <c:pt idx="3">
                  <c:v>Wed</c:v>
                </c:pt>
                <c:pt idx="4">
                  <c:v>Thu</c:v>
                </c:pt>
                <c:pt idx="5">
                  <c:v>Fri</c:v>
                </c:pt>
                <c:pt idx="6">
                  <c:v>Sat</c:v>
                </c:pt>
              </c:strCache>
            </c:strRef>
          </c:cat>
          <c:val>
            <c:numRef>
              <c:f>'Profit Analysis'!$BA$4:$BA$10</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A03C-429A-BB14-D09896FA6112}"/>
            </c:ext>
          </c:extLst>
        </c:ser>
        <c:dLbls>
          <c:dLblPos val="outEnd"/>
          <c:showLegendKey val="0"/>
          <c:showVal val="1"/>
          <c:showCatName val="0"/>
          <c:showSerName val="0"/>
          <c:showPercent val="0"/>
          <c:showBubbleSize val="0"/>
        </c:dLbls>
        <c:gapWidth val="219"/>
        <c:overlap val="-27"/>
        <c:axId val="183611952"/>
        <c:axId val="183606672"/>
      </c:barChart>
      <c:lineChart>
        <c:grouping val="standard"/>
        <c:varyColors val="0"/>
        <c:ser>
          <c:idx val="1"/>
          <c:order val="1"/>
          <c:tx>
            <c:strRef>
              <c:f>'Profit Analysis'!$BB$3</c:f>
              <c:strCache>
                <c:ptCount val="1"/>
                <c:pt idx="0">
                  <c:v>Average</c:v>
                </c:pt>
              </c:strCache>
            </c:strRef>
          </c:tx>
          <c:spPr>
            <a:ln w="19050" cap="rnd">
              <a:solidFill>
                <a:srgbClr val="1E1E24"/>
              </a:solidFill>
              <a:prstDash val="sysDash"/>
              <a:round/>
            </a:ln>
            <a:effectLst/>
          </c:spPr>
          <c:marker>
            <c:symbol val="none"/>
          </c:marker>
          <c:val>
            <c:numRef>
              <c:f>'Profit Analysis'!$BB$4:$BB$10</c:f>
              <c:numCache>
                <c:formatCode>[&gt;=1000000]"$"0.0,,"M";[&gt;=1000]"$"0.0,"K";"$"0</c:formatCode>
                <c:ptCount val="7"/>
                <c:pt idx="0">
                  <c:v>328216.0085714286</c:v>
                </c:pt>
                <c:pt idx="1">
                  <c:v>328216.0085714286</c:v>
                </c:pt>
                <c:pt idx="2">
                  <c:v>328216.0085714286</c:v>
                </c:pt>
                <c:pt idx="3">
                  <c:v>328216.0085714286</c:v>
                </c:pt>
                <c:pt idx="4">
                  <c:v>328216.0085714286</c:v>
                </c:pt>
                <c:pt idx="5">
                  <c:v>328216.0085714286</c:v>
                </c:pt>
                <c:pt idx="6">
                  <c:v>328216.0085714286</c:v>
                </c:pt>
              </c:numCache>
            </c:numRef>
          </c:val>
          <c:smooth val="0"/>
          <c:extLst>
            <c:ext xmlns:c16="http://schemas.microsoft.com/office/drawing/2014/chart" uri="{C3380CC4-5D6E-409C-BE32-E72D297353CC}">
              <c16:uniqueId val="{00000001-A03C-429A-BB14-D09896FA6112}"/>
            </c:ext>
          </c:extLst>
        </c:ser>
        <c:dLbls>
          <c:showLegendKey val="0"/>
          <c:showVal val="0"/>
          <c:showCatName val="0"/>
          <c:showSerName val="0"/>
          <c:showPercent val="0"/>
          <c:showBubbleSize val="0"/>
        </c:dLbls>
        <c:marker val="1"/>
        <c:smooth val="0"/>
        <c:axId val="183611952"/>
        <c:axId val="183606672"/>
      </c:lineChart>
      <c:catAx>
        <c:axId val="18361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rgbClr val="444140"/>
                </a:solidFill>
                <a:latin typeface="+mn-lt"/>
                <a:ea typeface="+mn-ea"/>
                <a:cs typeface="+mn-cs"/>
              </a:defRPr>
            </a:pPr>
            <a:endParaRPr lang="en-US"/>
          </a:p>
        </c:txPr>
        <c:crossAx val="183606672"/>
        <c:crosses val="autoZero"/>
        <c:auto val="1"/>
        <c:lblAlgn val="ctr"/>
        <c:lblOffset val="100"/>
        <c:noMultiLvlLbl val="0"/>
      </c:catAx>
      <c:valAx>
        <c:axId val="183606672"/>
        <c:scaling>
          <c:orientation val="minMax"/>
        </c:scaling>
        <c:delete val="1"/>
        <c:axPos val="l"/>
        <c:numFmt formatCode="[&gt;=1000000]&quot;$&quot;0.0,,&quot;M&quot;;[&gt;=1000]&quot;$&quot;0.0,&quot;K&quot;;&quot;$&quot;0" sourceLinked="1"/>
        <c:majorTickMark val="none"/>
        <c:minorTickMark val="none"/>
        <c:tickLblPos val="nextTo"/>
        <c:crossAx val="1836119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6997356653861"/>
          <c:y val="1.4603626528924954E-2"/>
          <c:w val="0.55958231896639266"/>
          <c:h val="0.97809456020661256"/>
        </c:manualLayout>
      </c:layout>
      <c:barChart>
        <c:barDir val="bar"/>
        <c:grouping val="clustered"/>
        <c:varyColors val="0"/>
        <c:ser>
          <c:idx val="0"/>
          <c:order val="0"/>
          <c:tx>
            <c:strRef>
              <c:f>'Profit Analysis'!$BM$12</c:f>
              <c:strCache>
                <c:ptCount val="1"/>
                <c:pt idx="0">
                  <c:v>Total Qty Sold</c:v>
                </c:pt>
              </c:strCache>
            </c:strRef>
          </c:tx>
          <c:spPr>
            <a:solidFill>
              <a:srgbClr val="DEE2D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F3F8F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Analysis'!$BL$13:$BL$17</c:f>
              <c:strCache>
                <c:ptCount val="5"/>
                <c:pt idx="0">
                  <c:v>Begin Brew</c:v>
                </c:pt>
                <c:pt idx="1">
                  <c:v>Common Splash</c:v>
                </c:pt>
                <c:pt idx="2">
                  <c:v>Onto Dew</c:v>
                </c:pt>
                <c:pt idx="3">
                  <c:v>Eight Brew</c:v>
                </c:pt>
                <c:pt idx="4">
                  <c:v>Attorney Mist</c:v>
                </c:pt>
              </c:strCache>
            </c:strRef>
          </c:cat>
          <c:val>
            <c:numRef>
              <c:f>'Profit Analysis'!$BM$13:$BM$17</c:f>
              <c:numCache>
                <c:formatCode>[&gt;=1000000]0.0,,"M";[&gt;=1000]0.0,"K";0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4B0B-4DDC-B8D9-F7E2543C937A}"/>
            </c:ext>
          </c:extLst>
        </c:ser>
        <c:dLbls>
          <c:dLblPos val="outEnd"/>
          <c:showLegendKey val="0"/>
          <c:showVal val="1"/>
          <c:showCatName val="0"/>
          <c:showSerName val="0"/>
          <c:showPercent val="0"/>
          <c:showBubbleSize val="0"/>
        </c:dLbls>
        <c:gapWidth val="79"/>
        <c:axId val="1530657888"/>
        <c:axId val="1530631488"/>
      </c:barChart>
      <c:catAx>
        <c:axId val="15306578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rgbClr val="F3F8F2"/>
                </a:solidFill>
                <a:latin typeface="+mn-lt"/>
                <a:ea typeface="+mn-ea"/>
                <a:cs typeface="+mn-cs"/>
              </a:defRPr>
            </a:pPr>
            <a:endParaRPr lang="en-US"/>
          </a:p>
        </c:txPr>
        <c:crossAx val="1530631488"/>
        <c:crosses val="autoZero"/>
        <c:auto val="1"/>
        <c:lblAlgn val="ctr"/>
        <c:lblOffset val="100"/>
        <c:noMultiLvlLbl val="0"/>
      </c:catAx>
      <c:valAx>
        <c:axId val="1530631488"/>
        <c:scaling>
          <c:orientation val="minMax"/>
        </c:scaling>
        <c:delete val="1"/>
        <c:axPos val="t"/>
        <c:numFmt formatCode="[&gt;=1000000]0.0,,&quot;M&quot;;[&gt;=1000]0.0,&quot;K&quot;;0" sourceLinked="1"/>
        <c:majorTickMark val="none"/>
        <c:minorTickMark val="none"/>
        <c:tickLblPos val="nextTo"/>
        <c:crossAx val="15306578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[dashboard.xlsm]Profit Analysis!Product Category</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EE2D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F3F8F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607745103309864"/>
          <c:y val="2.9893220005860956E-2"/>
          <c:w val="0.60729994966057543"/>
          <c:h val="0.88790042497802146"/>
        </c:manualLayout>
      </c:layout>
      <c:barChart>
        <c:barDir val="bar"/>
        <c:grouping val="clustered"/>
        <c:varyColors val="0"/>
        <c:ser>
          <c:idx val="0"/>
          <c:order val="0"/>
          <c:tx>
            <c:strRef>
              <c:f>'Profit Analysis'!$BX$3</c:f>
              <c:strCache>
                <c:ptCount val="1"/>
                <c:pt idx="0">
                  <c:v>Total</c:v>
                </c:pt>
              </c:strCache>
            </c:strRef>
          </c:tx>
          <c:spPr>
            <a:solidFill>
              <a:srgbClr val="DEE2D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F3F8F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Analysis'!$BW$4:$BW$11</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'Profit Analysis'!$BX$4:$BX$11</c:f>
              <c:numCache>
                <c:formatCode>[&gt;=1000000]"$"0.0,,"M";[&gt;=1000]"$"0.0,"K";"$"0</c:formatCode>
                <c:ptCount val="8"/>
                <c:pt idx="0">
                  <c:v>718216.26999999932</c:v>
                </c:pt>
                <c:pt idx="1">
                  <c:v>417457.830000002</c:v>
                </c:pt>
                <c:pt idx="2">
                  <c:v>367414.25000000041</c:v>
                </c:pt>
                <c:pt idx="3">
                  <c:v>339210.4900000029</c:v>
                </c:pt>
                <c:pt idx="4">
                  <c:v>174072.76000000047</c:v>
                </c:pt>
                <c:pt idx="5">
                  <c:v>142236.05999999959</c:v>
                </c:pt>
                <c:pt idx="6">
                  <c:v>86449.160000000265</c:v>
                </c:pt>
                <c:pt idx="7">
                  <c:v>52455.239999999467</c:v>
                </c:pt>
              </c:numCache>
            </c:numRef>
          </c:val>
          <c:extLst>
            <c:ext xmlns:c16="http://schemas.microsoft.com/office/drawing/2014/chart" uri="{C3380CC4-5D6E-409C-BE32-E72D297353CC}">
              <c16:uniqueId val="{00000000-E656-4BD5-885D-F2A7C771A75E}"/>
            </c:ext>
          </c:extLst>
        </c:ser>
        <c:dLbls>
          <c:dLblPos val="outEnd"/>
          <c:showLegendKey val="0"/>
          <c:showVal val="1"/>
          <c:showCatName val="0"/>
          <c:showSerName val="0"/>
          <c:showPercent val="0"/>
          <c:showBubbleSize val="0"/>
        </c:dLbls>
        <c:gapWidth val="79"/>
        <c:axId val="1392571360"/>
        <c:axId val="71289328"/>
      </c:barChart>
      <c:catAx>
        <c:axId val="1392571360"/>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rgbClr val="F3F8F2"/>
                </a:solidFill>
                <a:latin typeface="+mn-lt"/>
                <a:ea typeface="+mn-ea"/>
                <a:cs typeface="+mn-cs"/>
              </a:defRPr>
            </a:pPr>
            <a:endParaRPr lang="en-US"/>
          </a:p>
        </c:txPr>
        <c:crossAx val="71289328"/>
        <c:crosses val="autoZero"/>
        <c:auto val="1"/>
        <c:lblAlgn val="ctr"/>
        <c:lblOffset val="100"/>
        <c:noMultiLvlLbl val="0"/>
      </c:catAx>
      <c:valAx>
        <c:axId val="71289328"/>
        <c:scaling>
          <c:orientation val="minMax"/>
        </c:scaling>
        <c:delete val="1"/>
        <c:axPos val="b"/>
        <c:numFmt formatCode="[&gt;=1000000]&quot;$&quot;0.0,,&quot;M&quot;;[&gt;=1000]&quot;$&quot;0.0,&quot;K&quot;;&quot;$&quot;0" sourceLinked="1"/>
        <c:majorTickMark val="none"/>
        <c:minorTickMark val="none"/>
        <c:tickLblPos val="nextTo"/>
        <c:crossAx val="139257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rofit Analysis'!$D$3:$D$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31" fmlaLink="'Profit Analysis'!$D$4" fmlaRange="'Profit Analysis'!$F$3:$F$4" noThreeD="1" sel="1" val="0"/>
</file>

<file path=xl/ctrlProps/ctrlProp4.xml><?xml version="1.0" encoding="utf-8"?>
<formControlPr xmlns="http://schemas.microsoft.com/office/spreadsheetml/2009/9/main" objectType="Radio" firstButton="1" fmlaLink="'Profit Analysis'!$BM$10"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webextension" Target="../webextensions/webextension1.xml"/><Relationship Id="rId1" Type="http://schemas.openxmlformats.org/officeDocument/2006/relationships/image" Target="../media/image1.emf"/><Relationship Id="rId5" Type="http://schemas.openxmlformats.org/officeDocument/2006/relationships/hyperlink" Target="#'Profit Dashboard'!A1"/><Relationship Id="rId4" Type="http://schemas.openxmlformats.org/officeDocument/2006/relationships/hyperlink" Target="#'Timeframe Dashboard'!A1"/></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4.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Profit 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hyperlink" Target="#'Store Dashboard'!A1"/><Relationship Id="rId3" Type="http://schemas.openxmlformats.org/officeDocument/2006/relationships/image" Target="../media/image10.emf"/><Relationship Id="rId7" Type="http://schemas.openxmlformats.org/officeDocument/2006/relationships/chart" Target="../charts/chart10.xml"/><Relationship Id="rId12" Type="http://schemas.openxmlformats.org/officeDocument/2006/relationships/hyperlink" Target="#'Timeframe Dashboard'!A1"/><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11" Type="http://schemas.openxmlformats.org/officeDocument/2006/relationships/image" Target="../media/image14.png"/><Relationship Id="rId5" Type="http://schemas.openxmlformats.org/officeDocument/2006/relationships/chart" Target="../charts/chart8.xml"/><Relationship Id="rId10" Type="http://schemas.openxmlformats.org/officeDocument/2006/relationships/image" Target="../media/image13.png"/><Relationship Id="rId4" Type="http://schemas.openxmlformats.org/officeDocument/2006/relationships/chart" Target="../charts/chart7.xml"/><Relationship Id="rId9"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14</xdr:col>
      <xdr:colOff>196850</xdr:colOff>
      <xdr:row>23</xdr:row>
      <xdr:rowOff>44450</xdr:rowOff>
    </xdr:from>
    <xdr:to>
      <xdr:col>17</xdr:col>
      <xdr:colOff>215900</xdr:colOff>
      <xdr:row>32</xdr:row>
      <xdr:rowOff>114300</xdr:rowOff>
    </xdr:to>
    <xdr:sp macro="" textlink="">
      <xdr:nvSpPr>
        <xdr:cNvPr id="2093" name="Oval 2092">
          <a:extLst>
            <a:ext uri="{FF2B5EF4-FFF2-40B4-BE49-F238E27FC236}">
              <a16:creationId xmlns:a16="http://schemas.microsoft.com/office/drawing/2014/main" id="{00000000-0008-0000-0500-00002D080000}"/>
            </a:ext>
          </a:extLst>
        </xdr:cNvPr>
        <xdr:cNvSpPr/>
      </xdr:nvSpPr>
      <xdr:spPr>
        <a:xfrm>
          <a:off x="8731250" y="4279900"/>
          <a:ext cx="1847850" cy="1727200"/>
        </a:xfrm>
        <a:prstGeom prst="ellipse">
          <a:avLst/>
        </a:prstGeom>
        <a:solidFill>
          <a:srgbClr val="EBE9E9">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190500</xdr:colOff>
      <xdr:row>26</xdr:row>
      <xdr:rowOff>50800</xdr:rowOff>
    </xdr:from>
    <xdr:to>
      <xdr:col>5</xdr:col>
      <xdr:colOff>510687</xdr:colOff>
      <xdr:row>31</xdr:row>
      <xdr:rowOff>165100</xdr:rowOff>
    </xdr:to>
    <xdr:sp macro="" textlink="">
      <xdr:nvSpPr>
        <xdr:cNvPr id="2092" name="Oval 2091">
          <a:extLst>
            <a:ext uri="{FF2B5EF4-FFF2-40B4-BE49-F238E27FC236}">
              <a16:creationId xmlns:a16="http://schemas.microsoft.com/office/drawing/2014/main" id="{00000000-0008-0000-0500-00002C080000}"/>
            </a:ext>
          </a:extLst>
        </xdr:cNvPr>
        <xdr:cNvSpPr/>
      </xdr:nvSpPr>
      <xdr:spPr>
        <a:xfrm>
          <a:off x="2628900" y="4838700"/>
          <a:ext cx="929787" cy="1035050"/>
        </a:xfrm>
        <a:prstGeom prst="ellipse">
          <a:avLst/>
        </a:prstGeom>
        <a:solidFill>
          <a:srgbClr val="DEE2D6">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539750</xdr:colOff>
      <xdr:row>0</xdr:row>
      <xdr:rowOff>139700</xdr:rowOff>
    </xdr:from>
    <xdr:to>
      <xdr:col>18</xdr:col>
      <xdr:colOff>107950</xdr:colOff>
      <xdr:row>11</xdr:row>
      <xdr:rowOff>120650</xdr:rowOff>
    </xdr:to>
    <xdr:sp macro="" textlink="">
      <xdr:nvSpPr>
        <xdr:cNvPr id="2091" name="Oval 2090">
          <a:extLst>
            <a:ext uri="{FF2B5EF4-FFF2-40B4-BE49-F238E27FC236}">
              <a16:creationId xmlns:a16="http://schemas.microsoft.com/office/drawing/2014/main" id="{00000000-0008-0000-0500-00002B080000}"/>
            </a:ext>
          </a:extLst>
        </xdr:cNvPr>
        <xdr:cNvSpPr/>
      </xdr:nvSpPr>
      <xdr:spPr>
        <a:xfrm>
          <a:off x="9074150" y="139700"/>
          <a:ext cx="2006600" cy="2006600"/>
        </a:xfrm>
        <a:prstGeom prst="ellipse">
          <a:avLst/>
        </a:prstGeom>
        <a:solidFill>
          <a:srgbClr val="DEE2D6">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6350</xdr:rowOff>
    </xdr:from>
    <xdr:to>
      <xdr:col>4</xdr:col>
      <xdr:colOff>88900</xdr:colOff>
      <xdr:row>18</xdr:row>
      <xdr:rowOff>158750</xdr:rowOff>
    </xdr:to>
    <xdr:sp macro="" textlink="">
      <xdr:nvSpPr>
        <xdr:cNvPr id="2090" name="Oval 2089">
          <a:extLst>
            <a:ext uri="{FF2B5EF4-FFF2-40B4-BE49-F238E27FC236}">
              <a16:creationId xmlns:a16="http://schemas.microsoft.com/office/drawing/2014/main" id="{00000000-0008-0000-0500-00002A080000}"/>
            </a:ext>
          </a:extLst>
        </xdr:cNvPr>
        <xdr:cNvSpPr/>
      </xdr:nvSpPr>
      <xdr:spPr>
        <a:xfrm>
          <a:off x="0" y="927100"/>
          <a:ext cx="2527300" cy="2546350"/>
        </a:xfrm>
        <a:prstGeom prst="ellipse">
          <a:avLst/>
        </a:prstGeom>
        <a:solidFill>
          <a:srgbClr val="EBE9E9">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330200</xdr:colOff>
      <xdr:row>0</xdr:row>
      <xdr:rowOff>0</xdr:rowOff>
    </xdr:from>
    <xdr:to>
      <xdr:col>22</xdr:col>
      <xdr:colOff>428625</xdr:colOff>
      <xdr:row>31</xdr:row>
      <xdr:rowOff>101601</xdr:rowOff>
    </xdr:to>
    <xdr:grpSp>
      <xdr:nvGrpSpPr>
        <xdr:cNvPr id="56" name="Group 55">
          <a:extLst>
            <a:ext uri="{FF2B5EF4-FFF2-40B4-BE49-F238E27FC236}">
              <a16:creationId xmlns:a16="http://schemas.microsoft.com/office/drawing/2014/main" id="{00000000-0008-0000-0500-000038000000}"/>
            </a:ext>
          </a:extLst>
        </xdr:cNvPr>
        <xdr:cNvGrpSpPr/>
      </xdr:nvGrpSpPr>
      <xdr:grpSpPr>
        <a:xfrm>
          <a:off x="10083800" y="0"/>
          <a:ext cx="3756025" cy="5810251"/>
          <a:chOff x="9350167" y="0"/>
          <a:chExt cx="4489659" cy="5810251"/>
        </a:xfrm>
        <a:solidFill>
          <a:srgbClr val="F3F8F2"/>
        </a:solidFill>
        <a:effectLst>
          <a:outerShdw blurRad="127000" dist="63500" dir="5400000" algn="ctr" rotWithShape="0">
            <a:schemeClr val="bg1">
              <a:lumMod val="75000"/>
              <a:alpha val="50000"/>
            </a:schemeClr>
          </a:outerShdw>
        </a:effectLst>
      </xdr:grpSpPr>
      <xdr:sp macro="" textlink="">
        <xdr:nvSpPr>
          <xdr:cNvPr id="3" name="Teardrop 2">
            <a:extLst>
              <a:ext uri="{FF2B5EF4-FFF2-40B4-BE49-F238E27FC236}">
                <a16:creationId xmlns:a16="http://schemas.microsoft.com/office/drawing/2014/main" id="{00000000-0008-0000-0500-000003000000}"/>
              </a:ext>
            </a:extLst>
          </xdr:cNvPr>
          <xdr:cNvSpPr/>
        </xdr:nvSpPr>
        <xdr:spPr>
          <a:xfrm rot="16857456">
            <a:off x="9487997" y="1458421"/>
            <a:ext cx="4331654" cy="4372005"/>
          </a:xfrm>
          <a:prstGeom prst="teardrop">
            <a:avLst>
              <a:gd name="adj" fmla="val 151894"/>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500-000004000000}"/>
              </a:ext>
            </a:extLst>
          </xdr:cNvPr>
          <xdr:cNvSpPr/>
        </xdr:nvSpPr>
        <xdr:spPr>
          <a:xfrm>
            <a:off x="9660192" y="1"/>
            <a:ext cx="3813324" cy="1743372"/>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500-000005000000}"/>
              </a:ext>
            </a:extLst>
          </xdr:cNvPr>
          <xdr:cNvSpPr/>
        </xdr:nvSpPr>
        <xdr:spPr>
          <a:xfrm>
            <a:off x="9350167" y="0"/>
            <a:ext cx="630141" cy="35700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463550</xdr:colOff>
      <xdr:row>6</xdr:row>
      <xdr:rowOff>12700</xdr:rowOff>
    </xdr:from>
    <xdr:to>
      <xdr:col>16</xdr:col>
      <xdr:colOff>120650</xdr:colOff>
      <xdr:row>30</xdr:row>
      <xdr:rowOff>107950</xdr:rowOff>
    </xdr:to>
    <xdr:sp macro="" textlink="">
      <xdr:nvSpPr>
        <xdr:cNvPr id="2053" name="Rectangle: Diagonal Corners Rounded 2052">
          <a:extLst>
            <a:ext uri="{FF2B5EF4-FFF2-40B4-BE49-F238E27FC236}">
              <a16:creationId xmlns:a16="http://schemas.microsoft.com/office/drawing/2014/main" id="{00000000-0008-0000-0500-000005080000}"/>
            </a:ext>
          </a:extLst>
        </xdr:cNvPr>
        <xdr:cNvSpPr/>
      </xdr:nvSpPr>
      <xdr:spPr>
        <a:xfrm>
          <a:off x="463550" y="1117600"/>
          <a:ext cx="9410700" cy="4514850"/>
        </a:xfrm>
        <a:prstGeom prst="round2DiagRect">
          <a:avLst>
            <a:gd name="adj1" fmla="val 7666"/>
            <a:gd name="adj2" fmla="val 0"/>
          </a:avLst>
        </a:prstGeom>
        <a:solidFill>
          <a:srgbClr val="F3F8F2"/>
        </a:solidFill>
        <a:ln>
          <a:noFill/>
        </a:ln>
        <a:effectLst>
          <a:outerShdw blurRad="127000" dist="63500" algn="l" rotWithShape="0">
            <a:schemeClr val="bg1">
              <a:lumMod val="75000"/>
              <a:alpha val="5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461846</xdr:colOff>
      <xdr:row>6</xdr:row>
      <xdr:rowOff>165100</xdr:rowOff>
    </xdr:from>
    <xdr:to>
      <xdr:col>15</xdr:col>
      <xdr:colOff>588286</xdr:colOff>
      <xdr:row>30</xdr:row>
      <xdr:rowOff>133350</xdr:rowOff>
    </xdr:to>
    <xdr:sp macro="" textlink="">
      <xdr:nvSpPr>
        <xdr:cNvPr id="2054" name="Rectangle: Diagonal Corners Rounded 2053">
          <a:extLst>
            <a:ext uri="{FF2B5EF4-FFF2-40B4-BE49-F238E27FC236}">
              <a16:creationId xmlns:a16="http://schemas.microsoft.com/office/drawing/2014/main" id="{00000000-0008-0000-0500-000006080000}"/>
            </a:ext>
          </a:extLst>
        </xdr:cNvPr>
        <xdr:cNvSpPr/>
      </xdr:nvSpPr>
      <xdr:spPr>
        <a:xfrm>
          <a:off x="461846" y="1270000"/>
          <a:ext cx="9270440" cy="4387850"/>
        </a:xfrm>
        <a:prstGeom prst="round2DiagRect">
          <a:avLst>
            <a:gd name="adj1" fmla="val 8852"/>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50800</xdr:colOff>
      <xdr:row>7</xdr:row>
      <xdr:rowOff>60325</xdr:rowOff>
    </xdr:from>
    <xdr:to>
      <xdr:col>15</xdr:col>
      <xdr:colOff>501650</xdr:colOff>
      <xdr:row>30</xdr:row>
      <xdr:rowOff>28575</xdr:rowOff>
    </xdr:to>
    <xdr:sp macro="" textlink="">
      <xdr:nvSpPr>
        <xdr:cNvPr id="2055" name="Rectangle: Diagonal Corners Rounded 2054">
          <a:extLst>
            <a:ext uri="{FF2B5EF4-FFF2-40B4-BE49-F238E27FC236}">
              <a16:creationId xmlns:a16="http://schemas.microsoft.com/office/drawing/2014/main" id="{00000000-0008-0000-0500-000007080000}"/>
            </a:ext>
          </a:extLst>
        </xdr:cNvPr>
        <xdr:cNvSpPr/>
      </xdr:nvSpPr>
      <xdr:spPr>
        <a:xfrm>
          <a:off x="3098800" y="1349375"/>
          <a:ext cx="6546850" cy="4203700"/>
        </a:xfrm>
        <a:prstGeom prst="round2DiagRect">
          <a:avLst>
            <a:gd name="adj1" fmla="val 7755"/>
            <a:gd name="adj2" fmla="val 0"/>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552450</xdr:colOff>
      <xdr:row>8</xdr:row>
      <xdr:rowOff>127000</xdr:rowOff>
    </xdr:from>
    <xdr:to>
      <xdr:col>4</xdr:col>
      <xdr:colOff>393700</xdr:colOff>
      <xdr:row>17</xdr:row>
      <xdr:rowOff>146050</xdr:rowOff>
    </xdr:to>
    <mc:AlternateContent xmlns:mc="http://schemas.openxmlformats.org/markup-compatibility/2006" xmlns:a14="http://schemas.microsoft.com/office/drawing/2010/main">
      <mc:Choice Requires="a14">
        <xdr:graphicFrame macro="">
          <xdr:nvGraphicFramePr>
            <xdr:cNvPr id="2061" name="Month">
              <a:extLst>
                <a:ext uri="{FF2B5EF4-FFF2-40B4-BE49-F238E27FC236}">
                  <a16:creationId xmlns:a16="http://schemas.microsoft.com/office/drawing/2014/main" id="{00000000-0008-0000-0500-00000D08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52450" y="1600200"/>
              <a:ext cx="2279650" cy="1676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463550</xdr:colOff>
      <xdr:row>18</xdr:row>
      <xdr:rowOff>158750</xdr:rowOff>
    </xdr:from>
    <xdr:to>
      <xdr:col>4</xdr:col>
      <xdr:colOff>387350</xdr:colOff>
      <xdr:row>21</xdr:row>
      <xdr:rowOff>146050</xdr:rowOff>
    </xdr:to>
    <xdr:grpSp>
      <xdr:nvGrpSpPr>
        <xdr:cNvPr id="2087" name="Group 2086">
          <a:extLst>
            <a:ext uri="{FF2B5EF4-FFF2-40B4-BE49-F238E27FC236}">
              <a16:creationId xmlns:a16="http://schemas.microsoft.com/office/drawing/2014/main" id="{00000000-0008-0000-0500-000027080000}"/>
            </a:ext>
          </a:extLst>
        </xdr:cNvPr>
        <xdr:cNvGrpSpPr/>
      </xdr:nvGrpSpPr>
      <xdr:grpSpPr>
        <a:xfrm>
          <a:off x="463550" y="3473450"/>
          <a:ext cx="2362200" cy="539750"/>
          <a:chOff x="463550" y="3473450"/>
          <a:chExt cx="2362200" cy="539750"/>
        </a:xfrm>
      </xdr:grpSpPr>
      <xdr:sp macro="" textlink="">
        <xdr:nvSpPr>
          <xdr:cNvPr id="2067" name="Rectangle: Diagonal Corners Rounded 2066">
            <a:extLst>
              <a:ext uri="{FF2B5EF4-FFF2-40B4-BE49-F238E27FC236}">
                <a16:creationId xmlns:a16="http://schemas.microsoft.com/office/drawing/2014/main" id="{00000000-0008-0000-0500-000013080000}"/>
              </a:ext>
            </a:extLst>
          </xdr:cNvPr>
          <xdr:cNvSpPr/>
        </xdr:nvSpPr>
        <xdr:spPr>
          <a:xfrm>
            <a:off x="463550" y="3473450"/>
            <a:ext cx="2362200" cy="539750"/>
          </a:xfrm>
          <a:prstGeom prst="round2DiagRect">
            <a:avLst>
              <a:gd name="adj1" fmla="val 26182"/>
              <a:gd name="adj2" fmla="val 0"/>
            </a:avLst>
          </a:prstGeom>
          <a:solidFill>
            <a:srgbClr val="F3F8F2"/>
          </a:solidFill>
          <a:ln>
            <a:noFill/>
          </a:ln>
          <a:effectLst>
            <a:outerShdw blurRad="127000" dist="63500" algn="l" rotWithShape="0">
              <a:schemeClr val="bg1">
                <a:lumMod val="75000"/>
                <a:alpha val="5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68" name="Oval 2067">
            <a:extLst>
              <a:ext uri="{FF2B5EF4-FFF2-40B4-BE49-F238E27FC236}">
                <a16:creationId xmlns:a16="http://schemas.microsoft.com/office/drawing/2014/main" id="{00000000-0008-0000-0500-000014080000}"/>
              </a:ext>
            </a:extLst>
          </xdr:cNvPr>
          <xdr:cNvSpPr/>
        </xdr:nvSpPr>
        <xdr:spPr>
          <a:xfrm>
            <a:off x="558800" y="3644900"/>
            <a:ext cx="196850" cy="196850"/>
          </a:xfrm>
          <a:prstGeom prst="ellipse">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71" name="TextBox 2070">
            <a:extLst>
              <a:ext uri="{FF2B5EF4-FFF2-40B4-BE49-F238E27FC236}">
                <a16:creationId xmlns:a16="http://schemas.microsoft.com/office/drawing/2014/main" id="{00000000-0008-0000-0500-000017080000}"/>
              </a:ext>
            </a:extLst>
          </xdr:cNvPr>
          <xdr:cNvSpPr txBox="1"/>
        </xdr:nvSpPr>
        <xdr:spPr>
          <a:xfrm>
            <a:off x="774700" y="3581400"/>
            <a:ext cx="10731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mn-lt"/>
              </a:rPr>
              <a:t>Total Revenue</a:t>
            </a:r>
          </a:p>
        </xdr:txBody>
      </xdr:sp>
      <xdr:sp macro="" textlink="KPIs!$B$3">
        <xdr:nvSpPr>
          <xdr:cNvPr id="2075" name="TextBox 2074">
            <a:extLst>
              <a:ext uri="{FF2B5EF4-FFF2-40B4-BE49-F238E27FC236}">
                <a16:creationId xmlns:a16="http://schemas.microsoft.com/office/drawing/2014/main" id="{00000000-0008-0000-0500-00001B080000}"/>
              </a:ext>
            </a:extLst>
          </xdr:cNvPr>
          <xdr:cNvSpPr txBox="1"/>
        </xdr:nvSpPr>
        <xdr:spPr>
          <a:xfrm>
            <a:off x="1917700" y="3581400"/>
            <a:ext cx="7874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26D558-F4C3-4553-956D-C8CB2AF95598}" type="TxLink">
              <a:rPr lang="en-US" sz="1400" b="1" i="0" u="none" strike="noStrike">
                <a:solidFill>
                  <a:srgbClr val="000000"/>
                </a:solidFill>
                <a:latin typeface="Calibri"/>
                <a:cs typeface="Calibri"/>
              </a:rPr>
              <a:pPr algn="ctr"/>
              <a:t>$5.4M</a:t>
            </a:fld>
            <a:endParaRPr lang="en-US" sz="1400" b="1">
              <a:latin typeface="+mn-lt"/>
            </a:endParaRPr>
          </a:p>
        </xdr:txBody>
      </xdr:sp>
    </xdr:grpSp>
    <xdr:clientData/>
  </xdr:twoCellAnchor>
  <xdr:twoCellAnchor>
    <xdr:from>
      <xdr:col>0</xdr:col>
      <xdr:colOff>463550</xdr:colOff>
      <xdr:row>22</xdr:row>
      <xdr:rowOff>171450</xdr:rowOff>
    </xdr:from>
    <xdr:to>
      <xdr:col>4</xdr:col>
      <xdr:colOff>387350</xdr:colOff>
      <xdr:row>25</xdr:row>
      <xdr:rowOff>158750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463550" y="4222750"/>
          <a:ext cx="2362200" cy="539750"/>
          <a:chOff x="463550" y="4222750"/>
          <a:chExt cx="2362200" cy="539750"/>
        </a:xfrm>
      </xdr:grpSpPr>
      <xdr:sp macro="" textlink="">
        <xdr:nvSpPr>
          <xdr:cNvPr id="2065" name="Rectangle: Diagonal Corners Rounded 2064">
            <a:extLst>
              <a:ext uri="{FF2B5EF4-FFF2-40B4-BE49-F238E27FC236}">
                <a16:creationId xmlns:a16="http://schemas.microsoft.com/office/drawing/2014/main" id="{00000000-0008-0000-0500-000011080000}"/>
              </a:ext>
            </a:extLst>
          </xdr:cNvPr>
          <xdr:cNvSpPr/>
        </xdr:nvSpPr>
        <xdr:spPr>
          <a:xfrm>
            <a:off x="463550" y="4222750"/>
            <a:ext cx="2362200" cy="539750"/>
          </a:xfrm>
          <a:prstGeom prst="round2DiagRect">
            <a:avLst>
              <a:gd name="adj1" fmla="val 26182"/>
              <a:gd name="adj2" fmla="val 0"/>
            </a:avLst>
          </a:prstGeom>
          <a:solidFill>
            <a:srgbClr val="F3F8F2"/>
          </a:solidFill>
          <a:ln>
            <a:noFill/>
          </a:ln>
          <a:effectLst>
            <a:outerShdw blurRad="127000" dist="63500" algn="l" rotWithShape="0">
              <a:schemeClr val="bg1">
                <a:lumMod val="75000"/>
                <a:alpha val="5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69" name="Oval 2068">
            <a:extLst>
              <a:ext uri="{FF2B5EF4-FFF2-40B4-BE49-F238E27FC236}">
                <a16:creationId xmlns:a16="http://schemas.microsoft.com/office/drawing/2014/main" id="{00000000-0008-0000-0500-000015080000}"/>
              </a:ext>
            </a:extLst>
          </xdr:cNvPr>
          <xdr:cNvSpPr/>
        </xdr:nvSpPr>
        <xdr:spPr>
          <a:xfrm>
            <a:off x="558800" y="4394200"/>
            <a:ext cx="196850" cy="196850"/>
          </a:xfrm>
          <a:prstGeom prst="ellipse">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72" name="TextBox 2071">
            <a:extLst>
              <a:ext uri="{FF2B5EF4-FFF2-40B4-BE49-F238E27FC236}">
                <a16:creationId xmlns:a16="http://schemas.microsoft.com/office/drawing/2014/main" id="{00000000-0008-0000-0500-000018080000}"/>
              </a:ext>
            </a:extLst>
          </xdr:cNvPr>
          <xdr:cNvSpPr txBox="1"/>
        </xdr:nvSpPr>
        <xdr:spPr>
          <a:xfrm>
            <a:off x="774700" y="4330700"/>
            <a:ext cx="9461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a:solidFill>
                  <a:schemeClr val="dk1"/>
                </a:solidFill>
                <a:latin typeface="+mn-lt"/>
                <a:ea typeface="+mn-ea"/>
                <a:cs typeface="+mn-cs"/>
              </a:rPr>
              <a:t>Total Target</a:t>
            </a:r>
          </a:p>
        </xdr:txBody>
      </xdr:sp>
      <xdr:sp macro="" textlink="KPIs!$L$3">
        <xdr:nvSpPr>
          <xdr:cNvPr id="2078" name="TextBox 2077">
            <a:extLst>
              <a:ext uri="{FF2B5EF4-FFF2-40B4-BE49-F238E27FC236}">
                <a16:creationId xmlns:a16="http://schemas.microsoft.com/office/drawing/2014/main" id="{00000000-0008-0000-0500-00001E080000}"/>
              </a:ext>
            </a:extLst>
          </xdr:cNvPr>
          <xdr:cNvSpPr txBox="1"/>
        </xdr:nvSpPr>
        <xdr:spPr>
          <a:xfrm>
            <a:off x="1879600" y="4330700"/>
            <a:ext cx="8255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AB28F5-7A95-47F8-83AF-9D51EBE2048C}" type="TxLink">
              <a:rPr lang="en-US" sz="1400" b="1" i="0" u="none" strike="noStrike">
                <a:solidFill>
                  <a:srgbClr val="000000"/>
                </a:solidFill>
                <a:latin typeface="Calibri"/>
                <a:cs typeface="Calibri"/>
              </a:rPr>
              <a:pPr algn="ctr"/>
              <a:t>$5.3M</a:t>
            </a:fld>
            <a:endParaRPr lang="en-US" sz="1400" b="1">
              <a:latin typeface="+mn-lt"/>
            </a:endParaRPr>
          </a:p>
        </xdr:txBody>
      </xdr:sp>
    </xdr:grpSp>
    <xdr:clientData/>
  </xdr:twoCellAnchor>
  <xdr:twoCellAnchor>
    <xdr:from>
      <xdr:col>0</xdr:col>
      <xdr:colOff>463550</xdr:colOff>
      <xdr:row>27</xdr:row>
      <xdr:rowOff>0</xdr:rowOff>
    </xdr:from>
    <xdr:to>
      <xdr:col>4</xdr:col>
      <xdr:colOff>384302</xdr:colOff>
      <xdr:row>29</xdr:row>
      <xdr:rowOff>171450</xdr:rowOff>
    </xdr:to>
    <xdr:grpSp>
      <xdr:nvGrpSpPr>
        <xdr:cNvPr id="2089" name="Group 2088">
          <a:extLst>
            <a:ext uri="{FF2B5EF4-FFF2-40B4-BE49-F238E27FC236}">
              <a16:creationId xmlns:a16="http://schemas.microsoft.com/office/drawing/2014/main" id="{00000000-0008-0000-0500-000029080000}"/>
            </a:ext>
          </a:extLst>
        </xdr:cNvPr>
        <xdr:cNvGrpSpPr/>
      </xdr:nvGrpSpPr>
      <xdr:grpSpPr>
        <a:xfrm>
          <a:off x="463550" y="4972050"/>
          <a:ext cx="2359152" cy="539750"/>
          <a:chOff x="463550" y="4972050"/>
          <a:chExt cx="2359152" cy="539750"/>
        </a:xfrm>
      </xdr:grpSpPr>
      <xdr:sp macro="" textlink="">
        <xdr:nvSpPr>
          <xdr:cNvPr id="2066" name="Rectangle: Diagonal Corners Rounded 2065">
            <a:extLst>
              <a:ext uri="{FF2B5EF4-FFF2-40B4-BE49-F238E27FC236}">
                <a16:creationId xmlns:a16="http://schemas.microsoft.com/office/drawing/2014/main" id="{00000000-0008-0000-0500-000012080000}"/>
              </a:ext>
            </a:extLst>
          </xdr:cNvPr>
          <xdr:cNvSpPr/>
        </xdr:nvSpPr>
        <xdr:spPr>
          <a:xfrm>
            <a:off x="463550" y="4972050"/>
            <a:ext cx="2359152" cy="539750"/>
          </a:xfrm>
          <a:prstGeom prst="round2DiagRect">
            <a:avLst>
              <a:gd name="adj1" fmla="val 26182"/>
              <a:gd name="adj2" fmla="val 0"/>
            </a:avLst>
          </a:prstGeom>
          <a:solidFill>
            <a:srgbClr val="F3F8F2"/>
          </a:solidFill>
          <a:ln>
            <a:noFill/>
          </a:ln>
          <a:effectLst>
            <a:outerShdw blurRad="127000" dist="63500" algn="l" rotWithShape="0">
              <a:schemeClr val="bg1">
                <a:lumMod val="75000"/>
                <a:alpha val="5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70" name="Oval 2069">
            <a:extLst>
              <a:ext uri="{FF2B5EF4-FFF2-40B4-BE49-F238E27FC236}">
                <a16:creationId xmlns:a16="http://schemas.microsoft.com/office/drawing/2014/main" id="{00000000-0008-0000-0500-000016080000}"/>
              </a:ext>
            </a:extLst>
          </xdr:cNvPr>
          <xdr:cNvSpPr/>
        </xdr:nvSpPr>
        <xdr:spPr>
          <a:xfrm>
            <a:off x="558800" y="5143500"/>
            <a:ext cx="196850" cy="196850"/>
          </a:xfrm>
          <a:prstGeom prst="ellipse">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73" name="TextBox 2072">
            <a:extLst>
              <a:ext uri="{FF2B5EF4-FFF2-40B4-BE49-F238E27FC236}">
                <a16:creationId xmlns:a16="http://schemas.microsoft.com/office/drawing/2014/main" id="{00000000-0008-0000-0500-000019080000}"/>
              </a:ext>
            </a:extLst>
          </xdr:cNvPr>
          <xdr:cNvSpPr txBox="1"/>
        </xdr:nvSpPr>
        <xdr:spPr>
          <a:xfrm>
            <a:off x="774700" y="5080000"/>
            <a:ext cx="9461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a:solidFill>
                  <a:schemeClr val="dk1"/>
                </a:solidFill>
                <a:latin typeface="+mn-lt"/>
                <a:ea typeface="+mn-ea"/>
                <a:cs typeface="+mn-cs"/>
              </a:rPr>
              <a:t>% Variance</a:t>
            </a:r>
          </a:p>
        </xdr:txBody>
      </xdr:sp>
      <mc:AlternateContent xmlns:mc="http://schemas.openxmlformats.org/markup-compatibility/2006" xmlns:a14="http://schemas.microsoft.com/office/drawing/2010/main">
        <mc:Choice Requires="a14">
          <xdr:pic>
            <xdr:nvPicPr>
              <xdr:cNvPr id="2083" name="Picture 2082">
                <a:extLst>
                  <a:ext uri="{FF2B5EF4-FFF2-40B4-BE49-F238E27FC236}">
                    <a16:creationId xmlns:a16="http://schemas.microsoft.com/office/drawing/2014/main" id="{00000000-0008-0000-0500-000023080000}"/>
                  </a:ext>
                </a:extLst>
              </xdr:cNvPr>
              <xdr:cNvPicPr>
                <a:picLocks noChangeAspect="1" noChangeArrowheads="1"/>
                <a:extLst>
                  <a:ext uri="{84589F7E-364E-4C9E-8A38-B11213B215E9}">
                    <a14:cameraTool cellRange="KPIs!$D$8" spid="_x0000_s2208"/>
                  </a:ext>
                </a:extLst>
              </xdr:cNvPicPr>
            </xdr:nvPicPr>
            <xdr:blipFill>
              <a:blip xmlns:r="http://schemas.openxmlformats.org/officeDocument/2006/relationships" r:embed="rId1"/>
              <a:srcRect/>
              <a:stretch>
                <a:fillRect/>
              </a:stretch>
            </xdr:blipFill>
            <xdr:spPr bwMode="auto">
              <a:xfrm>
                <a:off x="1866900" y="5121275"/>
                <a:ext cx="838200" cy="2413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5</xdr:col>
      <xdr:colOff>165100</xdr:colOff>
      <xdr:row>8</xdr:row>
      <xdr:rowOff>31750</xdr:rowOff>
    </xdr:from>
    <xdr:to>
      <xdr:col>15</xdr:col>
      <xdr:colOff>425450</xdr:colOff>
      <xdr:row>29</xdr:row>
      <xdr:rowOff>73025</xdr:rowOff>
    </xdr:to>
    <mc:AlternateContent xmlns:mc="http://schemas.openxmlformats.org/markup-compatibility/2006">
      <mc:Choice xmlns:we="http://schemas.microsoft.com/office/webextensions/webextension/2010/11" Requires="we">
        <xdr:graphicFrame macro="">
          <xdr:nvGraphicFramePr>
            <xdr:cNvPr id="8" name="Add-in 7">
              <a:extLst>
                <a:ext uri="{FF2B5EF4-FFF2-40B4-BE49-F238E27FC236}">
                  <a16:creationId xmlns:a16="http://schemas.microsoft.com/office/drawing/2014/main" id="{00000000-0008-0000-0500-000008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8" name="Add-in 7">
              <a:extLst>
                <a:ext uri="{FF2B5EF4-FFF2-40B4-BE49-F238E27FC236}">
                  <a16:creationId xmlns:a16="http://schemas.microsoft.com/office/drawing/2014/main" id="{00000000-0008-0000-0500-000008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5</xdr:col>
      <xdr:colOff>95250</xdr:colOff>
      <xdr:row>9</xdr:row>
      <xdr:rowOff>107950</xdr:rowOff>
    </xdr:from>
    <xdr:to>
      <xdr:col>6</xdr:col>
      <xdr:colOff>222250</xdr:colOff>
      <xdr:row>10</xdr:row>
      <xdr:rowOff>114300</xdr:rowOff>
    </xdr:to>
    <xdr:sp macro="" textlink="">
      <xdr:nvSpPr>
        <xdr:cNvPr id="2060" name="TextBox 2059">
          <a:extLst>
            <a:ext uri="{FF2B5EF4-FFF2-40B4-BE49-F238E27FC236}">
              <a16:creationId xmlns:a16="http://schemas.microsoft.com/office/drawing/2014/main" id="{00000000-0008-0000-0500-00000C080000}"/>
            </a:ext>
          </a:extLst>
        </xdr:cNvPr>
        <xdr:cNvSpPr txBox="1"/>
      </xdr:nvSpPr>
      <xdr:spPr>
        <a:xfrm>
          <a:off x="3143250" y="1765300"/>
          <a:ext cx="7366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mn-lt"/>
            </a:rPr>
            <a:t>Store</a:t>
          </a:r>
        </a:p>
      </xdr:txBody>
    </xdr:sp>
    <xdr:clientData/>
  </xdr:twoCellAnchor>
  <xdr:twoCellAnchor>
    <xdr:from>
      <xdr:col>0</xdr:col>
      <xdr:colOff>400050</xdr:colOff>
      <xdr:row>1</xdr:row>
      <xdr:rowOff>139700</xdr:rowOff>
    </xdr:from>
    <xdr:to>
      <xdr:col>11</xdr:col>
      <xdr:colOff>334736</xdr:colOff>
      <xdr:row>4</xdr:row>
      <xdr:rowOff>50800</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400050" y="323850"/>
          <a:ext cx="6640286" cy="463550"/>
          <a:chOff x="302382" y="241905"/>
          <a:chExt cx="6640286" cy="463550"/>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302382" y="241905"/>
            <a:ext cx="6640286" cy="463550"/>
          </a:xfrm>
          <a:prstGeom prst="rect">
            <a:avLst/>
          </a:prstGeom>
          <a:gradFill flip="none" rotWithShape="1">
            <a:gsLst>
              <a:gs pos="79000">
                <a:srgbClr val="F3F8F2"/>
              </a:gs>
              <a:gs pos="27000">
                <a:srgbClr val="F3F8F2"/>
              </a:gs>
              <a:gs pos="0">
                <a:srgbClr val="F3F8F2"/>
              </a:gs>
              <a:gs pos="54000">
                <a:schemeClr val="bg1"/>
              </a:gs>
              <a:gs pos="100000">
                <a:srgbClr val="F3F8F2"/>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solidFill>
                  <a:srgbClr val="6C7755"/>
                </a:solidFill>
              </a:rPr>
              <a:t>QUENCH</a:t>
            </a:r>
            <a:r>
              <a:rPr lang="en-US" sz="1800" b="1" baseline="0">
                <a:solidFill>
                  <a:srgbClr val="6C7755"/>
                </a:solidFill>
              </a:rPr>
              <a:t> CRAFT</a:t>
            </a:r>
            <a:r>
              <a:rPr lang="en-US" sz="1800" b="1">
                <a:solidFill>
                  <a:srgbClr val="6C7755"/>
                </a:solidFill>
              </a:rPr>
              <a:t> GROUP</a:t>
            </a:r>
          </a:p>
        </xdr:txBody>
      </xdr:sp>
      <xdr:sp macro="" textlink="">
        <xdr:nvSpPr>
          <xdr:cNvPr id="12" name="Rectangle: Diagonal Corners Rounded 11">
            <a:hlinkClick xmlns:r="http://schemas.openxmlformats.org/officeDocument/2006/relationships" r:id="rId4"/>
            <a:extLst>
              <a:ext uri="{FF2B5EF4-FFF2-40B4-BE49-F238E27FC236}">
                <a16:creationId xmlns:a16="http://schemas.microsoft.com/office/drawing/2014/main" id="{00000000-0008-0000-0500-00000C000000}"/>
              </a:ext>
            </a:extLst>
          </xdr:cNvPr>
          <xdr:cNvSpPr/>
        </xdr:nvSpPr>
        <xdr:spPr>
          <a:xfrm>
            <a:off x="4027715" y="376919"/>
            <a:ext cx="919238" cy="193523"/>
          </a:xfrm>
          <a:prstGeom prst="round2DiagRect">
            <a:avLst/>
          </a:prstGeom>
          <a:solidFill>
            <a:srgbClr val="DEE2D6"/>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6C7755"/>
                </a:solidFill>
                <a:latin typeface="+mn-lt"/>
                <a:ea typeface="+mn-ea"/>
                <a:cs typeface="+mn-cs"/>
              </a:rPr>
              <a:t>Timeframe </a:t>
            </a:r>
          </a:p>
        </xdr:txBody>
      </xdr:sp>
      <xdr:sp macro="" textlink="">
        <xdr:nvSpPr>
          <xdr:cNvPr id="13" name="Rectangle: Diagonal Corners Rounded 12">
            <a:extLst>
              <a:ext uri="{FF2B5EF4-FFF2-40B4-BE49-F238E27FC236}">
                <a16:creationId xmlns:a16="http://schemas.microsoft.com/office/drawing/2014/main" id="{00000000-0008-0000-0500-00000D000000}"/>
              </a:ext>
            </a:extLst>
          </xdr:cNvPr>
          <xdr:cNvSpPr/>
        </xdr:nvSpPr>
        <xdr:spPr>
          <a:xfrm>
            <a:off x="5087863" y="377523"/>
            <a:ext cx="676124" cy="192314"/>
          </a:xfrm>
          <a:prstGeom prst="round2DiagRect">
            <a:avLst/>
          </a:prstGeom>
          <a:solidFill>
            <a:srgbClr val="6C7755"/>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DEE2D6"/>
                </a:solidFill>
                <a:latin typeface="+mn-lt"/>
                <a:ea typeface="+mn-ea"/>
                <a:cs typeface="+mn-cs"/>
              </a:rPr>
              <a:t>Store</a:t>
            </a:r>
          </a:p>
        </xdr:txBody>
      </xdr:sp>
      <xdr:sp macro="" textlink="">
        <xdr:nvSpPr>
          <xdr:cNvPr id="14" name="Rectangle: Diagonal Corners Rounded 13">
            <a:hlinkClick xmlns:r="http://schemas.openxmlformats.org/officeDocument/2006/relationships" r:id="rId5"/>
            <a:extLst>
              <a:ext uri="{FF2B5EF4-FFF2-40B4-BE49-F238E27FC236}">
                <a16:creationId xmlns:a16="http://schemas.microsoft.com/office/drawing/2014/main" id="{00000000-0008-0000-0500-00000E000000}"/>
              </a:ext>
            </a:extLst>
          </xdr:cNvPr>
          <xdr:cNvSpPr/>
        </xdr:nvSpPr>
        <xdr:spPr>
          <a:xfrm>
            <a:off x="5904896" y="381153"/>
            <a:ext cx="626533" cy="185055"/>
          </a:xfrm>
          <a:prstGeom prst="round2DiagRect">
            <a:avLst/>
          </a:prstGeom>
          <a:solidFill>
            <a:srgbClr val="DEE2D6"/>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6C7755"/>
                </a:solidFill>
                <a:latin typeface="+mn-lt"/>
                <a:ea typeface="+mn-ea"/>
                <a:cs typeface="+mn-cs"/>
              </a:rPr>
              <a:t>Profit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196850</xdr:colOff>
      <xdr:row>23</xdr:row>
      <xdr:rowOff>44450</xdr:rowOff>
    </xdr:from>
    <xdr:to>
      <xdr:col>17</xdr:col>
      <xdr:colOff>215900</xdr:colOff>
      <xdr:row>32</xdr:row>
      <xdr:rowOff>114300</xdr:rowOff>
    </xdr:to>
    <xdr:sp macro="" textlink="">
      <xdr:nvSpPr>
        <xdr:cNvPr id="2" name="Oval 1">
          <a:extLst>
            <a:ext uri="{FF2B5EF4-FFF2-40B4-BE49-F238E27FC236}">
              <a16:creationId xmlns:a16="http://schemas.microsoft.com/office/drawing/2014/main" id="{00000000-0008-0000-0600-000002000000}"/>
            </a:ext>
          </a:extLst>
        </xdr:cNvPr>
        <xdr:cNvSpPr/>
      </xdr:nvSpPr>
      <xdr:spPr>
        <a:xfrm>
          <a:off x="8731250" y="4279900"/>
          <a:ext cx="1847850" cy="1727200"/>
        </a:xfrm>
        <a:prstGeom prst="ellipse">
          <a:avLst/>
        </a:prstGeom>
        <a:solidFill>
          <a:srgbClr val="EBE9E9">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190500</xdr:colOff>
      <xdr:row>26</xdr:row>
      <xdr:rowOff>50800</xdr:rowOff>
    </xdr:from>
    <xdr:to>
      <xdr:col>5</xdr:col>
      <xdr:colOff>510687</xdr:colOff>
      <xdr:row>31</xdr:row>
      <xdr:rowOff>165100</xdr:rowOff>
    </xdr:to>
    <xdr:sp macro="" textlink="">
      <xdr:nvSpPr>
        <xdr:cNvPr id="3" name="Oval 2">
          <a:extLst>
            <a:ext uri="{FF2B5EF4-FFF2-40B4-BE49-F238E27FC236}">
              <a16:creationId xmlns:a16="http://schemas.microsoft.com/office/drawing/2014/main" id="{00000000-0008-0000-0600-000003000000}"/>
            </a:ext>
          </a:extLst>
        </xdr:cNvPr>
        <xdr:cNvSpPr/>
      </xdr:nvSpPr>
      <xdr:spPr>
        <a:xfrm>
          <a:off x="2628900" y="4838700"/>
          <a:ext cx="929787" cy="1035050"/>
        </a:xfrm>
        <a:prstGeom prst="ellipse">
          <a:avLst/>
        </a:prstGeom>
        <a:solidFill>
          <a:srgbClr val="DEE2D6">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539750</xdr:colOff>
      <xdr:row>0</xdr:row>
      <xdr:rowOff>139700</xdr:rowOff>
    </xdr:from>
    <xdr:to>
      <xdr:col>18</xdr:col>
      <xdr:colOff>107950</xdr:colOff>
      <xdr:row>11</xdr:row>
      <xdr:rowOff>120650</xdr:rowOff>
    </xdr:to>
    <xdr:sp macro="" textlink="">
      <xdr:nvSpPr>
        <xdr:cNvPr id="4" name="Oval 3">
          <a:extLst>
            <a:ext uri="{FF2B5EF4-FFF2-40B4-BE49-F238E27FC236}">
              <a16:creationId xmlns:a16="http://schemas.microsoft.com/office/drawing/2014/main" id="{00000000-0008-0000-0600-000004000000}"/>
            </a:ext>
          </a:extLst>
        </xdr:cNvPr>
        <xdr:cNvSpPr/>
      </xdr:nvSpPr>
      <xdr:spPr>
        <a:xfrm>
          <a:off x="9074150" y="139700"/>
          <a:ext cx="2006600" cy="2006600"/>
        </a:xfrm>
        <a:prstGeom prst="ellipse">
          <a:avLst/>
        </a:prstGeom>
        <a:solidFill>
          <a:srgbClr val="DEE2D6">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6350</xdr:rowOff>
    </xdr:from>
    <xdr:to>
      <xdr:col>4</xdr:col>
      <xdr:colOff>88900</xdr:colOff>
      <xdr:row>18</xdr:row>
      <xdr:rowOff>158750</xdr:rowOff>
    </xdr:to>
    <xdr:sp macro="" textlink="">
      <xdr:nvSpPr>
        <xdr:cNvPr id="5" name="Oval 4">
          <a:extLst>
            <a:ext uri="{FF2B5EF4-FFF2-40B4-BE49-F238E27FC236}">
              <a16:creationId xmlns:a16="http://schemas.microsoft.com/office/drawing/2014/main" id="{00000000-0008-0000-0600-000005000000}"/>
            </a:ext>
          </a:extLst>
        </xdr:cNvPr>
        <xdr:cNvSpPr/>
      </xdr:nvSpPr>
      <xdr:spPr>
        <a:xfrm>
          <a:off x="0" y="927100"/>
          <a:ext cx="2527300" cy="2546350"/>
        </a:xfrm>
        <a:prstGeom prst="ellipse">
          <a:avLst/>
        </a:prstGeom>
        <a:solidFill>
          <a:srgbClr val="EBE9E9">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330200</xdr:colOff>
      <xdr:row>0</xdr:row>
      <xdr:rowOff>0</xdr:rowOff>
    </xdr:from>
    <xdr:to>
      <xdr:col>22</xdr:col>
      <xdr:colOff>428625</xdr:colOff>
      <xdr:row>31</xdr:row>
      <xdr:rowOff>101601</xdr:rowOff>
    </xdr:to>
    <xdr:grpSp>
      <xdr:nvGrpSpPr>
        <xdr:cNvPr id="6" name="Group 5">
          <a:extLst>
            <a:ext uri="{FF2B5EF4-FFF2-40B4-BE49-F238E27FC236}">
              <a16:creationId xmlns:a16="http://schemas.microsoft.com/office/drawing/2014/main" id="{00000000-0008-0000-0600-000006000000}"/>
            </a:ext>
          </a:extLst>
        </xdr:cNvPr>
        <xdr:cNvGrpSpPr/>
      </xdr:nvGrpSpPr>
      <xdr:grpSpPr>
        <a:xfrm>
          <a:off x="10083800" y="0"/>
          <a:ext cx="3756025" cy="5810251"/>
          <a:chOff x="9350167" y="0"/>
          <a:chExt cx="4489659" cy="5810251"/>
        </a:xfrm>
        <a:solidFill>
          <a:srgbClr val="F3F8F2"/>
        </a:solidFill>
        <a:effectLst>
          <a:outerShdw blurRad="127000" dist="63500" dir="5400000" algn="ctr" rotWithShape="0">
            <a:schemeClr val="bg1">
              <a:lumMod val="75000"/>
              <a:alpha val="50000"/>
            </a:schemeClr>
          </a:outerShdw>
        </a:effectLst>
      </xdr:grpSpPr>
      <xdr:sp macro="" textlink="">
        <xdr:nvSpPr>
          <xdr:cNvPr id="7" name="Teardrop 6">
            <a:extLst>
              <a:ext uri="{FF2B5EF4-FFF2-40B4-BE49-F238E27FC236}">
                <a16:creationId xmlns:a16="http://schemas.microsoft.com/office/drawing/2014/main" id="{00000000-0008-0000-0600-000007000000}"/>
              </a:ext>
            </a:extLst>
          </xdr:cNvPr>
          <xdr:cNvSpPr/>
        </xdr:nvSpPr>
        <xdr:spPr>
          <a:xfrm rot="16857456">
            <a:off x="9487997" y="1458421"/>
            <a:ext cx="4331654" cy="4372005"/>
          </a:xfrm>
          <a:prstGeom prst="teardrop">
            <a:avLst>
              <a:gd name="adj" fmla="val 151894"/>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600-000008000000}"/>
              </a:ext>
            </a:extLst>
          </xdr:cNvPr>
          <xdr:cNvSpPr/>
        </xdr:nvSpPr>
        <xdr:spPr>
          <a:xfrm>
            <a:off x="9660192" y="1"/>
            <a:ext cx="3813324" cy="1743372"/>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600-000009000000}"/>
              </a:ext>
            </a:extLst>
          </xdr:cNvPr>
          <xdr:cNvSpPr/>
        </xdr:nvSpPr>
        <xdr:spPr>
          <a:xfrm>
            <a:off x="9350167" y="0"/>
            <a:ext cx="630141" cy="35700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463550</xdr:colOff>
      <xdr:row>6</xdr:row>
      <xdr:rowOff>12700</xdr:rowOff>
    </xdr:from>
    <xdr:to>
      <xdr:col>16</xdr:col>
      <xdr:colOff>120650</xdr:colOff>
      <xdr:row>30</xdr:row>
      <xdr:rowOff>107950</xdr:rowOff>
    </xdr:to>
    <xdr:sp macro="" textlink="">
      <xdr:nvSpPr>
        <xdr:cNvPr id="11" name="Rectangle: Diagonal Corners Rounded 10">
          <a:extLst>
            <a:ext uri="{FF2B5EF4-FFF2-40B4-BE49-F238E27FC236}">
              <a16:creationId xmlns:a16="http://schemas.microsoft.com/office/drawing/2014/main" id="{00000000-0008-0000-0600-00000B000000}"/>
            </a:ext>
          </a:extLst>
        </xdr:cNvPr>
        <xdr:cNvSpPr/>
      </xdr:nvSpPr>
      <xdr:spPr>
        <a:xfrm>
          <a:off x="463550" y="1117600"/>
          <a:ext cx="9410700" cy="4514850"/>
        </a:xfrm>
        <a:prstGeom prst="round2DiagRect">
          <a:avLst>
            <a:gd name="adj1" fmla="val 7666"/>
            <a:gd name="adj2" fmla="val 0"/>
          </a:avLst>
        </a:prstGeom>
        <a:solidFill>
          <a:srgbClr val="F3F8F2"/>
        </a:solidFill>
        <a:ln>
          <a:noFill/>
        </a:ln>
        <a:effectLst>
          <a:outerShdw blurRad="127000" dist="63500" algn="l" rotWithShape="0">
            <a:schemeClr val="bg1">
              <a:lumMod val="75000"/>
              <a:alpha val="5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461846</xdr:colOff>
      <xdr:row>6</xdr:row>
      <xdr:rowOff>165100</xdr:rowOff>
    </xdr:from>
    <xdr:to>
      <xdr:col>15</xdr:col>
      <xdr:colOff>588286</xdr:colOff>
      <xdr:row>30</xdr:row>
      <xdr:rowOff>133350</xdr:rowOff>
    </xdr:to>
    <xdr:sp macro="" textlink="">
      <xdr:nvSpPr>
        <xdr:cNvPr id="12" name="Rectangle: Diagonal Corners Rounded 11">
          <a:extLst>
            <a:ext uri="{FF2B5EF4-FFF2-40B4-BE49-F238E27FC236}">
              <a16:creationId xmlns:a16="http://schemas.microsoft.com/office/drawing/2014/main" id="{00000000-0008-0000-0600-00000C000000}"/>
            </a:ext>
          </a:extLst>
        </xdr:cNvPr>
        <xdr:cNvSpPr/>
      </xdr:nvSpPr>
      <xdr:spPr>
        <a:xfrm>
          <a:off x="461846" y="1270000"/>
          <a:ext cx="9270440" cy="4387850"/>
        </a:xfrm>
        <a:prstGeom prst="round2DiagRect">
          <a:avLst>
            <a:gd name="adj1" fmla="val 8852"/>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419100</xdr:colOff>
      <xdr:row>7</xdr:row>
      <xdr:rowOff>60324</xdr:rowOff>
    </xdr:from>
    <xdr:to>
      <xdr:col>15</xdr:col>
      <xdr:colOff>501650</xdr:colOff>
      <xdr:row>30</xdr:row>
      <xdr:rowOff>50799</xdr:rowOff>
    </xdr:to>
    <xdr:sp macro="" textlink="">
      <xdr:nvSpPr>
        <xdr:cNvPr id="13" name="Rectangle: Diagonal Corners Rounded 12">
          <a:extLst>
            <a:ext uri="{FF2B5EF4-FFF2-40B4-BE49-F238E27FC236}">
              <a16:creationId xmlns:a16="http://schemas.microsoft.com/office/drawing/2014/main" id="{00000000-0008-0000-0600-00000D000000}"/>
            </a:ext>
          </a:extLst>
        </xdr:cNvPr>
        <xdr:cNvSpPr/>
      </xdr:nvSpPr>
      <xdr:spPr>
        <a:xfrm>
          <a:off x="5295900" y="1349374"/>
          <a:ext cx="4349750" cy="4225925"/>
        </a:xfrm>
        <a:prstGeom prst="round2DiagRect">
          <a:avLst>
            <a:gd name="adj1" fmla="val 7755"/>
            <a:gd name="adj2" fmla="val 0"/>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488950</xdr:colOff>
      <xdr:row>13</xdr:row>
      <xdr:rowOff>184149</xdr:rowOff>
    </xdr:from>
    <xdr:to>
      <xdr:col>15</xdr:col>
      <xdr:colOff>412750</xdr:colOff>
      <xdr:row>22</xdr:row>
      <xdr:rowOff>95250</xdr:rowOff>
    </xdr:to>
    <xdr:graphicFrame macro="">
      <xdr:nvGraphicFramePr>
        <xdr:cNvPr id="33" name="Chart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209550</xdr:colOff>
      <xdr:row>22</xdr:row>
      <xdr:rowOff>165100</xdr:rowOff>
    </xdr:from>
    <xdr:to>
      <xdr:col>15</xdr:col>
      <xdr:colOff>412750</xdr:colOff>
      <xdr:row>29</xdr:row>
      <xdr:rowOff>107694</xdr:rowOff>
    </xdr:to>
    <xdr:graphicFrame macro="">
      <xdr:nvGraphicFramePr>
        <xdr:cNvPr id="34" name="Chart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57150</xdr:colOff>
      <xdr:row>12</xdr:row>
      <xdr:rowOff>114300</xdr:rowOff>
    </xdr:from>
    <xdr:to>
      <xdr:col>12</xdr:col>
      <xdr:colOff>412750</xdr:colOff>
      <xdr:row>14</xdr:row>
      <xdr:rowOff>31750</xdr:rowOff>
    </xdr:to>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5543550" y="2324100"/>
          <a:ext cx="2184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t>Revenue vs Target by Month</a:t>
          </a:r>
        </a:p>
      </xdr:txBody>
    </xdr:sp>
    <xdr:clientData/>
  </xdr:twoCellAnchor>
  <xdr:twoCellAnchor editAs="oneCell">
    <xdr:from>
      <xdr:col>17</xdr:col>
      <xdr:colOff>12700</xdr:colOff>
      <xdr:row>6</xdr:row>
      <xdr:rowOff>12700</xdr:rowOff>
    </xdr:from>
    <xdr:to>
      <xdr:col>19</xdr:col>
      <xdr:colOff>349250</xdr:colOff>
      <xdr:row>23</xdr:row>
      <xdr:rowOff>88900</xdr:rowOff>
    </xdr:to>
    <mc:AlternateContent xmlns:mc="http://schemas.openxmlformats.org/markup-compatibility/2006" xmlns:a14="http://schemas.microsoft.com/office/drawing/2010/main">
      <mc:Choice Requires="a14">
        <xdr:graphicFrame macro="">
          <xdr:nvGraphicFramePr>
            <xdr:cNvPr id="36" name="Store Name">
              <a:extLst>
                <a:ext uri="{FF2B5EF4-FFF2-40B4-BE49-F238E27FC236}">
                  <a16:creationId xmlns:a16="http://schemas.microsoft.com/office/drawing/2014/main" id="{00000000-0008-0000-0600-000024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0375900" y="1117600"/>
              <a:ext cx="1555750" cy="320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6350</xdr:colOff>
      <xdr:row>8</xdr:row>
      <xdr:rowOff>53975</xdr:rowOff>
    </xdr:from>
    <xdr:to>
      <xdr:col>15</xdr:col>
      <xdr:colOff>495300</xdr:colOff>
      <xdr:row>11</xdr:row>
      <xdr:rowOff>85725</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5492750" y="1527175"/>
          <a:ext cx="4146550" cy="584200"/>
          <a:chOff x="5492750" y="1527175"/>
          <a:chExt cx="4146550" cy="584200"/>
        </a:xfrm>
      </xdr:grpSpPr>
      <xdr:grpSp>
        <xdr:nvGrpSpPr>
          <xdr:cNvPr id="17" name="Group 16">
            <a:extLst>
              <a:ext uri="{FF2B5EF4-FFF2-40B4-BE49-F238E27FC236}">
                <a16:creationId xmlns:a16="http://schemas.microsoft.com/office/drawing/2014/main" id="{00000000-0008-0000-0600-000011000000}"/>
              </a:ext>
            </a:extLst>
          </xdr:cNvPr>
          <xdr:cNvGrpSpPr/>
        </xdr:nvGrpSpPr>
        <xdr:grpSpPr>
          <a:xfrm>
            <a:off x="5492750" y="1527175"/>
            <a:ext cx="1225550" cy="584200"/>
            <a:chOff x="5492750" y="1527175"/>
            <a:chExt cx="1225550" cy="584200"/>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5511800" y="1527175"/>
              <a:ext cx="1206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Revenue</a:t>
              </a:r>
            </a:p>
          </xdr:txBody>
        </xdr:sp>
        <xdr:sp macro="" textlink="'TimeFrame Analysis'!$P$3">
          <xdr:nvSpPr>
            <xdr:cNvPr id="45" name="TextBox 44">
              <a:extLst>
                <a:ext uri="{FF2B5EF4-FFF2-40B4-BE49-F238E27FC236}">
                  <a16:creationId xmlns:a16="http://schemas.microsoft.com/office/drawing/2014/main" id="{00000000-0008-0000-0600-00002D000000}"/>
                </a:ext>
              </a:extLst>
            </xdr:cNvPr>
            <xdr:cNvSpPr txBox="1"/>
          </xdr:nvSpPr>
          <xdr:spPr>
            <a:xfrm>
              <a:off x="5511800" y="1825625"/>
              <a:ext cx="1206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73DC5FB-ADD0-48B5-8EB7-26306CC57000}" type="TxLink">
                <a:rPr lang="en-US" sz="1800" b="0" i="0" u="none" strike="noStrike">
                  <a:solidFill>
                    <a:srgbClr val="444140"/>
                  </a:solidFill>
                  <a:latin typeface="Calibri"/>
                  <a:ea typeface="Calibri"/>
                  <a:cs typeface="Calibri"/>
                </a:rPr>
                <a:pPr algn="l"/>
                <a:t>$558.2K</a:t>
              </a:fld>
              <a:endParaRPr lang="en-US" sz="2000" b="0">
                <a:solidFill>
                  <a:srgbClr val="444140"/>
                </a:solidFill>
              </a:endParaRPr>
            </a:p>
          </xdr:txBody>
        </xdr:sp>
        <xdr:cxnSp macro="">
          <xdr:nvCxnSpPr>
            <xdr:cNvPr id="52" name="Straight Connector 51">
              <a:extLst>
                <a:ext uri="{FF2B5EF4-FFF2-40B4-BE49-F238E27FC236}">
                  <a16:creationId xmlns:a16="http://schemas.microsoft.com/office/drawing/2014/main" id="{00000000-0008-0000-0600-000034000000}"/>
                </a:ext>
              </a:extLst>
            </xdr:cNvPr>
            <xdr:cNvCxnSpPr/>
          </xdr:nvCxnSpPr>
          <xdr:spPr>
            <a:xfrm>
              <a:off x="5492750" y="1619250"/>
              <a:ext cx="0" cy="457200"/>
            </a:xfrm>
            <a:prstGeom prst="line">
              <a:avLst/>
            </a:prstGeom>
            <a:ln w="22225">
              <a:solidFill>
                <a:srgbClr val="DEE2D6"/>
              </a:solidFill>
            </a:ln>
          </xdr:spPr>
          <xdr:style>
            <a:lnRef idx="1">
              <a:schemeClr val="accent1"/>
            </a:lnRef>
            <a:fillRef idx="0">
              <a:schemeClr val="accent1"/>
            </a:fillRef>
            <a:effectRef idx="0">
              <a:schemeClr val="accent1"/>
            </a:effectRef>
            <a:fontRef idx="minor">
              <a:schemeClr val="tx1"/>
            </a:fontRef>
          </xdr:style>
        </xdr:cxnSp>
      </xdr:grpSp>
      <xdr:grpSp>
        <xdr:nvGrpSpPr>
          <xdr:cNvPr id="78" name="Group 77">
            <a:extLst>
              <a:ext uri="{FF2B5EF4-FFF2-40B4-BE49-F238E27FC236}">
                <a16:creationId xmlns:a16="http://schemas.microsoft.com/office/drawing/2014/main" id="{00000000-0008-0000-0600-00004E000000}"/>
              </a:ext>
            </a:extLst>
          </xdr:cNvPr>
          <xdr:cNvGrpSpPr/>
        </xdr:nvGrpSpPr>
        <xdr:grpSpPr>
          <a:xfrm>
            <a:off x="8572500" y="1527175"/>
            <a:ext cx="1066800" cy="562867"/>
            <a:chOff x="8540750" y="1527175"/>
            <a:chExt cx="1066800" cy="562867"/>
          </a:xfrm>
        </xdr:grpSpPr>
        <mc:AlternateContent xmlns:mc="http://schemas.openxmlformats.org/markup-compatibility/2006" xmlns:a14="http://schemas.microsoft.com/office/drawing/2010/main">
          <mc:Choice Requires="a14">
            <xdr:pic>
              <xdr:nvPicPr>
                <xdr:cNvPr id="41" name="Picture 40">
                  <a:extLst>
                    <a:ext uri="{FF2B5EF4-FFF2-40B4-BE49-F238E27FC236}">
                      <a16:creationId xmlns:a16="http://schemas.microsoft.com/office/drawing/2014/main" id="{00000000-0008-0000-0600-000029000000}"/>
                    </a:ext>
                  </a:extLst>
                </xdr:cNvPr>
                <xdr:cNvPicPr>
                  <a:picLocks noChangeAspect="1" noChangeArrowheads="1"/>
                  <a:extLst>
                    <a:ext uri="{84589F7E-364E-4C9E-8A38-B11213B215E9}">
                      <a14:cameraTool cellRange="'TimeFrame Analysis'!$Q$6" spid="_x0000_s4511"/>
                    </a:ext>
                  </a:extLst>
                </xdr:cNvPicPr>
              </xdr:nvPicPr>
              <xdr:blipFill>
                <a:blip xmlns:r="http://schemas.openxmlformats.org/officeDocument/2006/relationships" r:embed="rId3"/>
                <a:srcRect/>
                <a:stretch>
                  <a:fillRect/>
                </a:stretch>
              </xdr:blipFill>
              <xdr:spPr bwMode="auto">
                <a:xfrm>
                  <a:off x="8572500" y="1828800"/>
                  <a:ext cx="831850" cy="261242"/>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8572500" y="1527175"/>
              <a:ext cx="1035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 Variance</a:t>
              </a:r>
            </a:p>
          </xdr:txBody>
        </xdr:sp>
        <xdr:cxnSp macro="">
          <xdr:nvCxnSpPr>
            <xdr:cNvPr id="54" name="Straight Connector 53">
              <a:extLst>
                <a:ext uri="{FF2B5EF4-FFF2-40B4-BE49-F238E27FC236}">
                  <a16:creationId xmlns:a16="http://schemas.microsoft.com/office/drawing/2014/main" id="{00000000-0008-0000-0600-000036000000}"/>
                </a:ext>
              </a:extLst>
            </xdr:cNvPr>
            <xdr:cNvCxnSpPr/>
          </xdr:nvCxnSpPr>
          <xdr:spPr>
            <a:xfrm>
              <a:off x="8540750" y="1619250"/>
              <a:ext cx="0" cy="419100"/>
            </a:xfrm>
            <a:prstGeom prst="line">
              <a:avLst/>
            </a:prstGeom>
            <a:ln w="22225">
              <a:solidFill>
                <a:srgbClr val="DEE2D6"/>
              </a:solidFill>
            </a:ln>
          </xdr:spPr>
          <xdr:style>
            <a:lnRef idx="1">
              <a:schemeClr val="accent1"/>
            </a:lnRef>
            <a:fillRef idx="0">
              <a:schemeClr val="accent1"/>
            </a:fillRef>
            <a:effectRef idx="0">
              <a:schemeClr val="accent1"/>
            </a:effectRef>
            <a:fontRef idx="minor">
              <a:schemeClr val="tx1"/>
            </a:fontRef>
          </xdr:style>
        </xdr:cxnSp>
      </xdr:grpSp>
      <xdr:grpSp>
        <xdr:nvGrpSpPr>
          <xdr:cNvPr id="77" name="Group 76">
            <a:extLst>
              <a:ext uri="{FF2B5EF4-FFF2-40B4-BE49-F238E27FC236}">
                <a16:creationId xmlns:a16="http://schemas.microsoft.com/office/drawing/2014/main" id="{00000000-0008-0000-0600-00004D000000}"/>
              </a:ext>
            </a:extLst>
          </xdr:cNvPr>
          <xdr:cNvGrpSpPr/>
        </xdr:nvGrpSpPr>
        <xdr:grpSpPr>
          <a:xfrm>
            <a:off x="7089775" y="1527175"/>
            <a:ext cx="1054100" cy="584200"/>
            <a:chOff x="7058025" y="1527175"/>
            <a:chExt cx="1054100" cy="584200"/>
          </a:xfrm>
        </xdr:grpSpPr>
        <xdr:sp macro="" textlink="">
          <xdr:nvSpPr>
            <xdr:cNvPr id="43" name="TextBox 42">
              <a:extLst>
                <a:ext uri="{FF2B5EF4-FFF2-40B4-BE49-F238E27FC236}">
                  <a16:creationId xmlns:a16="http://schemas.microsoft.com/office/drawing/2014/main" id="{00000000-0008-0000-0600-00002B000000}"/>
                </a:ext>
              </a:extLst>
            </xdr:cNvPr>
            <xdr:cNvSpPr txBox="1"/>
          </xdr:nvSpPr>
          <xdr:spPr>
            <a:xfrm>
              <a:off x="7077075" y="1527175"/>
              <a:ext cx="1035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Target</a:t>
              </a:r>
            </a:p>
          </xdr:txBody>
        </xdr:sp>
        <xdr:sp macro="" textlink="'TimeFrame Analysis'!$Q$3">
          <xdr:nvSpPr>
            <xdr:cNvPr id="46" name="TextBox 45">
              <a:extLst>
                <a:ext uri="{FF2B5EF4-FFF2-40B4-BE49-F238E27FC236}">
                  <a16:creationId xmlns:a16="http://schemas.microsoft.com/office/drawing/2014/main" id="{00000000-0008-0000-0600-00002E000000}"/>
                </a:ext>
              </a:extLst>
            </xdr:cNvPr>
            <xdr:cNvSpPr txBox="1"/>
          </xdr:nvSpPr>
          <xdr:spPr>
            <a:xfrm>
              <a:off x="7077075" y="1825625"/>
              <a:ext cx="1035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89419E3-5410-4DFA-85CD-D9A6C7584AB4}" type="TxLink">
                <a:rPr lang="en-US" sz="1800" b="0" i="0" u="none" strike="noStrike">
                  <a:solidFill>
                    <a:srgbClr val="444140"/>
                  </a:solidFill>
                  <a:latin typeface="Calibri"/>
                  <a:ea typeface="Calibri"/>
                  <a:cs typeface="Calibri"/>
                </a:rPr>
                <a:pPr algn="l"/>
                <a:t>$504.6K</a:t>
              </a:fld>
              <a:endParaRPr lang="en-US" sz="2000" b="0">
                <a:solidFill>
                  <a:srgbClr val="444140"/>
                </a:solidFill>
              </a:endParaRPr>
            </a:p>
          </xdr:txBody>
        </xdr:sp>
        <xdr:cxnSp macro="">
          <xdr:nvCxnSpPr>
            <xdr:cNvPr id="55" name="Straight Connector 54">
              <a:extLst>
                <a:ext uri="{FF2B5EF4-FFF2-40B4-BE49-F238E27FC236}">
                  <a16:creationId xmlns:a16="http://schemas.microsoft.com/office/drawing/2014/main" id="{00000000-0008-0000-0600-000037000000}"/>
                </a:ext>
              </a:extLst>
            </xdr:cNvPr>
            <xdr:cNvCxnSpPr/>
          </xdr:nvCxnSpPr>
          <xdr:spPr>
            <a:xfrm>
              <a:off x="7058025" y="1619250"/>
              <a:ext cx="0" cy="457200"/>
            </a:xfrm>
            <a:prstGeom prst="line">
              <a:avLst/>
            </a:prstGeom>
            <a:ln w="22225">
              <a:solidFill>
                <a:srgbClr val="DEE2D6"/>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4</xdr:col>
      <xdr:colOff>488950</xdr:colOff>
      <xdr:row>7</xdr:row>
      <xdr:rowOff>60325</xdr:rowOff>
    </xdr:from>
    <xdr:to>
      <xdr:col>8</xdr:col>
      <xdr:colOff>336550</xdr:colOff>
      <xdr:row>20</xdr:row>
      <xdr:rowOff>177800</xdr:rowOff>
    </xdr:to>
    <xdr:sp macro="" textlink="">
      <xdr:nvSpPr>
        <xdr:cNvPr id="58" name="Rectangle: Diagonal Corners Rounded 57">
          <a:extLst>
            <a:ext uri="{FF2B5EF4-FFF2-40B4-BE49-F238E27FC236}">
              <a16:creationId xmlns:a16="http://schemas.microsoft.com/office/drawing/2014/main" id="{00000000-0008-0000-0600-00003A000000}"/>
            </a:ext>
          </a:extLst>
        </xdr:cNvPr>
        <xdr:cNvSpPr/>
      </xdr:nvSpPr>
      <xdr:spPr>
        <a:xfrm>
          <a:off x="2927350" y="1349375"/>
          <a:ext cx="2286000" cy="2511425"/>
        </a:xfrm>
        <a:prstGeom prst="round2DiagRect">
          <a:avLst>
            <a:gd name="adj1" fmla="val 0"/>
            <a:gd name="adj2" fmla="val 12188"/>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577850</xdr:colOff>
          <xdr:row>9</xdr:row>
          <xdr:rowOff>127000</xdr:rowOff>
        </xdr:from>
        <xdr:to>
          <xdr:col>6</xdr:col>
          <xdr:colOff>565150</xdr:colOff>
          <xdr:row>13</xdr:row>
          <xdr:rowOff>158750</xdr:rowOff>
        </xdr:to>
        <xdr:pic>
          <xdr:nvPicPr>
            <xdr:cNvPr id="59" name="Picture 58">
              <a:extLst>
                <a:ext uri="{FF2B5EF4-FFF2-40B4-BE49-F238E27FC236}">
                  <a16:creationId xmlns:a16="http://schemas.microsoft.com/office/drawing/2014/main" id="{00000000-0008-0000-0600-00003B000000}"/>
                </a:ext>
              </a:extLst>
            </xdr:cNvPr>
            <xdr:cNvPicPr>
              <a:picLocks noChangeAspect="1" noChangeArrowheads="1"/>
              <a:extLst>
                <a:ext uri="{84589F7E-364E-4C9E-8A38-B11213B215E9}">
                  <a14:cameraTool cellRange="'Week Analysis - Waffle Chart'!$E$6:$N$15" spid="_x0000_s4512"/>
                </a:ext>
              </a:extLst>
            </xdr:cNvPicPr>
          </xdr:nvPicPr>
          <xdr:blipFill>
            <a:blip xmlns:r="http://schemas.openxmlformats.org/officeDocument/2006/relationships" r:embed="rId4"/>
            <a:srcRect/>
            <a:stretch>
              <a:fillRect/>
            </a:stretch>
          </xdr:blipFill>
          <xdr:spPr bwMode="auto">
            <a:xfrm>
              <a:off x="3016250" y="1784350"/>
              <a:ext cx="1206500" cy="768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577850</xdr:colOff>
          <xdr:row>16</xdr:row>
          <xdr:rowOff>25400</xdr:rowOff>
        </xdr:from>
        <xdr:to>
          <xdr:col>6</xdr:col>
          <xdr:colOff>565658</xdr:colOff>
          <xdr:row>20</xdr:row>
          <xdr:rowOff>57150</xdr:rowOff>
        </xdr:to>
        <xdr:pic>
          <xdr:nvPicPr>
            <xdr:cNvPr id="60" name="Picture 59">
              <a:extLst>
                <a:ext uri="{FF2B5EF4-FFF2-40B4-BE49-F238E27FC236}">
                  <a16:creationId xmlns:a16="http://schemas.microsoft.com/office/drawing/2014/main" id="{00000000-0008-0000-0600-00003C000000}"/>
                </a:ext>
              </a:extLst>
            </xdr:cNvPr>
            <xdr:cNvPicPr>
              <a:picLocks noChangeAspect="1" noChangeArrowheads="1"/>
              <a:extLst>
                <a:ext uri="{84589F7E-364E-4C9E-8A38-B11213B215E9}">
                  <a14:cameraTool cellRange="'Week Analysis - Waffle Chart'!$E$19:$N$28" spid="_x0000_s4513"/>
                </a:ext>
              </a:extLst>
            </xdr:cNvPicPr>
          </xdr:nvPicPr>
          <xdr:blipFill>
            <a:blip xmlns:r="http://schemas.openxmlformats.org/officeDocument/2006/relationships" r:embed="rId5"/>
            <a:srcRect/>
            <a:stretch>
              <a:fillRect/>
            </a:stretch>
          </xdr:blipFill>
          <xdr:spPr bwMode="auto">
            <a:xfrm>
              <a:off x="3016250" y="2971800"/>
              <a:ext cx="1207008" cy="7683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6</xdr:col>
      <xdr:colOff>571500</xdr:colOff>
      <xdr:row>9</xdr:row>
      <xdr:rowOff>25400</xdr:rowOff>
    </xdr:from>
    <xdr:to>
      <xdr:col>8</xdr:col>
      <xdr:colOff>342900</xdr:colOff>
      <xdr:row>12</xdr:row>
      <xdr:rowOff>152400</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4229100" y="1682750"/>
          <a:ext cx="990600" cy="679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latin typeface="+mn-lt"/>
              <a:cs typeface="Arial" panose="020B0604020202020204" pitchFamily="34" charset="0"/>
            </a:rPr>
            <a:t>Revenue Generated by </a:t>
          </a:r>
          <a:r>
            <a:rPr lang="en-US" sz="1050" b="1">
              <a:solidFill>
                <a:srgbClr val="444140"/>
              </a:solidFill>
              <a:latin typeface="+mn-lt"/>
              <a:cs typeface="Arial" panose="020B0604020202020204" pitchFamily="34" charset="0"/>
            </a:rPr>
            <a:t>Weekday</a:t>
          </a:r>
        </a:p>
      </xdr:txBody>
    </xdr:sp>
    <xdr:clientData/>
  </xdr:twoCellAnchor>
  <xdr:twoCellAnchor>
    <xdr:from>
      <xdr:col>6</xdr:col>
      <xdr:colOff>571500</xdr:colOff>
      <xdr:row>12</xdr:row>
      <xdr:rowOff>85725</xdr:rowOff>
    </xdr:from>
    <xdr:to>
      <xdr:col>8</xdr:col>
      <xdr:colOff>285750</xdr:colOff>
      <xdr:row>14</xdr:row>
      <xdr:rowOff>3175</xdr:rowOff>
    </xdr:to>
    <xdr:sp macro="" textlink="'Week Analysis - Waffle Chart'!C2">
      <xdr:nvSpPr>
        <xdr:cNvPr id="70" name="TextBox 69">
          <a:extLst>
            <a:ext uri="{FF2B5EF4-FFF2-40B4-BE49-F238E27FC236}">
              <a16:creationId xmlns:a16="http://schemas.microsoft.com/office/drawing/2014/main" id="{00000000-0008-0000-0600-000046000000}"/>
            </a:ext>
          </a:extLst>
        </xdr:cNvPr>
        <xdr:cNvSpPr txBox="1"/>
      </xdr:nvSpPr>
      <xdr:spPr>
        <a:xfrm>
          <a:off x="4229100" y="2295525"/>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5C86EE-7508-4AD8-99AB-2265B6120811}" type="TxLink">
            <a:rPr lang="en-US" sz="1800" b="0" i="0" u="none" strike="noStrike">
              <a:solidFill>
                <a:srgbClr val="444140"/>
              </a:solidFill>
              <a:latin typeface="Calibri"/>
              <a:ea typeface="Calibri"/>
              <a:cs typeface="Calibri"/>
            </a:rPr>
            <a:pPr marL="0" indent="0" algn="l"/>
            <a:t>72.21%</a:t>
          </a:fld>
          <a:endParaRPr lang="en-US" sz="1800" b="0" i="0" u="none" strike="noStrike">
            <a:solidFill>
              <a:srgbClr val="444140"/>
            </a:solidFill>
            <a:latin typeface="Calibri"/>
            <a:ea typeface="Calibri"/>
            <a:cs typeface="Calibri"/>
          </a:endParaRPr>
        </a:p>
      </xdr:txBody>
    </xdr:sp>
    <xdr:clientData/>
  </xdr:twoCellAnchor>
  <xdr:twoCellAnchor>
    <xdr:from>
      <xdr:col>6</xdr:col>
      <xdr:colOff>571500</xdr:colOff>
      <xdr:row>15</xdr:row>
      <xdr:rowOff>88900</xdr:rowOff>
    </xdr:from>
    <xdr:to>
      <xdr:col>8</xdr:col>
      <xdr:colOff>323850</xdr:colOff>
      <xdr:row>19</xdr:row>
      <xdr:rowOff>31750</xdr:rowOff>
    </xdr:to>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4229100" y="2851150"/>
          <a:ext cx="971550" cy="679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latin typeface="+mn-lt"/>
              <a:cs typeface="Arial" panose="020B0604020202020204" pitchFamily="34" charset="0"/>
            </a:rPr>
            <a:t>Revenue Generated by </a:t>
          </a:r>
          <a:r>
            <a:rPr lang="en-US" sz="1050" b="1">
              <a:solidFill>
                <a:srgbClr val="6C7755"/>
              </a:solidFill>
              <a:latin typeface="+mn-lt"/>
              <a:cs typeface="Arial" panose="020B0604020202020204" pitchFamily="34" charset="0"/>
            </a:rPr>
            <a:t>Weekend</a:t>
          </a:r>
        </a:p>
      </xdr:txBody>
    </xdr:sp>
    <xdr:clientData/>
  </xdr:twoCellAnchor>
  <xdr:twoCellAnchor>
    <xdr:from>
      <xdr:col>6</xdr:col>
      <xdr:colOff>571500</xdr:colOff>
      <xdr:row>18</xdr:row>
      <xdr:rowOff>149225</xdr:rowOff>
    </xdr:from>
    <xdr:to>
      <xdr:col>8</xdr:col>
      <xdr:colOff>285750</xdr:colOff>
      <xdr:row>20</xdr:row>
      <xdr:rowOff>66675</xdr:rowOff>
    </xdr:to>
    <xdr:sp macro="" textlink="'Week Analysis - Waffle Chart'!C3">
      <xdr:nvSpPr>
        <xdr:cNvPr id="72" name="TextBox 71">
          <a:extLst>
            <a:ext uri="{FF2B5EF4-FFF2-40B4-BE49-F238E27FC236}">
              <a16:creationId xmlns:a16="http://schemas.microsoft.com/office/drawing/2014/main" id="{00000000-0008-0000-0600-000048000000}"/>
            </a:ext>
          </a:extLst>
        </xdr:cNvPr>
        <xdr:cNvSpPr txBox="1"/>
      </xdr:nvSpPr>
      <xdr:spPr>
        <a:xfrm>
          <a:off x="4229100" y="3463925"/>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F5BBFB5-E589-494F-A97B-ABD6F28A9D1C}" type="TxLink">
            <a:rPr lang="en-US" sz="1800" b="0" i="0" u="none" strike="noStrike">
              <a:solidFill>
                <a:srgbClr val="6C7755"/>
              </a:solidFill>
              <a:latin typeface="Calibri"/>
              <a:ea typeface="Calibri"/>
              <a:cs typeface="Calibri"/>
            </a:rPr>
            <a:pPr marL="0" indent="0" algn="l"/>
            <a:t>27.79%</a:t>
          </a:fld>
          <a:endParaRPr lang="en-US" sz="1800" b="0" i="0" u="none" strike="noStrike">
            <a:solidFill>
              <a:srgbClr val="6C7755"/>
            </a:solidFill>
            <a:latin typeface="Calibri"/>
            <a:ea typeface="Calibri"/>
            <a:cs typeface="Calibri"/>
          </a:endParaRPr>
        </a:p>
      </xdr:txBody>
    </xdr:sp>
    <xdr:clientData/>
  </xdr:twoCellAnchor>
  <xdr:twoCellAnchor>
    <xdr:from>
      <xdr:col>0</xdr:col>
      <xdr:colOff>552450</xdr:colOff>
      <xdr:row>7</xdr:row>
      <xdr:rowOff>60325</xdr:rowOff>
    </xdr:from>
    <xdr:to>
      <xdr:col>4</xdr:col>
      <xdr:colOff>400050</xdr:colOff>
      <xdr:row>20</xdr:row>
      <xdr:rowOff>180975</xdr:rowOff>
    </xdr:to>
    <xdr:sp macro="" textlink="">
      <xdr:nvSpPr>
        <xdr:cNvPr id="74" name="Rectangle: Diagonal Corners Rounded 73">
          <a:extLst>
            <a:ext uri="{FF2B5EF4-FFF2-40B4-BE49-F238E27FC236}">
              <a16:creationId xmlns:a16="http://schemas.microsoft.com/office/drawing/2014/main" id="{00000000-0008-0000-0600-00004A000000}"/>
            </a:ext>
          </a:extLst>
        </xdr:cNvPr>
        <xdr:cNvSpPr/>
      </xdr:nvSpPr>
      <xdr:spPr>
        <a:xfrm flipH="1">
          <a:off x="552450" y="1349375"/>
          <a:ext cx="2286000" cy="2514600"/>
        </a:xfrm>
        <a:prstGeom prst="round2DiagRect">
          <a:avLst>
            <a:gd name="adj1" fmla="val 0"/>
            <a:gd name="adj2" fmla="val 12189"/>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488950</xdr:colOff>
      <xdr:row>7</xdr:row>
      <xdr:rowOff>69850</xdr:rowOff>
    </xdr:from>
    <xdr:to>
      <xdr:col>6</xdr:col>
      <xdr:colOff>190500</xdr:colOff>
      <xdr:row>9</xdr:row>
      <xdr:rowOff>146050</xdr:rowOff>
    </xdr:to>
    <xdr:sp macro="" textlink="">
      <xdr:nvSpPr>
        <xdr:cNvPr id="80" name="TextBox 79">
          <a:extLst>
            <a:ext uri="{FF2B5EF4-FFF2-40B4-BE49-F238E27FC236}">
              <a16:creationId xmlns:a16="http://schemas.microsoft.com/office/drawing/2014/main" id="{00000000-0008-0000-0600-000050000000}"/>
            </a:ext>
          </a:extLst>
        </xdr:cNvPr>
        <xdr:cNvSpPr txBox="1"/>
      </xdr:nvSpPr>
      <xdr:spPr>
        <a:xfrm>
          <a:off x="2927350" y="1358900"/>
          <a:ext cx="920750"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latin typeface="+mn-lt"/>
              <a:cs typeface="Arial" panose="020B0604020202020204" pitchFamily="34" charset="0"/>
            </a:rPr>
            <a:t>Revenue Generated</a:t>
          </a:r>
          <a:endParaRPr lang="en-US" sz="1050" b="0">
            <a:solidFill>
              <a:srgbClr val="444140"/>
            </a:solidFill>
            <a:latin typeface="+mn-lt"/>
            <a:cs typeface="Arial" panose="020B0604020202020204" pitchFamily="34" charset="0"/>
          </a:endParaRPr>
        </a:p>
      </xdr:txBody>
    </xdr:sp>
    <xdr:clientData/>
  </xdr:twoCellAnchor>
  <xdr:twoCellAnchor>
    <xdr:from>
      <xdr:col>4</xdr:col>
      <xdr:colOff>488950</xdr:colOff>
      <xdr:row>13</xdr:row>
      <xdr:rowOff>139700</xdr:rowOff>
    </xdr:from>
    <xdr:to>
      <xdr:col>6</xdr:col>
      <xdr:colOff>190500</xdr:colOff>
      <xdr:row>16</xdr:row>
      <xdr:rowOff>31750</xdr:rowOff>
    </xdr:to>
    <xdr:sp macro="" textlink="">
      <xdr:nvSpPr>
        <xdr:cNvPr id="81" name="TextBox 80">
          <a:extLst>
            <a:ext uri="{FF2B5EF4-FFF2-40B4-BE49-F238E27FC236}">
              <a16:creationId xmlns:a16="http://schemas.microsoft.com/office/drawing/2014/main" id="{00000000-0008-0000-0600-000051000000}"/>
            </a:ext>
          </a:extLst>
        </xdr:cNvPr>
        <xdr:cNvSpPr txBox="1"/>
      </xdr:nvSpPr>
      <xdr:spPr>
        <a:xfrm>
          <a:off x="2927350" y="2533650"/>
          <a:ext cx="920750"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latin typeface="+mn-lt"/>
              <a:cs typeface="Arial" panose="020B0604020202020204" pitchFamily="34" charset="0"/>
            </a:rPr>
            <a:t>Revenue Generated</a:t>
          </a:r>
          <a:endParaRPr lang="en-US" sz="1050" b="0">
            <a:solidFill>
              <a:srgbClr val="444140"/>
            </a:solidFill>
            <a:latin typeface="+mn-lt"/>
            <a:cs typeface="Arial" panose="020B0604020202020204" pitchFamily="34" charset="0"/>
          </a:endParaRPr>
        </a:p>
      </xdr:txBody>
    </xdr:sp>
    <xdr:clientData/>
  </xdr:twoCellAnchor>
  <xdr:twoCellAnchor>
    <xdr:from>
      <xdr:col>5</xdr:col>
      <xdr:colOff>571500</xdr:colOff>
      <xdr:row>8</xdr:row>
      <xdr:rowOff>53975</xdr:rowOff>
    </xdr:from>
    <xdr:to>
      <xdr:col>7</xdr:col>
      <xdr:colOff>285750</xdr:colOff>
      <xdr:row>9</xdr:row>
      <xdr:rowOff>155575</xdr:rowOff>
    </xdr:to>
    <xdr:sp macro="" textlink="'Week Analysis - Waffle Chart'!D2">
      <xdr:nvSpPr>
        <xdr:cNvPr id="82" name="TextBox 81">
          <a:extLst>
            <a:ext uri="{FF2B5EF4-FFF2-40B4-BE49-F238E27FC236}">
              <a16:creationId xmlns:a16="http://schemas.microsoft.com/office/drawing/2014/main" id="{00000000-0008-0000-0600-000052000000}"/>
            </a:ext>
          </a:extLst>
        </xdr:cNvPr>
        <xdr:cNvSpPr txBox="1"/>
      </xdr:nvSpPr>
      <xdr:spPr>
        <a:xfrm>
          <a:off x="3619500" y="1527175"/>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6485F83-8D2A-4128-B6E9-662C187935FC}" type="TxLink">
            <a:rPr lang="en-US" sz="1200" b="1" i="0" u="none" strike="noStrike">
              <a:solidFill>
                <a:srgbClr val="444140"/>
              </a:solidFill>
              <a:latin typeface="Calibri"/>
              <a:ea typeface="Calibri"/>
              <a:cs typeface="Calibri"/>
            </a:rPr>
            <a:pPr marL="0" indent="0" algn="l"/>
            <a:t>$403.1K</a:t>
          </a:fld>
          <a:endParaRPr lang="en-US" sz="1200" b="1" i="0" u="none" strike="noStrike">
            <a:solidFill>
              <a:srgbClr val="444140"/>
            </a:solidFill>
            <a:latin typeface="Calibri"/>
            <a:ea typeface="Calibri"/>
            <a:cs typeface="Calibri"/>
          </a:endParaRPr>
        </a:p>
      </xdr:txBody>
    </xdr:sp>
    <xdr:clientData/>
  </xdr:twoCellAnchor>
  <xdr:twoCellAnchor>
    <xdr:from>
      <xdr:col>5</xdr:col>
      <xdr:colOff>571500</xdr:colOff>
      <xdr:row>14</xdr:row>
      <xdr:rowOff>123825</xdr:rowOff>
    </xdr:from>
    <xdr:to>
      <xdr:col>7</xdr:col>
      <xdr:colOff>285750</xdr:colOff>
      <xdr:row>16</xdr:row>
      <xdr:rowOff>41275</xdr:rowOff>
    </xdr:to>
    <xdr:sp macro="" textlink="'Week Analysis - Waffle Chart'!D3">
      <xdr:nvSpPr>
        <xdr:cNvPr id="83" name="TextBox 82">
          <a:extLst>
            <a:ext uri="{FF2B5EF4-FFF2-40B4-BE49-F238E27FC236}">
              <a16:creationId xmlns:a16="http://schemas.microsoft.com/office/drawing/2014/main" id="{00000000-0008-0000-0600-000053000000}"/>
            </a:ext>
          </a:extLst>
        </xdr:cNvPr>
        <xdr:cNvSpPr txBox="1"/>
      </xdr:nvSpPr>
      <xdr:spPr>
        <a:xfrm>
          <a:off x="3619500" y="2701925"/>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E0AABA-499D-4DAA-AD0C-042BC80AA5AD}" type="TxLink">
            <a:rPr lang="en-US" sz="1200" b="1" i="0" u="none" strike="noStrike">
              <a:solidFill>
                <a:srgbClr val="6C7755"/>
              </a:solidFill>
              <a:latin typeface="Calibri"/>
              <a:ea typeface="Calibri"/>
              <a:cs typeface="Calibri"/>
            </a:rPr>
            <a:pPr marL="0" indent="0" algn="l"/>
            <a:t>$155.1K</a:t>
          </a:fld>
          <a:endParaRPr lang="en-US" sz="1200" b="1" i="0" u="none" strike="noStrike">
            <a:solidFill>
              <a:srgbClr val="6C7755"/>
            </a:solidFill>
            <a:latin typeface="Calibri"/>
            <a:ea typeface="Calibri"/>
            <a:cs typeface="Calibri"/>
          </a:endParaRPr>
        </a:p>
      </xdr:txBody>
    </xdr:sp>
    <xdr:clientData/>
  </xdr:twoCellAnchor>
  <xdr:twoCellAnchor>
    <xdr:from>
      <xdr:col>0</xdr:col>
      <xdr:colOff>546100</xdr:colOff>
      <xdr:row>9</xdr:row>
      <xdr:rowOff>85725</xdr:rowOff>
    </xdr:from>
    <xdr:to>
      <xdr:col>4</xdr:col>
      <xdr:colOff>419100</xdr:colOff>
      <xdr:row>18</xdr:row>
      <xdr:rowOff>63500</xdr:rowOff>
    </xdr:to>
    <xdr:graphicFrame macro="">
      <xdr:nvGraphicFramePr>
        <xdr:cNvPr id="85" name="Chart 84">
          <a:extLst>
            <a:ext uri="{FF2B5EF4-FFF2-40B4-BE49-F238E27FC236}">
              <a16:creationId xmlns:a16="http://schemas.microsoft.com/office/drawing/2014/main" id="{00000000-0008-0000-06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190500</xdr:colOff>
      <xdr:row>7</xdr:row>
      <xdr:rowOff>88900</xdr:rowOff>
    </xdr:from>
    <xdr:to>
      <xdr:col>5</xdr:col>
      <xdr:colOff>0</xdr:colOff>
      <xdr:row>8</xdr:row>
      <xdr:rowOff>158750</xdr:rowOff>
    </xdr:to>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800100" y="1377950"/>
          <a:ext cx="22479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t>Revenue by Quarter vs % Change</a:t>
          </a:r>
        </a:p>
      </xdr:txBody>
    </xdr:sp>
    <xdr:clientData/>
  </xdr:twoCellAnchor>
  <xdr:twoCellAnchor>
    <xdr:from>
      <xdr:col>1</xdr:col>
      <xdr:colOff>0</xdr:colOff>
      <xdr:row>8</xdr:row>
      <xdr:rowOff>95250</xdr:rowOff>
    </xdr:from>
    <xdr:to>
      <xdr:col>4</xdr:col>
      <xdr:colOff>457200</xdr:colOff>
      <xdr:row>10</xdr:row>
      <xdr:rowOff>146050</xdr:rowOff>
    </xdr:to>
    <xdr:sp macro="" textlink="'TimeFrame Analysis'!Z17">
      <xdr:nvSpPr>
        <xdr:cNvPr id="87" name="TextBox 86">
          <a:extLst>
            <a:ext uri="{FF2B5EF4-FFF2-40B4-BE49-F238E27FC236}">
              <a16:creationId xmlns:a16="http://schemas.microsoft.com/office/drawing/2014/main" id="{00000000-0008-0000-0600-000057000000}"/>
            </a:ext>
          </a:extLst>
        </xdr:cNvPr>
        <xdr:cNvSpPr txBox="1"/>
      </xdr:nvSpPr>
      <xdr:spPr>
        <a:xfrm>
          <a:off x="609600" y="1568450"/>
          <a:ext cx="22860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3A86318-BB1D-4D05-A845-0BBCB7DF4ED7}" type="TxLink">
            <a:rPr lang="en-US" sz="1000" b="0" i="1" u="none" strike="noStrike">
              <a:solidFill>
                <a:srgbClr val="444140"/>
              </a:solidFill>
              <a:latin typeface="Calibri"/>
              <a:ea typeface="Calibri"/>
              <a:cs typeface="Calibri"/>
            </a:rPr>
            <a:pPr algn="l"/>
            <a:t>The dotted line represents the average revenue of $139,545</a:t>
          </a:fld>
          <a:endParaRPr lang="en-US" sz="1000" b="0" i="1">
            <a:solidFill>
              <a:srgbClr val="444140"/>
            </a:solidFill>
          </a:endParaRPr>
        </a:p>
      </xdr:txBody>
    </xdr:sp>
    <xdr:clientData/>
  </xdr:twoCellAnchor>
  <xdr:twoCellAnchor>
    <xdr:from>
      <xdr:col>1</xdr:col>
      <xdr:colOff>79376</xdr:colOff>
      <xdr:row>18</xdr:row>
      <xdr:rowOff>120650</xdr:rowOff>
    </xdr:from>
    <xdr:to>
      <xdr:col>4</xdr:col>
      <xdr:colOff>520700</xdr:colOff>
      <xdr:row>20</xdr:row>
      <xdr:rowOff>139700</xdr:rowOff>
    </xdr:to>
    <xdr:grpSp>
      <xdr:nvGrpSpPr>
        <xdr:cNvPr id="104" name="Group 103">
          <a:extLst>
            <a:ext uri="{FF2B5EF4-FFF2-40B4-BE49-F238E27FC236}">
              <a16:creationId xmlns:a16="http://schemas.microsoft.com/office/drawing/2014/main" id="{00000000-0008-0000-0600-000068000000}"/>
            </a:ext>
          </a:extLst>
        </xdr:cNvPr>
        <xdr:cNvGrpSpPr/>
      </xdr:nvGrpSpPr>
      <xdr:grpSpPr>
        <a:xfrm>
          <a:off x="688976" y="3435350"/>
          <a:ext cx="2270124" cy="387350"/>
          <a:chOff x="688976" y="3473450"/>
          <a:chExt cx="2270124" cy="387350"/>
        </a:xfrm>
      </xdr:grpSpPr>
      <xdr:sp macro="" textlink="">
        <xdr:nvSpPr>
          <xdr:cNvPr id="88" name="Oval 87">
            <a:extLst>
              <a:ext uri="{FF2B5EF4-FFF2-40B4-BE49-F238E27FC236}">
                <a16:creationId xmlns:a16="http://schemas.microsoft.com/office/drawing/2014/main" id="{00000000-0008-0000-0600-000058000000}"/>
              </a:ext>
            </a:extLst>
          </xdr:cNvPr>
          <xdr:cNvSpPr/>
        </xdr:nvSpPr>
        <xdr:spPr>
          <a:xfrm>
            <a:off x="688976" y="3546476"/>
            <a:ext cx="76199" cy="76199"/>
          </a:xfrm>
          <a:prstGeom prst="ellipse">
            <a:avLst/>
          </a:prstGeom>
          <a:solidFill>
            <a:srgbClr val="FF78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Oval 88">
            <a:extLst>
              <a:ext uri="{FF2B5EF4-FFF2-40B4-BE49-F238E27FC236}">
                <a16:creationId xmlns:a16="http://schemas.microsoft.com/office/drawing/2014/main" id="{00000000-0008-0000-0600-000059000000}"/>
              </a:ext>
            </a:extLst>
          </xdr:cNvPr>
          <xdr:cNvSpPr/>
        </xdr:nvSpPr>
        <xdr:spPr>
          <a:xfrm>
            <a:off x="688976" y="3717926"/>
            <a:ext cx="76199" cy="76199"/>
          </a:xfrm>
          <a:prstGeom prst="ellipse">
            <a:avLst/>
          </a:prstGeom>
          <a:solidFill>
            <a:srgbClr val="2D6BC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TextBox 91">
            <a:extLst>
              <a:ext uri="{FF2B5EF4-FFF2-40B4-BE49-F238E27FC236}">
                <a16:creationId xmlns:a16="http://schemas.microsoft.com/office/drawing/2014/main" id="{00000000-0008-0000-0600-00005C000000}"/>
              </a:ext>
            </a:extLst>
          </xdr:cNvPr>
          <xdr:cNvSpPr txBox="1"/>
        </xdr:nvSpPr>
        <xdr:spPr>
          <a:xfrm>
            <a:off x="749300" y="3479800"/>
            <a:ext cx="952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Below average</a:t>
            </a:r>
          </a:p>
        </xdr:txBody>
      </xdr:sp>
      <xdr:sp macro="" textlink="">
        <xdr:nvSpPr>
          <xdr:cNvPr id="93" name="TextBox 92">
            <a:extLst>
              <a:ext uri="{FF2B5EF4-FFF2-40B4-BE49-F238E27FC236}">
                <a16:creationId xmlns:a16="http://schemas.microsoft.com/office/drawing/2014/main" id="{00000000-0008-0000-0600-00005D000000}"/>
              </a:ext>
            </a:extLst>
          </xdr:cNvPr>
          <xdr:cNvSpPr txBox="1"/>
        </xdr:nvSpPr>
        <xdr:spPr>
          <a:xfrm>
            <a:off x="749300" y="3651250"/>
            <a:ext cx="952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Above average</a:t>
            </a:r>
          </a:p>
        </xdr:txBody>
      </xdr:sp>
      <xdr:cxnSp macro="">
        <xdr:nvCxnSpPr>
          <xdr:cNvPr id="96" name="Straight Connector 95">
            <a:extLst>
              <a:ext uri="{FF2B5EF4-FFF2-40B4-BE49-F238E27FC236}">
                <a16:creationId xmlns:a16="http://schemas.microsoft.com/office/drawing/2014/main" id="{00000000-0008-0000-0600-000060000000}"/>
              </a:ext>
            </a:extLst>
          </xdr:cNvPr>
          <xdr:cNvCxnSpPr/>
        </xdr:nvCxnSpPr>
        <xdr:spPr>
          <a:xfrm>
            <a:off x="1809750" y="3578225"/>
            <a:ext cx="196850" cy="0"/>
          </a:xfrm>
          <a:prstGeom prst="line">
            <a:avLst/>
          </a:prstGeom>
          <a:ln w="15875">
            <a:solidFill>
              <a:srgbClr val="1E1E24"/>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101" name="TextBox 100">
            <a:extLst>
              <a:ext uri="{FF2B5EF4-FFF2-40B4-BE49-F238E27FC236}">
                <a16:creationId xmlns:a16="http://schemas.microsoft.com/office/drawing/2014/main" id="{00000000-0008-0000-0600-000065000000}"/>
              </a:ext>
            </a:extLst>
          </xdr:cNvPr>
          <xdr:cNvSpPr txBox="1"/>
        </xdr:nvSpPr>
        <xdr:spPr>
          <a:xfrm>
            <a:off x="2006600" y="3473450"/>
            <a:ext cx="952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Average</a:t>
            </a:r>
          </a:p>
        </xdr:txBody>
      </xdr:sp>
    </xdr:grpSp>
    <xdr:clientData/>
  </xdr:twoCellAnchor>
  <xdr:twoCellAnchor>
    <xdr:from>
      <xdr:col>0</xdr:col>
      <xdr:colOff>552450</xdr:colOff>
      <xdr:row>21</xdr:row>
      <xdr:rowOff>76200</xdr:rowOff>
    </xdr:from>
    <xdr:to>
      <xdr:col>8</xdr:col>
      <xdr:colOff>342900</xdr:colOff>
      <xdr:row>30</xdr:row>
      <xdr:rowOff>60325</xdr:rowOff>
    </xdr:to>
    <xdr:sp macro="" textlink="">
      <xdr:nvSpPr>
        <xdr:cNvPr id="103" name="Rectangle: Diagonal Corners Rounded 102">
          <a:extLst>
            <a:ext uri="{FF2B5EF4-FFF2-40B4-BE49-F238E27FC236}">
              <a16:creationId xmlns:a16="http://schemas.microsoft.com/office/drawing/2014/main" id="{00000000-0008-0000-0600-000067000000}"/>
            </a:ext>
          </a:extLst>
        </xdr:cNvPr>
        <xdr:cNvSpPr/>
      </xdr:nvSpPr>
      <xdr:spPr>
        <a:xfrm>
          <a:off x="552450" y="3943350"/>
          <a:ext cx="4667250" cy="1641475"/>
        </a:xfrm>
        <a:prstGeom prst="round2DiagRect">
          <a:avLst>
            <a:gd name="adj1" fmla="val 12784"/>
            <a:gd name="adj2" fmla="val 0"/>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557096</xdr:colOff>
      <xdr:row>23</xdr:row>
      <xdr:rowOff>165100</xdr:rowOff>
    </xdr:from>
    <xdr:to>
      <xdr:col>6</xdr:col>
      <xdr:colOff>552450</xdr:colOff>
      <xdr:row>30</xdr:row>
      <xdr:rowOff>73025</xdr:rowOff>
    </xdr:to>
    <xdr:graphicFrame macro="">
      <xdr:nvGraphicFramePr>
        <xdr:cNvPr id="102" name="Chart 101">
          <a:extLst>
            <a:ext uri="{FF2B5EF4-FFF2-40B4-BE49-F238E27FC236}">
              <a16:creationId xmlns:a16="http://schemas.microsoft.com/office/drawing/2014/main" id="{00000000-0008-0000-0600-00006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552450</xdr:colOff>
      <xdr:row>22</xdr:row>
      <xdr:rowOff>76200</xdr:rowOff>
    </xdr:from>
    <xdr:to>
      <xdr:col>7</xdr:col>
      <xdr:colOff>6350</xdr:colOff>
      <xdr:row>23</xdr:row>
      <xdr:rowOff>114300</xdr:rowOff>
    </xdr:to>
    <xdr:sp macro="" textlink="'TimeFrame Analysis'!AH23">
      <xdr:nvSpPr>
        <xdr:cNvPr id="106" name="TextBox 105">
          <a:extLst>
            <a:ext uri="{FF2B5EF4-FFF2-40B4-BE49-F238E27FC236}">
              <a16:creationId xmlns:a16="http://schemas.microsoft.com/office/drawing/2014/main" id="{00000000-0008-0000-0600-00006A000000}"/>
            </a:ext>
          </a:extLst>
        </xdr:cNvPr>
        <xdr:cNvSpPr txBox="1"/>
      </xdr:nvSpPr>
      <xdr:spPr>
        <a:xfrm>
          <a:off x="552450" y="4127500"/>
          <a:ext cx="37211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BC3E0AA-CA16-4E62-9791-DBAD14A32168}" type="TxLink">
            <a:rPr lang="en-US" sz="1000" b="0" i="1" u="none" strike="noStrike">
              <a:solidFill>
                <a:srgbClr val="444140"/>
              </a:solidFill>
              <a:latin typeface="Calibri"/>
              <a:ea typeface="Calibri"/>
              <a:cs typeface="Calibri"/>
            </a:rPr>
            <a:pPr marL="0" indent="0" algn="l"/>
            <a:t>The dotted line represents the average revenue of $79,740</a:t>
          </a:fld>
          <a:endParaRPr lang="en-US" sz="1000" b="0" i="1" u="none" strike="noStrike">
            <a:solidFill>
              <a:srgbClr val="444140"/>
            </a:solidFill>
            <a:latin typeface="Calibri"/>
            <a:ea typeface="Calibri"/>
            <a:cs typeface="Calibri"/>
          </a:endParaRPr>
        </a:p>
      </xdr:txBody>
    </xdr:sp>
    <xdr:clientData/>
  </xdr:twoCellAnchor>
  <xdr:twoCellAnchor>
    <xdr:from>
      <xdr:col>1</xdr:col>
      <xdr:colOff>190500</xdr:colOff>
      <xdr:row>21</xdr:row>
      <xdr:rowOff>50800</xdr:rowOff>
    </xdr:from>
    <xdr:to>
      <xdr:col>5</xdr:col>
      <xdr:colOff>0</xdr:colOff>
      <xdr:row>22</xdr:row>
      <xdr:rowOff>120650</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800100" y="3917950"/>
          <a:ext cx="22479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t>Revenue by Weekday vs % Change</a:t>
          </a:r>
        </a:p>
      </xdr:txBody>
    </xdr:sp>
    <xdr:clientData/>
  </xdr:twoCellAnchor>
  <xdr:twoCellAnchor>
    <xdr:from>
      <xdr:col>6</xdr:col>
      <xdr:colOff>495300</xdr:colOff>
      <xdr:row>24</xdr:row>
      <xdr:rowOff>50800</xdr:rowOff>
    </xdr:from>
    <xdr:to>
      <xdr:col>8</xdr:col>
      <xdr:colOff>425450</xdr:colOff>
      <xdr:row>28</xdr:row>
      <xdr:rowOff>19050</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4152900" y="4470400"/>
          <a:ext cx="1149350" cy="704850"/>
          <a:chOff x="4083050" y="4578350"/>
          <a:chExt cx="1149350" cy="704850"/>
        </a:xfrm>
      </xdr:grpSpPr>
      <xdr:grpSp>
        <xdr:nvGrpSpPr>
          <xdr:cNvPr id="114" name="Group 113">
            <a:extLst>
              <a:ext uri="{FF2B5EF4-FFF2-40B4-BE49-F238E27FC236}">
                <a16:creationId xmlns:a16="http://schemas.microsoft.com/office/drawing/2014/main" id="{00000000-0008-0000-0600-000072000000}"/>
              </a:ext>
            </a:extLst>
          </xdr:cNvPr>
          <xdr:cNvGrpSpPr/>
        </xdr:nvGrpSpPr>
        <xdr:grpSpPr>
          <a:xfrm>
            <a:off x="4219576" y="4578350"/>
            <a:ext cx="1012824" cy="209550"/>
            <a:chOff x="4200526" y="4578350"/>
            <a:chExt cx="1012824" cy="209550"/>
          </a:xfrm>
        </xdr:grpSpPr>
        <xdr:sp macro="" textlink="">
          <xdr:nvSpPr>
            <xdr:cNvPr id="108" name="Oval 107">
              <a:extLst>
                <a:ext uri="{FF2B5EF4-FFF2-40B4-BE49-F238E27FC236}">
                  <a16:creationId xmlns:a16="http://schemas.microsoft.com/office/drawing/2014/main" id="{00000000-0008-0000-0600-00006C000000}"/>
                </a:ext>
              </a:extLst>
            </xdr:cNvPr>
            <xdr:cNvSpPr/>
          </xdr:nvSpPr>
          <xdr:spPr>
            <a:xfrm>
              <a:off x="4200526" y="4645026"/>
              <a:ext cx="76199" cy="76199"/>
            </a:xfrm>
            <a:prstGeom prst="ellipse">
              <a:avLst/>
            </a:prstGeom>
            <a:solidFill>
              <a:srgbClr val="FF78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TextBox 109">
              <a:extLst>
                <a:ext uri="{FF2B5EF4-FFF2-40B4-BE49-F238E27FC236}">
                  <a16:creationId xmlns:a16="http://schemas.microsoft.com/office/drawing/2014/main" id="{00000000-0008-0000-0600-00006E000000}"/>
                </a:ext>
              </a:extLst>
            </xdr:cNvPr>
            <xdr:cNvSpPr txBox="1"/>
          </xdr:nvSpPr>
          <xdr:spPr>
            <a:xfrm>
              <a:off x="4260850" y="4578350"/>
              <a:ext cx="952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Below average</a:t>
              </a: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4219576" y="4826000"/>
            <a:ext cx="1012824" cy="209550"/>
            <a:chOff x="4219576" y="4908550"/>
            <a:chExt cx="1012824" cy="209550"/>
          </a:xfrm>
        </xdr:grpSpPr>
        <xdr:sp macro="" textlink="">
          <xdr:nvSpPr>
            <xdr:cNvPr id="109" name="Oval 108">
              <a:extLst>
                <a:ext uri="{FF2B5EF4-FFF2-40B4-BE49-F238E27FC236}">
                  <a16:creationId xmlns:a16="http://schemas.microsoft.com/office/drawing/2014/main" id="{00000000-0008-0000-0600-00006D000000}"/>
                </a:ext>
              </a:extLst>
            </xdr:cNvPr>
            <xdr:cNvSpPr/>
          </xdr:nvSpPr>
          <xdr:spPr>
            <a:xfrm>
              <a:off x="4219576" y="4975226"/>
              <a:ext cx="76199" cy="76199"/>
            </a:xfrm>
            <a:prstGeom prst="ellipse">
              <a:avLst/>
            </a:prstGeom>
            <a:solidFill>
              <a:srgbClr val="2D6BC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TextBox 110">
              <a:extLst>
                <a:ext uri="{FF2B5EF4-FFF2-40B4-BE49-F238E27FC236}">
                  <a16:creationId xmlns:a16="http://schemas.microsoft.com/office/drawing/2014/main" id="{00000000-0008-0000-0600-00006F000000}"/>
                </a:ext>
              </a:extLst>
            </xdr:cNvPr>
            <xdr:cNvSpPr txBox="1"/>
          </xdr:nvSpPr>
          <xdr:spPr>
            <a:xfrm>
              <a:off x="4279900" y="4908550"/>
              <a:ext cx="952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Above average</a:t>
              </a: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4083050" y="5073650"/>
            <a:ext cx="1149350" cy="209550"/>
            <a:chOff x="4083050" y="5073650"/>
            <a:chExt cx="1149350" cy="209550"/>
          </a:xfrm>
        </xdr:grpSpPr>
        <xdr:cxnSp macro="">
          <xdr:nvCxnSpPr>
            <xdr:cNvPr id="112" name="Straight Connector 111">
              <a:extLst>
                <a:ext uri="{FF2B5EF4-FFF2-40B4-BE49-F238E27FC236}">
                  <a16:creationId xmlns:a16="http://schemas.microsoft.com/office/drawing/2014/main" id="{00000000-0008-0000-0600-000070000000}"/>
                </a:ext>
              </a:extLst>
            </xdr:cNvPr>
            <xdr:cNvCxnSpPr/>
          </xdr:nvCxnSpPr>
          <xdr:spPr>
            <a:xfrm>
              <a:off x="4083050" y="5178425"/>
              <a:ext cx="196850" cy="0"/>
            </a:xfrm>
            <a:prstGeom prst="line">
              <a:avLst/>
            </a:prstGeom>
            <a:ln w="15875">
              <a:solidFill>
                <a:srgbClr val="1E1E24"/>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113" name="TextBox 112">
              <a:extLst>
                <a:ext uri="{FF2B5EF4-FFF2-40B4-BE49-F238E27FC236}">
                  <a16:creationId xmlns:a16="http://schemas.microsoft.com/office/drawing/2014/main" id="{00000000-0008-0000-0600-000071000000}"/>
                </a:ext>
              </a:extLst>
            </xdr:cNvPr>
            <xdr:cNvSpPr txBox="1"/>
          </xdr:nvSpPr>
          <xdr:spPr>
            <a:xfrm>
              <a:off x="4279900" y="5073650"/>
              <a:ext cx="952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Average</a:t>
              </a:r>
            </a:p>
          </xdr:txBody>
        </xdr:sp>
      </xdr:grpSp>
    </xdr:grpSp>
    <xdr:clientData/>
  </xdr:twoCellAnchor>
  <xdr:twoCellAnchor>
    <xdr:from>
      <xdr:col>1</xdr:col>
      <xdr:colOff>63500</xdr:colOff>
      <xdr:row>21</xdr:row>
      <xdr:rowOff>104775</xdr:rowOff>
    </xdr:from>
    <xdr:to>
      <xdr:col>1</xdr:col>
      <xdr:colOff>215900</xdr:colOff>
      <xdr:row>22</xdr:row>
      <xdr:rowOff>66675</xdr:rowOff>
    </xdr:to>
    <xdr:sp macro="" textlink="">
      <xdr:nvSpPr>
        <xdr:cNvPr id="119" name="Oval 118">
          <a:extLst>
            <a:ext uri="{FF2B5EF4-FFF2-40B4-BE49-F238E27FC236}">
              <a16:creationId xmlns:a16="http://schemas.microsoft.com/office/drawing/2014/main" id="{00000000-0008-0000-0600-000077000000}"/>
            </a:ext>
          </a:extLst>
        </xdr:cNvPr>
        <xdr:cNvSpPr/>
      </xdr:nvSpPr>
      <xdr:spPr>
        <a:xfrm>
          <a:off x="673100" y="3971925"/>
          <a:ext cx="152400" cy="146050"/>
        </a:xfrm>
        <a:prstGeom prst="ellipse">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514350</xdr:colOff>
      <xdr:row>13</xdr:row>
      <xdr:rowOff>0</xdr:rowOff>
    </xdr:from>
    <xdr:to>
      <xdr:col>9</xdr:col>
      <xdr:colOff>57150</xdr:colOff>
      <xdr:row>13</xdr:row>
      <xdr:rowOff>146050</xdr:rowOff>
    </xdr:to>
    <xdr:sp macro="" textlink="">
      <xdr:nvSpPr>
        <xdr:cNvPr id="120" name="Oval 119">
          <a:extLst>
            <a:ext uri="{FF2B5EF4-FFF2-40B4-BE49-F238E27FC236}">
              <a16:creationId xmlns:a16="http://schemas.microsoft.com/office/drawing/2014/main" id="{00000000-0008-0000-0600-000078000000}"/>
            </a:ext>
          </a:extLst>
        </xdr:cNvPr>
        <xdr:cNvSpPr/>
      </xdr:nvSpPr>
      <xdr:spPr>
        <a:xfrm>
          <a:off x="5391150" y="2393950"/>
          <a:ext cx="152400" cy="146050"/>
        </a:xfrm>
        <a:prstGeom prst="ellipse">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63500</xdr:colOff>
      <xdr:row>7</xdr:row>
      <xdr:rowOff>142875</xdr:rowOff>
    </xdr:from>
    <xdr:to>
      <xdr:col>1</xdr:col>
      <xdr:colOff>215900</xdr:colOff>
      <xdr:row>8</xdr:row>
      <xdr:rowOff>104775</xdr:rowOff>
    </xdr:to>
    <xdr:sp macro="" textlink="">
      <xdr:nvSpPr>
        <xdr:cNvPr id="121" name="Oval 120">
          <a:extLst>
            <a:ext uri="{FF2B5EF4-FFF2-40B4-BE49-F238E27FC236}">
              <a16:creationId xmlns:a16="http://schemas.microsoft.com/office/drawing/2014/main" id="{00000000-0008-0000-0600-000079000000}"/>
            </a:ext>
          </a:extLst>
        </xdr:cNvPr>
        <xdr:cNvSpPr/>
      </xdr:nvSpPr>
      <xdr:spPr>
        <a:xfrm>
          <a:off x="673100" y="1431925"/>
          <a:ext cx="152400" cy="146050"/>
        </a:xfrm>
        <a:prstGeom prst="ellipse">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565150</xdr:colOff>
      <xdr:row>1</xdr:row>
      <xdr:rowOff>139700</xdr:rowOff>
    </xdr:from>
    <xdr:to>
      <xdr:col>11</xdr:col>
      <xdr:colOff>499836</xdr:colOff>
      <xdr:row>4</xdr:row>
      <xdr:rowOff>50800</xdr:rowOff>
    </xdr:to>
    <xdr:grpSp>
      <xdr:nvGrpSpPr>
        <xdr:cNvPr id="53" name="Group 52">
          <a:extLst>
            <a:ext uri="{FF2B5EF4-FFF2-40B4-BE49-F238E27FC236}">
              <a16:creationId xmlns:a16="http://schemas.microsoft.com/office/drawing/2014/main" id="{00000000-0008-0000-0600-000035000000}"/>
            </a:ext>
          </a:extLst>
        </xdr:cNvPr>
        <xdr:cNvGrpSpPr/>
      </xdr:nvGrpSpPr>
      <xdr:grpSpPr>
        <a:xfrm>
          <a:off x="565150" y="323850"/>
          <a:ext cx="6640286" cy="463550"/>
          <a:chOff x="302382" y="241905"/>
          <a:chExt cx="6640286" cy="463550"/>
        </a:xfrm>
      </xdr:grpSpPr>
      <xdr:sp macro="" textlink="">
        <xdr:nvSpPr>
          <xdr:cNvPr id="56" name="Rectangle 55">
            <a:extLst>
              <a:ext uri="{FF2B5EF4-FFF2-40B4-BE49-F238E27FC236}">
                <a16:creationId xmlns:a16="http://schemas.microsoft.com/office/drawing/2014/main" id="{00000000-0008-0000-0600-000038000000}"/>
              </a:ext>
            </a:extLst>
          </xdr:cNvPr>
          <xdr:cNvSpPr/>
        </xdr:nvSpPr>
        <xdr:spPr>
          <a:xfrm>
            <a:off x="302382" y="241905"/>
            <a:ext cx="6640286" cy="463550"/>
          </a:xfrm>
          <a:prstGeom prst="rect">
            <a:avLst/>
          </a:prstGeom>
          <a:gradFill flip="none" rotWithShape="1">
            <a:gsLst>
              <a:gs pos="79000">
                <a:srgbClr val="F3F8F2"/>
              </a:gs>
              <a:gs pos="27000">
                <a:srgbClr val="F3F8F2"/>
              </a:gs>
              <a:gs pos="0">
                <a:srgbClr val="F3F8F2"/>
              </a:gs>
              <a:gs pos="54000">
                <a:schemeClr val="bg1"/>
              </a:gs>
              <a:gs pos="100000">
                <a:srgbClr val="F3F8F2"/>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solidFill>
                  <a:srgbClr val="6C7755"/>
                </a:solidFill>
              </a:rPr>
              <a:t>QUENCH</a:t>
            </a:r>
            <a:r>
              <a:rPr lang="en-US" sz="1800" b="1" baseline="0">
                <a:solidFill>
                  <a:srgbClr val="6C7755"/>
                </a:solidFill>
              </a:rPr>
              <a:t> CRAFT</a:t>
            </a:r>
            <a:r>
              <a:rPr lang="en-US" sz="1800" b="1">
                <a:solidFill>
                  <a:srgbClr val="6C7755"/>
                </a:solidFill>
              </a:rPr>
              <a:t> GROUP</a:t>
            </a:r>
          </a:p>
        </xdr:txBody>
      </xdr:sp>
      <xdr:sp macro="" textlink="">
        <xdr:nvSpPr>
          <xdr:cNvPr id="57" name="Rectangle: Diagonal Corners Rounded 56">
            <a:extLst>
              <a:ext uri="{FF2B5EF4-FFF2-40B4-BE49-F238E27FC236}">
                <a16:creationId xmlns:a16="http://schemas.microsoft.com/office/drawing/2014/main" id="{00000000-0008-0000-0600-000039000000}"/>
              </a:ext>
            </a:extLst>
          </xdr:cNvPr>
          <xdr:cNvSpPr/>
        </xdr:nvSpPr>
        <xdr:spPr>
          <a:xfrm>
            <a:off x="4027715" y="376919"/>
            <a:ext cx="919238" cy="193523"/>
          </a:xfrm>
          <a:prstGeom prst="round2DiagRect">
            <a:avLst/>
          </a:prstGeom>
          <a:solidFill>
            <a:srgbClr val="6C7755"/>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DEE2D6"/>
                </a:solidFill>
                <a:latin typeface="+mn-lt"/>
                <a:ea typeface="+mn-ea"/>
                <a:cs typeface="+mn-cs"/>
              </a:rPr>
              <a:t>Timeframe</a:t>
            </a:r>
            <a:r>
              <a:rPr lang="en-US" sz="1000" b="0">
                <a:solidFill>
                  <a:srgbClr val="6C7755"/>
                </a:solidFill>
                <a:latin typeface="+mn-lt"/>
                <a:ea typeface="+mn-ea"/>
                <a:cs typeface="+mn-cs"/>
              </a:rPr>
              <a:t> </a:t>
            </a:r>
          </a:p>
        </xdr:txBody>
      </xdr:sp>
      <xdr:sp macro="" textlink="">
        <xdr:nvSpPr>
          <xdr:cNvPr id="62" name="Rectangle: Diagonal Corners Rounded 61">
            <a:hlinkClick xmlns:r="http://schemas.openxmlformats.org/officeDocument/2006/relationships" r:id="rId8"/>
            <a:extLst>
              <a:ext uri="{FF2B5EF4-FFF2-40B4-BE49-F238E27FC236}">
                <a16:creationId xmlns:a16="http://schemas.microsoft.com/office/drawing/2014/main" id="{00000000-0008-0000-0600-00003E000000}"/>
              </a:ext>
            </a:extLst>
          </xdr:cNvPr>
          <xdr:cNvSpPr/>
        </xdr:nvSpPr>
        <xdr:spPr>
          <a:xfrm>
            <a:off x="5087863" y="377523"/>
            <a:ext cx="676124" cy="192314"/>
          </a:xfrm>
          <a:prstGeom prst="round2DiagRect">
            <a:avLst/>
          </a:prstGeom>
          <a:solidFill>
            <a:srgbClr val="DEE2D6"/>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6C7755"/>
                </a:solidFill>
                <a:latin typeface="+mn-lt"/>
                <a:ea typeface="+mn-ea"/>
                <a:cs typeface="+mn-cs"/>
              </a:rPr>
              <a:t>Store</a:t>
            </a:r>
          </a:p>
        </xdr:txBody>
      </xdr:sp>
      <xdr:sp macro="" textlink="">
        <xdr:nvSpPr>
          <xdr:cNvPr id="63" name="Rectangle: Diagonal Corners Rounded 62">
            <a:hlinkClick xmlns:r="http://schemas.openxmlformats.org/officeDocument/2006/relationships" r:id="rId9"/>
            <a:extLst>
              <a:ext uri="{FF2B5EF4-FFF2-40B4-BE49-F238E27FC236}">
                <a16:creationId xmlns:a16="http://schemas.microsoft.com/office/drawing/2014/main" id="{00000000-0008-0000-0600-00003F000000}"/>
              </a:ext>
            </a:extLst>
          </xdr:cNvPr>
          <xdr:cNvSpPr/>
        </xdr:nvSpPr>
        <xdr:spPr>
          <a:xfrm>
            <a:off x="5904896" y="381153"/>
            <a:ext cx="626533" cy="185055"/>
          </a:xfrm>
          <a:prstGeom prst="round2DiagRect">
            <a:avLst/>
          </a:prstGeom>
          <a:solidFill>
            <a:srgbClr val="DEE2D6"/>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6C7755"/>
                </a:solidFill>
                <a:latin typeface="+mn-lt"/>
                <a:ea typeface="+mn-ea"/>
                <a:cs typeface="+mn-cs"/>
              </a:rPr>
              <a:t>Profit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196850</xdr:colOff>
      <xdr:row>23</xdr:row>
      <xdr:rowOff>44450</xdr:rowOff>
    </xdr:from>
    <xdr:to>
      <xdr:col>17</xdr:col>
      <xdr:colOff>215900</xdr:colOff>
      <xdr:row>32</xdr:row>
      <xdr:rowOff>114300</xdr:rowOff>
    </xdr:to>
    <xdr:sp macro="" textlink="">
      <xdr:nvSpPr>
        <xdr:cNvPr id="2" name="Oval 1">
          <a:extLst>
            <a:ext uri="{FF2B5EF4-FFF2-40B4-BE49-F238E27FC236}">
              <a16:creationId xmlns:a16="http://schemas.microsoft.com/office/drawing/2014/main" id="{00000000-0008-0000-0700-000002000000}"/>
            </a:ext>
          </a:extLst>
        </xdr:cNvPr>
        <xdr:cNvSpPr/>
      </xdr:nvSpPr>
      <xdr:spPr>
        <a:xfrm>
          <a:off x="8731250" y="4279900"/>
          <a:ext cx="1847850" cy="1727200"/>
        </a:xfrm>
        <a:prstGeom prst="ellipse">
          <a:avLst/>
        </a:prstGeom>
        <a:solidFill>
          <a:srgbClr val="EBE9E9">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190500</xdr:colOff>
      <xdr:row>26</xdr:row>
      <xdr:rowOff>50800</xdr:rowOff>
    </xdr:from>
    <xdr:to>
      <xdr:col>5</xdr:col>
      <xdr:colOff>510687</xdr:colOff>
      <xdr:row>31</xdr:row>
      <xdr:rowOff>165100</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2628900" y="4838700"/>
          <a:ext cx="929787" cy="1035050"/>
        </a:xfrm>
        <a:prstGeom prst="ellipse">
          <a:avLst/>
        </a:prstGeom>
        <a:solidFill>
          <a:srgbClr val="DEE2D6">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539750</xdr:colOff>
      <xdr:row>0</xdr:row>
      <xdr:rowOff>139700</xdr:rowOff>
    </xdr:from>
    <xdr:to>
      <xdr:col>18</xdr:col>
      <xdr:colOff>107950</xdr:colOff>
      <xdr:row>11</xdr:row>
      <xdr:rowOff>120650</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9074150" y="139700"/>
          <a:ext cx="2006600" cy="2006600"/>
        </a:xfrm>
        <a:prstGeom prst="ellipse">
          <a:avLst/>
        </a:prstGeom>
        <a:solidFill>
          <a:srgbClr val="DEE2D6">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6350</xdr:rowOff>
    </xdr:from>
    <xdr:to>
      <xdr:col>4</xdr:col>
      <xdr:colOff>88900</xdr:colOff>
      <xdr:row>18</xdr:row>
      <xdr:rowOff>158750</xdr:rowOff>
    </xdr:to>
    <xdr:sp macro="" textlink="">
      <xdr:nvSpPr>
        <xdr:cNvPr id="5" name="Oval 4">
          <a:extLst>
            <a:ext uri="{FF2B5EF4-FFF2-40B4-BE49-F238E27FC236}">
              <a16:creationId xmlns:a16="http://schemas.microsoft.com/office/drawing/2014/main" id="{00000000-0008-0000-0700-000005000000}"/>
            </a:ext>
          </a:extLst>
        </xdr:cNvPr>
        <xdr:cNvSpPr/>
      </xdr:nvSpPr>
      <xdr:spPr>
        <a:xfrm>
          <a:off x="0" y="913493"/>
          <a:ext cx="2532138" cy="2510971"/>
        </a:xfrm>
        <a:prstGeom prst="ellipse">
          <a:avLst/>
        </a:prstGeom>
        <a:solidFill>
          <a:srgbClr val="EBE9E9">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438453</xdr:colOff>
      <xdr:row>4</xdr:row>
      <xdr:rowOff>139096</xdr:rowOff>
    </xdr:from>
    <xdr:to>
      <xdr:col>18</xdr:col>
      <xdr:colOff>586620</xdr:colOff>
      <xdr:row>7</xdr:row>
      <xdr:rowOff>50195</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a:off x="3492501" y="864810"/>
          <a:ext cx="8088690" cy="455385"/>
        </a:xfrm>
        <a:prstGeom prst="rect">
          <a:avLst/>
        </a:prstGeom>
        <a:gradFill flip="none" rotWithShape="1">
          <a:gsLst>
            <a:gs pos="79000">
              <a:srgbClr val="F3F8F2"/>
            </a:gs>
            <a:gs pos="27000">
              <a:srgbClr val="F3F8F2"/>
            </a:gs>
            <a:gs pos="0">
              <a:srgbClr val="F3F8F2"/>
            </a:gs>
            <a:gs pos="54000">
              <a:schemeClr val="bg1"/>
            </a:gs>
            <a:gs pos="100000">
              <a:srgbClr val="F3F8F2"/>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284239</xdr:colOff>
      <xdr:row>10</xdr:row>
      <xdr:rowOff>76200</xdr:rowOff>
    </xdr:from>
    <xdr:to>
      <xdr:col>13</xdr:col>
      <xdr:colOff>284238</xdr:colOff>
      <xdr:row>20</xdr:row>
      <xdr:rowOff>163286</xdr:rowOff>
    </xdr:to>
    <xdr:sp macro="" textlink="">
      <xdr:nvSpPr>
        <xdr:cNvPr id="13" name="Rectangle: Diagonal Corners Rounded 12">
          <a:extLst>
            <a:ext uri="{FF2B5EF4-FFF2-40B4-BE49-F238E27FC236}">
              <a16:creationId xmlns:a16="http://schemas.microsoft.com/office/drawing/2014/main" id="{00000000-0008-0000-0700-00000D000000}"/>
            </a:ext>
          </a:extLst>
        </xdr:cNvPr>
        <xdr:cNvSpPr/>
      </xdr:nvSpPr>
      <xdr:spPr>
        <a:xfrm>
          <a:off x="5170715" y="1890486"/>
          <a:ext cx="3054047" cy="1901371"/>
        </a:xfrm>
        <a:prstGeom prst="round2DiagRect">
          <a:avLst>
            <a:gd name="adj1" fmla="val 0"/>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559442</xdr:colOff>
      <xdr:row>10</xdr:row>
      <xdr:rowOff>76200</xdr:rowOff>
    </xdr:from>
    <xdr:to>
      <xdr:col>8</xdr:col>
      <xdr:colOff>208685</xdr:colOff>
      <xdr:row>20</xdr:row>
      <xdr:rowOff>163286</xdr:rowOff>
    </xdr:to>
    <xdr:sp macro="" textlink="">
      <xdr:nvSpPr>
        <xdr:cNvPr id="14" name="Rectangle: Diagonal Corners Rounded 13">
          <a:extLst>
            <a:ext uri="{FF2B5EF4-FFF2-40B4-BE49-F238E27FC236}">
              <a16:creationId xmlns:a16="http://schemas.microsoft.com/office/drawing/2014/main" id="{00000000-0008-0000-0700-00000E000000}"/>
            </a:ext>
          </a:extLst>
        </xdr:cNvPr>
        <xdr:cNvSpPr/>
      </xdr:nvSpPr>
      <xdr:spPr>
        <a:xfrm flipH="1">
          <a:off x="2391871" y="1890486"/>
          <a:ext cx="2703290" cy="1901371"/>
        </a:xfrm>
        <a:prstGeom prst="round2DiagRect">
          <a:avLst>
            <a:gd name="adj1" fmla="val 0"/>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178367</xdr:colOff>
      <xdr:row>10</xdr:row>
      <xdr:rowOff>76200</xdr:rowOff>
    </xdr:from>
    <xdr:to>
      <xdr:col>3</xdr:col>
      <xdr:colOff>483887</xdr:colOff>
      <xdr:row>20</xdr:row>
      <xdr:rowOff>163286</xdr:rowOff>
    </xdr:to>
    <xdr:sp macro="" textlink="">
      <xdr:nvSpPr>
        <xdr:cNvPr id="17" name="Rectangle: Diagonal Corners Rounded 16">
          <a:extLst>
            <a:ext uri="{FF2B5EF4-FFF2-40B4-BE49-F238E27FC236}">
              <a16:creationId xmlns:a16="http://schemas.microsoft.com/office/drawing/2014/main" id="{00000000-0008-0000-0700-000011000000}"/>
            </a:ext>
          </a:extLst>
        </xdr:cNvPr>
        <xdr:cNvSpPr/>
      </xdr:nvSpPr>
      <xdr:spPr>
        <a:xfrm>
          <a:off x="789177" y="1890486"/>
          <a:ext cx="1527139" cy="1901371"/>
        </a:xfrm>
        <a:prstGeom prst="round2DiagRect">
          <a:avLst>
            <a:gd name="adj1" fmla="val 14475"/>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175383</xdr:colOff>
      <xdr:row>21</xdr:row>
      <xdr:rowOff>54427</xdr:rowOff>
    </xdr:from>
    <xdr:to>
      <xdr:col>8</xdr:col>
      <xdr:colOff>284239</xdr:colOff>
      <xdr:row>30</xdr:row>
      <xdr:rowOff>114293</xdr:rowOff>
    </xdr:to>
    <xdr:sp macro="" textlink="">
      <xdr:nvSpPr>
        <xdr:cNvPr id="18" name="Rectangle: Diagonal Corners Rounded 17">
          <a:extLst>
            <a:ext uri="{FF2B5EF4-FFF2-40B4-BE49-F238E27FC236}">
              <a16:creationId xmlns:a16="http://schemas.microsoft.com/office/drawing/2014/main" id="{00000000-0008-0000-0700-000012000000}"/>
            </a:ext>
          </a:extLst>
        </xdr:cNvPr>
        <xdr:cNvSpPr/>
      </xdr:nvSpPr>
      <xdr:spPr>
        <a:xfrm flipV="1">
          <a:off x="786193" y="3864427"/>
          <a:ext cx="4384522" cy="1692723"/>
        </a:xfrm>
        <a:prstGeom prst="round2DiagRect">
          <a:avLst>
            <a:gd name="adj1" fmla="val 0"/>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356810</xdr:colOff>
      <xdr:row>21</xdr:row>
      <xdr:rowOff>54420</xdr:rowOff>
    </xdr:from>
    <xdr:to>
      <xdr:col>13</xdr:col>
      <xdr:colOff>284238</xdr:colOff>
      <xdr:row>30</xdr:row>
      <xdr:rowOff>114286</xdr:rowOff>
    </xdr:to>
    <xdr:sp macro="" textlink="">
      <xdr:nvSpPr>
        <xdr:cNvPr id="19" name="Rectangle: Diagonal Corners Rounded 18">
          <a:extLst>
            <a:ext uri="{FF2B5EF4-FFF2-40B4-BE49-F238E27FC236}">
              <a16:creationId xmlns:a16="http://schemas.microsoft.com/office/drawing/2014/main" id="{00000000-0008-0000-0700-000013000000}"/>
            </a:ext>
          </a:extLst>
        </xdr:cNvPr>
        <xdr:cNvSpPr/>
      </xdr:nvSpPr>
      <xdr:spPr>
        <a:xfrm flipH="1" flipV="1">
          <a:off x="5243286" y="3864420"/>
          <a:ext cx="2981476" cy="1692723"/>
        </a:xfrm>
        <a:prstGeom prst="round2DiagRect">
          <a:avLst>
            <a:gd name="adj1" fmla="val 13767"/>
            <a:gd name="adj2" fmla="val 0"/>
          </a:avLst>
        </a:prstGeom>
        <a:solidFill>
          <a:srgbClr val="DEE2D6"/>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23</xdr:col>
      <xdr:colOff>387048</xdr:colOff>
      <xdr:row>2</xdr:row>
      <xdr:rowOff>78625</xdr:rowOff>
    </xdr:from>
    <xdr:to>
      <xdr:col>27</xdr:col>
      <xdr:colOff>471710</xdr:colOff>
      <xdr:row>27</xdr:row>
      <xdr:rowOff>114297</xdr:rowOff>
    </xdr:to>
    <xdr:grpSp>
      <xdr:nvGrpSpPr>
        <xdr:cNvPr id="46" name="Group 45">
          <a:extLst>
            <a:ext uri="{FF2B5EF4-FFF2-40B4-BE49-F238E27FC236}">
              <a16:creationId xmlns:a16="http://schemas.microsoft.com/office/drawing/2014/main" id="{00000000-0008-0000-0700-00002E000000}"/>
            </a:ext>
          </a:extLst>
        </xdr:cNvPr>
        <xdr:cNvGrpSpPr/>
      </xdr:nvGrpSpPr>
      <xdr:grpSpPr>
        <a:xfrm>
          <a:off x="14435667" y="441482"/>
          <a:ext cx="2527900" cy="4571386"/>
          <a:chOff x="3086100" y="762001"/>
          <a:chExt cx="2921000" cy="5073649"/>
        </a:xfrm>
        <a:solidFill>
          <a:srgbClr val="6C7755"/>
        </a:solidFill>
      </xdr:grpSpPr>
      <xdr:sp macro="" textlink="">
        <xdr:nvSpPr>
          <xdr:cNvPr id="47" name="Rectangle 46">
            <a:extLst>
              <a:ext uri="{FF2B5EF4-FFF2-40B4-BE49-F238E27FC236}">
                <a16:creationId xmlns:a16="http://schemas.microsoft.com/office/drawing/2014/main" id="{00000000-0008-0000-0700-00002F000000}"/>
              </a:ext>
            </a:extLst>
          </xdr:cNvPr>
          <xdr:cNvSpPr/>
        </xdr:nvSpPr>
        <xdr:spPr>
          <a:xfrm>
            <a:off x="3505200" y="1168400"/>
            <a:ext cx="2038350" cy="42481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Rectangle 47">
            <a:extLst>
              <a:ext uri="{FF2B5EF4-FFF2-40B4-BE49-F238E27FC236}">
                <a16:creationId xmlns:a16="http://schemas.microsoft.com/office/drawing/2014/main" id="{00000000-0008-0000-0700-000030000000}"/>
              </a:ext>
            </a:extLst>
          </xdr:cNvPr>
          <xdr:cNvSpPr/>
        </xdr:nvSpPr>
        <xdr:spPr>
          <a:xfrm>
            <a:off x="3314700" y="1365250"/>
            <a:ext cx="1962150" cy="38735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Rectangle 48">
            <a:extLst>
              <a:ext uri="{FF2B5EF4-FFF2-40B4-BE49-F238E27FC236}">
                <a16:creationId xmlns:a16="http://schemas.microsoft.com/office/drawing/2014/main" id="{00000000-0008-0000-0700-000031000000}"/>
              </a:ext>
            </a:extLst>
          </xdr:cNvPr>
          <xdr:cNvSpPr/>
        </xdr:nvSpPr>
        <xdr:spPr>
          <a:xfrm>
            <a:off x="3803650" y="1524000"/>
            <a:ext cx="1962150" cy="35433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Rectangle 49">
            <a:extLst>
              <a:ext uri="{FF2B5EF4-FFF2-40B4-BE49-F238E27FC236}">
                <a16:creationId xmlns:a16="http://schemas.microsoft.com/office/drawing/2014/main" id="{00000000-0008-0000-0700-000032000000}"/>
              </a:ext>
            </a:extLst>
          </xdr:cNvPr>
          <xdr:cNvSpPr/>
        </xdr:nvSpPr>
        <xdr:spPr>
          <a:xfrm>
            <a:off x="3086100" y="1657350"/>
            <a:ext cx="1962150" cy="32258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 name="Rectangle 50">
            <a:extLst>
              <a:ext uri="{FF2B5EF4-FFF2-40B4-BE49-F238E27FC236}">
                <a16:creationId xmlns:a16="http://schemas.microsoft.com/office/drawing/2014/main" id="{00000000-0008-0000-0700-000033000000}"/>
              </a:ext>
            </a:extLst>
          </xdr:cNvPr>
          <xdr:cNvSpPr/>
        </xdr:nvSpPr>
        <xdr:spPr>
          <a:xfrm>
            <a:off x="4044950" y="1860550"/>
            <a:ext cx="1962150" cy="28384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 name="Chord 51">
            <a:extLst>
              <a:ext uri="{FF2B5EF4-FFF2-40B4-BE49-F238E27FC236}">
                <a16:creationId xmlns:a16="http://schemas.microsoft.com/office/drawing/2014/main" id="{00000000-0008-0000-0700-000034000000}"/>
              </a:ext>
            </a:extLst>
          </xdr:cNvPr>
          <xdr:cNvSpPr/>
        </xdr:nvSpPr>
        <xdr:spPr>
          <a:xfrm rot="5400000">
            <a:off x="4102099" y="165100"/>
            <a:ext cx="838199" cy="2032001"/>
          </a:xfrm>
          <a:prstGeom prst="chord">
            <a:avLst>
              <a:gd name="adj1" fmla="val 5411312"/>
              <a:gd name="adj2" fmla="val 1624548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Chord 52">
            <a:extLst>
              <a:ext uri="{FF2B5EF4-FFF2-40B4-BE49-F238E27FC236}">
                <a16:creationId xmlns:a16="http://schemas.microsoft.com/office/drawing/2014/main" id="{00000000-0008-0000-0700-000035000000}"/>
              </a:ext>
            </a:extLst>
          </xdr:cNvPr>
          <xdr:cNvSpPr/>
        </xdr:nvSpPr>
        <xdr:spPr>
          <a:xfrm rot="16200000">
            <a:off x="4083050" y="4381500"/>
            <a:ext cx="876299" cy="2032001"/>
          </a:xfrm>
          <a:prstGeom prst="chord">
            <a:avLst>
              <a:gd name="adj1" fmla="val 5411312"/>
              <a:gd name="adj2" fmla="val 1624548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167524</xdr:colOff>
      <xdr:row>11</xdr:row>
      <xdr:rowOff>117178</xdr:rowOff>
    </xdr:from>
    <xdr:to>
      <xdr:col>13</xdr:col>
      <xdr:colOff>229819</xdr:colOff>
      <xdr:row>14</xdr:row>
      <xdr:rowOff>61992</xdr:rowOff>
    </xdr:to>
    <xdr:grpSp>
      <xdr:nvGrpSpPr>
        <xdr:cNvPr id="8205" name="Group 8204">
          <a:extLst>
            <a:ext uri="{FF2B5EF4-FFF2-40B4-BE49-F238E27FC236}">
              <a16:creationId xmlns:a16="http://schemas.microsoft.com/office/drawing/2014/main" id="{00000000-0008-0000-0700-00000D200000}"/>
            </a:ext>
          </a:extLst>
        </xdr:cNvPr>
        <xdr:cNvGrpSpPr/>
      </xdr:nvGrpSpPr>
      <xdr:grpSpPr>
        <a:xfrm>
          <a:off x="6886429" y="2112892"/>
          <a:ext cx="1283914" cy="489100"/>
          <a:chOff x="7019470" y="2046365"/>
          <a:chExt cx="1283914" cy="489100"/>
        </a:xfrm>
      </xdr:grpSpPr>
      <mc:AlternateContent xmlns:mc="http://schemas.openxmlformats.org/markup-compatibility/2006">
        <mc:Choice xmlns:a14="http://schemas.microsoft.com/office/drawing/2010/main" Requires="a14">
          <xdr:sp macro="" textlink="">
            <xdr:nvSpPr>
              <xdr:cNvPr id="8197" name="Drop Dow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7088718" y="2334987"/>
                <a:ext cx="1145419" cy="200478"/>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8198" name="Group 8197">
            <a:extLst>
              <a:ext uri="{FF2B5EF4-FFF2-40B4-BE49-F238E27FC236}">
                <a16:creationId xmlns:a16="http://schemas.microsoft.com/office/drawing/2014/main" id="{00000000-0008-0000-0700-000006200000}"/>
              </a:ext>
            </a:extLst>
          </xdr:cNvPr>
          <xdr:cNvGrpSpPr/>
        </xdr:nvGrpSpPr>
        <xdr:grpSpPr>
          <a:xfrm>
            <a:off x="7019470" y="2046365"/>
            <a:ext cx="1283914" cy="223157"/>
            <a:chOff x="5096328" y="2433412"/>
            <a:chExt cx="1283914" cy="223157"/>
          </a:xfrm>
        </xdr:grpSpPr>
        <xdr:grpSp>
          <xdr:nvGrpSpPr>
            <xdr:cNvPr id="62" name="Group 61">
              <a:extLst>
                <a:ext uri="{FF2B5EF4-FFF2-40B4-BE49-F238E27FC236}">
                  <a16:creationId xmlns:a16="http://schemas.microsoft.com/office/drawing/2014/main" id="{00000000-0008-0000-0700-00003E000000}"/>
                </a:ext>
              </a:extLst>
            </xdr:cNvPr>
            <xdr:cNvGrpSpPr/>
          </xdr:nvGrpSpPr>
          <xdr:grpSpPr>
            <a:xfrm>
              <a:off x="5096328" y="2436587"/>
              <a:ext cx="527958" cy="216807"/>
              <a:chOff x="5053994" y="2454578"/>
              <a:chExt cx="527958" cy="216807"/>
            </a:xfrm>
          </xdr:grpSpPr>
          <mc:AlternateContent xmlns:mc="http://schemas.openxmlformats.org/markup-compatibility/2006">
            <mc:Choice xmlns:a14="http://schemas.microsoft.com/office/drawing/2010/main" Requires="a14">
              <xdr:sp macro="" textlink="">
                <xdr:nvSpPr>
                  <xdr:cNvPr id="8195" name="Option 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5053994" y="2454578"/>
                    <a:ext cx="215900" cy="2168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7" name="TextBox 56">
                <a:extLst>
                  <a:ext uri="{FF2B5EF4-FFF2-40B4-BE49-F238E27FC236}">
                    <a16:creationId xmlns:a16="http://schemas.microsoft.com/office/drawing/2014/main" id="{00000000-0008-0000-0700-000039000000}"/>
                  </a:ext>
                </a:extLst>
              </xdr:cNvPr>
              <xdr:cNvSpPr txBox="1"/>
            </xdr:nvSpPr>
            <xdr:spPr>
              <a:xfrm>
                <a:off x="5206221" y="2494039"/>
                <a:ext cx="375731" cy="137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a:solidFill>
                      <a:srgbClr val="1E1E24"/>
                    </a:solidFill>
                    <a:latin typeface="+mn-lt"/>
                    <a:cs typeface="Arial" panose="020B0604020202020204" pitchFamily="34" charset="0"/>
                  </a:rPr>
                  <a:t>Top</a:t>
                </a:r>
              </a:p>
            </xdr:txBody>
          </xdr:sp>
        </xdr:grpSp>
        <xdr:grpSp>
          <xdr:nvGrpSpPr>
            <xdr:cNvPr id="63" name="Group 62">
              <a:extLst>
                <a:ext uri="{FF2B5EF4-FFF2-40B4-BE49-F238E27FC236}">
                  <a16:creationId xmlns:a16="http://schemas.microsoft.com/office/drawing/2014/main" id="{00000000-0008-0000-0700-00003F000000}"/>
                </a:ext>
              </a:extLst>
            </xdr:cNvPr>
            <xdr:cNvGrpSpPr/>
          </xdr:nvGrpSpPr>
          <xdr:grpSpPr>
            <a:xfrm>
              <a:off x="5688393" y="2433412"/>
              <a:ext cx="691849" cy="223157"/>
              <a:chOff x="5676296" y="2451403"/>
              <a:chExt cx="691849" cy="223157"/>
            </a:xfrm>
          </xdr:grpSpPr>
          <mc:AlternateContent xmlns:mc="http://schemas.openxmlformats.org/markup-compatibility/2006">
            <mc:Choice xmlns:a14="http://schemas.microsoft.com/office/drawing/2010/main" Requires="a14">
              <xdr:sp macro="" textlink="">
                <xdr:nvSpPr>
                  <xdr:cNvPr id="8196" name="Option Button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5676296" y="2451403"/>
                    <a:ext cx="190500" cy="22315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5824290" y="2475290"/>
                <a:ext cx="543855" cy="17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a:solidFill>
                      <a:srgbClr val="1E1E24"/>
                    </a:solidFill>
                    <a:latin typeface="+mn-lt"/>
                    <a:cs typeface="Arial" panose="020B0604020202020204" pitchFamily="34" charset="0"/>
                  </a:rPr>
                  <a:t>Bottom</a:t>
                </a:r>
              </a:p>
            </xdr:txBody>
          </xdr:sp>
        </xdr:grpSp>
      </xdr:grpSp>
    </xdr:grpSp>
    <xdr:clientData/>
  </xdr:twoCellAnchor>
  <xdr:twoCellAnchor>
    <xdr:from>
      <xdr:col>8</xdr:col>
      <xdr:colOff>338667</xdr:colOff>
      <xdr:row>10</xdr:row>
      <xdr:rowOff>101600</xdr:rowOff>
    </xdr:from>
    <xdr:to>
      <xdr:col>11</xdr:col>
      <xdr:colOff>441476</xdr:colOff>
      <xdr:row>11</xdr:row>
      <xdr:rowOff>174172</xdr:rowOff>
    </xdr:to>
    <xdr:grpSp>
      <xdr:nvGrpSpPr>
        <xdr:cNvPr id="8202" name="Group 8201">
          <a:extLst>
            <a:ext uri="{FF2B5EF4-FFF2-40B4-BE49-F238E27FC236}">
              <a16:creationId xmlns:a16="http://schemas.microsoft.com/office/drawing/2014/main" id="{00000000-0008-0000-0700-00000A200000}"/>
            </a:ext>
          </a:extLst>
        </xdr:cNvPr>
        <xdr:cNvGrpSpPr/>
      </xdr:nvGrpSpPr>
      <xdr:grpSpPr>
        <a:xfrm>
          <a:off x="5225143" y="1915886"/>
          <a:ext cx="1935238" cy="254000"/>
          <a:chOff x="5043714" y="1890486"/>
          <a:chExt cx="1935238" cy="254000"/>
        </a:xfrm>
      </xdr:grpSpPr>
      <xdr:sp macro="" textlink="'Profit Analysis'!M16">
        <xdr:nvSpPr>
          <xdr:cNvPr id="54" name="TextBox 53">
            <a:extLst>
              <a:ext uri="{FF2B5EF4-FFF2-40B4-BE49-F238E27FC236}">
                <a16:creationId xmlns:a16="http://schemas.microsoft.com/office/drawing/2014/main" id="{00000000-0008-0000-0700-000036000000}"/>
              </a:ext>
            </a:extLst>
          </xdr:cNvPr>
          <xdr:cNvSpPr txBox="1"/>
        </xdr:nvSpPr>
        <xdr:spPr>
          <a:xfrm>
            <a:off x="5164664" y="1890486"/>
            <a:ext cx="1814288"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8991731-35C2-42DC-B0EC-CB18E5540A9A}" type="TxLink">
              <a:rPr lang="en-US" sz="1050" b="1">
                <a:solidFill>
                  <a:schemeClr val="dk1"/>
                </a:solidFill>
                <a:latin typeface="+mn-lt"/>
                <a:ea typeface="+mn-ea"/>
                <a:cs typeface="+mn-cs"/>
              </a:rPr>
              <a:pPr algn="l"/>
              <a:t>Top 5 Profitable Customers</a:t>
            </a:fld>
            <a:endParaRPr lang="en-US" sz="1050" b="1">
              <a:solidFill>
                <a:schemeClr val="dk1"/>
              </a:solidFill>
              <a:latin typeface="+mn-lt"/>
              <a:ea typeface="+mn-ea"/>
              <a:cs typeface="+mn-cs"/>
            </a:endParaRPr>
          </a:p>
        </xdr:txBody>
      </xdr:sp>
      <xdr:sp macro="" textlink="">
        <xdr:nvSpPr>
          <xdr:cNvPr id="55" name="Oval 54">
            <a:extLst>
              <a:ext uri="{FF2B5EF4-FFF2-40B4-BE49-F238E27FC236}">
                <a16:creationId xmlns:a16="http://schemas.microsoft.com/office/drawing/2014/main" id="{00000000-0008-0000-0700-000037000000}"/>
              </a:ext>
            </a:extLst>
          </xdr:cNvPr>
          <xdr:cNvSpPr/>
        </xdr:nvSpPr>
        <xdr:spPr>
          <a:xfrm>
            <a:off x="5043714" y="1956557"/>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423320</xdr:colOff>
      <xdr:row>11</xdr:row>
      <xdr:rowOff>125933</xdr:rowOff>
    </xdr:from>
    <xdr:to>
      <xdr:col>11</xdr:col>
      <xdr:colOff>78617</xdr:colOff>
      <xdr:row>13</xdr:row>
      <xdr:rowOff>133877</xdr:rowOff>
    </xdr:to>
    <xdr:grpSp>
      <xdr:nvGrpSpPr>
        <xdr:cNvPr id="8201" name="Group 8200">
          <a:extLst>
            <a:ext uri="{FF2B5EF4-FFF2-40B4-BE49-F238E27FC236}">
              <a16:creationId xmlns:a16="http://schemas.microsoft.com/office/drawing/2014/main" id="{00000000-0008-0000-0700-000009200000}"/>
            </a:ext>
          </a:extLst>
        </xdr:cNvPr>
        <xdr:cNvGrpSpPr/>
      </xdr:nvGrpSpPr>
      <xdr:grpSpPr>
        <a:xfrm>
          <a:off x="5309796" y="2121647"/>
          <a:ext cx="1487726" cy="370801"/>
          <a:chOff x="5157876" y="2047867"/>
          <a:chExt cx="1397733" cy="370801"/>
        </a:xfrm>
      </xdr:grpSpPr>
      <xdr:sp macro="" textlink="'Profit Analysis'!M17">
        <xdr:nvSpPr>
          <xdr:cNvPr id="61" name="TextBox 60">
            <a:extLst>
              <a:ext uri="{FF2B5EF4-FFF2-40B4-BE49-F238E27FC236}">
                <a16:creationId xmlns:a16="http://schemas.microsoft.com/office/drawing/2014/main" id="{00000000-0008-0000-0700-00003D000000}"/>
              </a:ext>
            </a:extLst>
          </xdr:cNvPr>
          <xdr:cNvSpPr txBox="1"/>
        </xdr:nvSpPr>
        <xdr:spPr>
          <a:xfrm>
            <a:off x="5193075" y="2047867"/>
            <a:ext cx="1052288" cy="370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80B4018-3B6A-457B-9CD3-D472E96F3ED3}" type="TxLink">
              <a:rPr lang="en-US" sz="900" b="0" i="0" u="none" strike="noStrike">
                <a:solidFill>
                  <a:srgbClr val="1E1E24"/>
                </a:solidFill>
                <a:latin typeface="Calibri"/>
                <a:ea typeface="Calibri"/>
                <a:cs typeface="Calibri"/>
              </a:rPr>
              <a:pPr marL="0" indent="0" algn="l"/>
              <a:t>No of Customers Overtime</a:t>
            </a:fld>
            <a:endParaRPr lang="en-US" sz="900" b="0" i="0" u="none" strike="noStrike">
              <a:solidFill>
                <a:srgbClr val="1E1E24"/>
              </a:solidFill>
              <a:latin typeface="Calibri"/>
              <a:ea typeface="Calibri"/>
              <a:cs typeface="Calibri"/>
            </a:endParaRPr>
          </a:p>
        </xdr:txBody>
      </xdr:sp>
      <xdr:sp macro="" textlink="'Profit Analysis'!M18">
        <xdr:nvSpPr>
          <xdr:cNvPr id="8192" name="TextBox 8191">
            <a:extLst>
              <a:ext uri="{FF2B5EF4-FFF2-40B4-BE49-F238E27FC236}">
                <a16:creationId xmlns:a16="http://schemas.microsoft.com/office/drawing/2014/main" id="{00000000-0008-0000-0700-000000200000}"/>
              </a:ext>
            </a:extLst>
          </xdr:cNvPr>
          <xdr:cNvSpPr txBox="1"/>
        </xdr:nvSpPr>
        <xdr:spPr>
          <a:xfrm>
            <a:off x="6032884" y="2090392"/>
            <a:ext cx="5227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3C72DDE-42EC-4BC6-975F-8ADBB258191A}" type="TxLink">
              <a:rPr lang="en-US" sz="1800" b="0" i="0" u="none" strike="noStrike">
                <a:solidFill>
                  <a:srgbClr val="6C7755"/>
                </a:solidFill>
                <a:latin typeface="Calibri"/>
                <a:ea typeface="Calibri"/>
                <a:cs typeface="Calibri"/>
              </a:rPr>
              <a:pPr marL="0" indent="0" algn="ctr"/>
              <a:t>600</a:t>
            </a:fld>
            <a:endParaRPr lang="en-US" sz="1800" b="0" i="0" u="none" strike="noStrike">
              <a:solidFill>
                <a:srgbClr val="6C7755"/>
              </a:solidFill>
              <a:latin typeface="Calibri"/>
              <a:ea typeface="Calibri"/>
              <a:cs typeface="Calibri"/>
            </a:endParaRPr>
          </a:p>
        </xdr:txBody>
      </xdr:sp>
      <xdr:cxnSp macro="">
        <xdr:nvCxnSpPr>
          <xdr:cNvPr id="8193" name="Straight Connector 8192">
            <a:extLst>
              <a:ext uri="{FF2B5EF4-FFF2-40B4-BE49-F238E27FC236}">
                <a16:creationId xmlns:a16="http://schemas.microsoft.com/office/drawing/2014/main" id="{00000000-0008-0000-0700-000001200000}"/>
              </a:ext>
            </a:extLst>
          </xdr:cNvPr>
          <xdr:cNvCxnSpPr/>
        </xdr:nvCxnSpPr>
        <xdr:spPr>
          <a:xfrm>
            <a:off x="5157876" y="2124985"/>
            <a:ext cx="6" cy="216564"/>
          </a:xfrm>
          <a:prstGeom prst="line">
            <a:avLst/>
          </a:prstGeom>
          <a:ln w="22225">
            <a:solidFill>
              <a:srgbClr val="6C7755"/>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336702</xdr:colOff>
      <xdr:row>10</xdr:row>
      <xdr:rowOff>75619</xdr:rowOff>
    </xdr:from>
    <xdr:to>
      <xdr:col>1</xdr:col>
      <xdr:colOff>102812</xdr:colOff>
      <xdr:row>20</xdr:row>
      <xdr:rowOff>163286</xdr:rowOff>
    </xdr:to>
    <xdr:sp macro="" textlink="">
      <xdr:nvSpPr>
        <xdr:cNvPr id="8206" name="Rectangle: Rounded Corners 8205">
          <a:extLst>
            <a:ext uri="{FF2B5EF4-FFF2-40B4-BE49-F238E27FC236}">
              <a16:creationId xmlns:a16="http://schemas.microsoft.com/office/drawing/2014/main" id="{00000000-0008-0000-0700-00000E200000}"/>
            </a:ext>
          </a:extLst>
        </xdr:cNvPr>
        <xdr:cNvSpPr/>
      </xdr:nvSpPr>
      <xdr:spPr>
        <a:xfrm rot="16200000">
          <a:off x="-425814" y="2652421"/>
          <a:ext cx="1901952" cy="376920"/>
        </a:xfrm>
        <a:prstGeom prst="roundRect">
          <a:avLst/>
        </a:prstGeom>
        <a:gradFill flip="none" rotWithShape="1">
          <a:gsLst>
            <a:gs pos="0">
              <a:srgbClr val="DEE2D6"/>
            </a:gs>
            <a:gs pos="23000">
              <a:srgbClr val="6C7755"/>
            </a:gs>
            <a:gs pos="75000">
              <a:srgbClr val="444140"/>
            </a:gs>
          </a:gsLst>
          <a:lin ang="7200000" scaled="0"/>
          <a:tileRect/>
        </a:gra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DEE2D6"/>
              </a:solidFill>
            </a:rPr>
            <a:t>Customer Analysis</a:t>
          </a:r>
        </a:p>
      </xdr:txBody>
    </xdr:sp>
    <xdr:clientData/>
  </xdr:twoCellAnchor>
  <xdr:twoCellAnchor>
    <xdr:from>
      <xdr:col>0</xdr:col>
      <xdr:colOff>336702</xdr:colOff>
      <xdr:row>21</xdr:row>
      <xdr:rowOff>54428</xdr:rowOff>
    </xdr:from>
    <xdr:to>
      <xdr:col>1</xdr:col>
      <xdr:colOff>102812</xdr:colOff>
      <xdr:row>30</xdr:row>
      <xdr:rowOff>113211</xdr:rowOff>
    </xdr:to>
    <xdr:sp macro="" textlink="">
      <xdr:nvSpPr>
        <xdr:cNvPr id="8211" name="Rectangle: Rounded Corners 8210">
          <a:extLst>
            <a:ext uri="{FF2B5EF4-FFF2-40B4-BE49-F238E27FC236}">
              <a16:creationId xmlns:a16="http://schemas.microsoft.com/office/drawing/2014/main" id="{00000000-0008-0000-0700-000013200000}"/>
            </a:ext>
          </a:extLst>
        </xdr:cNvPr>
        <xdr:cNvSpPr/>
      </xdr:nvSpPr>
      <xdr:spPr>
        <a:xfrm rot="16200000">
          <a:off x="-320658" y="4521788"/>
          <a:ext cx="1691640" cy="376920"/>
        </a:xfrm>
        <a:prstGeom prst="roundRect">
          <a:avLst/>
        </a:prstGeom>
        <a:gradFill flip="none" rotWithShape="1">
          <a:gsLst>
            <a:gs pos="0">
              <a:srgbClr val="DEE2D6"/>
            </a:gs>
            <a:gs pos="23000">
              <a:srgbClr val="6C7755"/>
            </a:gs>
            <a:gs pos="75000">
              <a:srgbClr val="444140"/>
            </a:gs>
          </a:gsLst>
          <a:lin ang="7200000" scaled="0"/>
          <a:tileRect/>
        </a:gra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solidFill>
                <a:srgbClr val="DEE2D6"/>
              </a:solidFill>
              <a:latin typeface="+mn-lt"/>
              <a:ea typeface="+mn-ea"/>
              <a:cs typeface="+mn-cs"/>
            </a:rPr>
            <a:t>Timeframe Analysis</a:t>
          </a:r>
        </a:p>
      </xdr:txBody>
    </xdr:sp>
    <xdr:clientData/>
  </xdr:twoCellAnchor>
  <xdr:twoCellAnchor>
    <xdr:from>
      <xdr:col>8</xdr:col>
      <xdr:colOff>296335</xdr:colOff>
      <xdr:row>14</xdr:row>
      <xdr:rowOff>78619</xdr:rowOff>
    </xdr:from>
    <xdr:to>
      <xdr:col>13</xdr:col>
      <xdr:colOff>266095</xdr:colOff>
      <xdr:row>20</xdr:row>
      <xdr:rowOff>153308</xdr:rowOff>
    </xdr:to>
    <xdr:graphicFrame macro="">
      <xdr:nvGraphicFramePr>
        <xdr:cNvPr id="8212" name="Chart 8211">
          <a:extLst>
            <a:ext uri="{FF2B5EF4-FFF2-40B4-BE49-F238E27FC236}">
              <a16:creationId xmlns:a16="http://schemas.microsoft.com/office/drawing/2014/main" id="{00000000-0008-0000-0700-000014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7241</xdr:colOff>
      <xdr:row>10</xdr:row>
      <xdr:rowOff>82249</xdr:rowOff>
    </xdr:from>
    <xdr:to>
      <xdr:col>8</xdr:col>
      <xdr:colOff>24189</xdr:colOff>
      <xdr:row>13</xdr:row>
      <xdr:rowOff>114525</xdr:rowOff>
    </xdr:to>
    <xdr:grpSp>
      <xdr:nvGrpSpPr>
        <xdr:cNvPr id="8271" name="Group 8270">
          <a:extLst>
            <a:ext uri="{FF2B5EF4-FFF2-40B4-BE49-F238E27FC236}">
              <a16:creationId xmlns:a16="http://schemas.microsoft.com/office/drawing/2014/main" id="{00000000-0008-0000-0700-00004F200000}"/>
            </a:ext>
          </a:extLst>
        </xdr:cNvPr>
        <xdr:cNvGrpSpPr/>
      </xdr:nvGrpSpPr>
      <xdr:grpSpPr>
        <a:xfrm>
          <a:off x="2450479" y="1896535"/>
          <a:ext cx="2460186" cy="576561"/>
          <a:chOff x="2468623" y="1896535"/>
          <a:chExt cx="2460186" cy="576561"/>
        </a:xfrm>
      </xdr:grpSpPr>
      <xdr:grpSp>
        <xdr:nvGrpSpPr>
          <xdr:cNvPr id="8216" name="Group 8215">
            <a:extLst>
              <a:ext uri="{FF2B5EF4-FFF2-40B4-BE49-F238E27FC236}">
                <a16:creationId xmlns:a16="http://schemas.microsoft.com/office/drawing/2014/main" id="{00000000-0008-0000-0700-000018200000}"/>
              </a:ext>
            </a:extLst>
          </xdr:cNvPr>
          <xdr:cNvGrpSpPr/>
        </xdr:nvGrpSpPr>
        <xdr:grpSpPr>
          <a:xfrm>
            <a:off x="2468623" y="1896535"/>
            <a:ext cx="2460186" cy="280610"/>
            <a:chOff x="5043714" y="1854199"/>
            <a:chExt cx="2770721" cy="280610"/>
          </a:xfrm>
        </xdr:grpSpPr>
        <xdr:sp macro="" textlink="">
          <xdr:nvSpPr>
            <xdr:cNvPr id="8217" name="TextBox 8216">
              <a:extLst>
                <a:ext uri="{FF2B5EF4-FFF2-40B4-BE49-F238E27FC236}">
                  <a16:creationId xmlns:a16="http://schemas.microsoft.com/office/drawing/2014/main" id="{00000000-0008-0000-0700-000019200000}"/>
                </a:ext>
              </a:extLst>
            </xdr:cNvPr>
            <xdr:cNvSpPr txBox="1"/>
          </xdr:nvSpPr>
          <xdr:spPr>
            <a:xfrm>
              <a:off x="5164663" y="1854199"/>
              <a:ext cx="2649772" cy="280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chemeClr val="dk1"/>
                  </a:solidFill>
                  <a:latin typeface="+mn-lt"/>
                  <a:ea typeface="+mn-ea"/>
                  <a:cs typeface="+mn-cs"/>
                </a:rPr>
                <a:t>Profit Margin by Customer Age Group</a:t>
              </a:r>
            </a:p>
          </xdr:txBody>
        </xdr:sp>
        <xdr:sp macro="" textlink="">
          <xdr:nvSpPr>
            <xdr:cNvPr id="8218" name="Oval 8217">
              <a:extLst>
                <a:ext uri="{FF2B5EF4-FFF2-40B4-BE49-F238E27FC236}">
                  <a16:creationId xmlns:a16="http://schemas.microsoft.com/office/drawing/2014/main" id="{00000000-0008-0000-0700-00001A200000}"/>
                </a:ext>
              </a:extLst>
            </xdr:cNvPr>
            <xdr:cNvSpPr/>
          </xdr:nvSpPr>
          <xdr:spPr>
            <a:xfrm>
              <a:off x="5043714" y="1921479"/>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8226" name="Group 8225">
            <a:extLst>
              <a:ext uri="{FF2B5EF4-FFF2-40B4-BE49-F238E27FC236}">
                <a16:creationId xmlns:a16="http://schemas.microsoft.com/office/drawing/2014/main" id="{00000000-0008-0000-0700-000022200000}"/>
              </a:ext>
            </a:extLst>
          </xdr:cNvPr>
          <xdr:cNvGrpSpPr/>
        </xdr:nvGrpSpPr>
        <xdr:grpSpPr>
          <a:xfrm>
            <a:off x="2543789" y="2102295"/>
            <a:ext cx="1266554" cy="370801"/>
            <a:chOff x="3196952" y="2102295"/>
            <a:chExt cx="1266554" cy="370801"/>
          </a:xfrm>
        </xdr:grpSpPr>
        <xdr:sp macro="" textlink="">
          <xdr:nvSpPr>
            <xdr:cNvPr id="8220" name="TextBox 8219">
              <a:extLst>
                <a:ext uri="{FF2B5EF4-FFF2-40B4-BE49-F238E27FC236}">
                  <a16:creationId xmlns:a16="http://schemas.microsoft.com/office/drawing/2014/main" id="{00000000-0008-0000-0700-00001C200000}"/>
                </a:ext>
              </a:extLst>
            </xdr:cNvPr>
            <xdr:cNvSpPr txBox="1"/>
          </xdr:nvSpPr>
          <xdr:spPr>
            <a:xfrm>
              <a:off x="3230218" y="2102295"/>
              <a:ext cx="994509" cy="370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1E1E24"/>
                  </a:solidFill>
                  <a:latin typeface="Calibri"/>
                  <a:ea typeface="Calibri"/>
                  <a:cs typeface="Calibri"/>
                </a:rPr>
                <a:t>Average Customer</a:t>
              </a:r>
              <a:r>
                <a:rPr lang="en-US" sz="900" b="0" i="0" u="none" strike="noStrike" baseline="0">
                  <a:solidFill>
                    <a:srgbClr val="1E1E24"/>
                  </a:solidFill>
                  <a:latin typeface="Calibri"/>
                  <a:ea typeface="Calibri"/>
                  <a:cs typeface="Calibri"/>
                </a:rPr>
                <a:t> Age</a:t>
              </a:r>
              <a:endParaRPr lang="en-US" sz="900" b="0" i="0" u="none" strike="noStrike">
                <a:solidFill>
                  <a:srgbClr val="1E1E24"/>
                </a:solidFill>
                <a:latin typeface="Calibri"/>
                <a:ea typeface="Calibri"/>
                <a:cs typeface="Calibri"/>
              </a:endParaRPr>
            </a:p>
          </xdr:txBody>
        </xdr:sp>
        <xdr:sp macro="" textlink="'Profit Analysis'!W4">
          <xdr:nvSpPr>
            <xdr:cNvPr id="8221" name="TextBox 8220">
              <a:extLst>
                <a:ext uri="{FF2B5EF4-FFF2-40B4-BE49-F238E27FC236}">
                  <a16:creationId xmlns:a16="http://schemas.microsoft.com/office/drawing/2014/main" id="{00000000-0008-0000-0700-00001D200000}"/>
                </a:ext>
              </a:extLst>
            </xdr:cNvPr>
            <xdr:cNvSpPr txBox="1"/>
          </xdr:nvSpPr>
          <xdr:spPr>
            <a:xfrm>
              <a:off x="3969483" y="2169012"/>
              <a:ext cx="49402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B9AC78F-1377-43D7-8A4B-DFAA78B37188}" type="TxLink">
                <a:rPr lang="en-US" sz="1800" b="0" i="0" u="none" strike="noStrike">
                  <a:solidFill>
                    <a:srgbClr val="6C7755"/>
                  </a:solidFill>
                  <a:latin typeface="Calibri"/>
                  <a:ea typeface="Calibri"/>
                  <a:cs typeface="Calibri"/>
                </a:rPr>
                <a:pPr marL="0" indent="0" algn="ctr"/>
                <a:t>45</a:t>
              </a:fld>
              <a:endParaRPr lang="en-US" sz="1800" b="0" i="0" u="none" strike="noStrike">
                <a:solidFill>
                  <a:srgbClr val="6C7755"/>
                </a:solidFill>
                <a:latin typeface="Calibri"/>
                <a:ea typeface="Calibri"/>
                <a:cs typeface="Calibri"/>
              </a:endParaRPr>
            </a:p>
          </xdr:txBody>
        </xdr:sp>
        <xdr:cxnSp macro="">
          <xdr:nvCxnSpPr>
            <xdr:cNvPr id="8222" name="Straight Connector 8221">
              <a:extLst>
                <a:ext uri="{FF2B5EF4-FFF2-40B4-BE49-F238E27FC236}">
                  <a16:creationId xmlns:a16="http://schemas.microsoft.com/office/drawing/2014/main" id="{00000000-0008-0000-0700-00001E200000}"/>
                </a:ext>
              </a:extLst>
            </xdr:cNvPr>
            <xdr:cNvCxnSpPr/>
          </xdr:nvCxnSpPr>
          <xdr:spPr>
            <a:xfrm>
              <a:off x="3196952" y="2179413"/>
              <a:ext cx="6" cy="216564"/>
            </a:xfrm>
            <a:prstGeom prst="line">
              <a:avLst/>
            </a:prstGeom>
            <a:ln w="22225">
              <a:solidFill>
                <a:srgbClr val="6C7755"/>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xdr:col>
      <xdr:colOff>574522</xdr:colOff>
      <xdr:row>14</xdr:row>
      <xdr:rowOff>120953</xdr:rowOff>
    </xdr:from>
    <xdr:to>
      <xdr:col>8</xdr:col>
      <xdr:colOff>205618</xdr:colOff>
      <xdr:row>22</xdr:row>
      <xdr:rowOff>72572</xdr:rowOff>
    </xdr:to>
    <xdr:graphicFrame macro="">
      <xdr:nvGraphicFramePr>
        <xdr:cNvPr id="8225" name="Chart 8224">
          <a:extLst>
            <a:ext uri="{FF2B5EF4-FFF2-40B4-BE49-F238E27FC236}">
              <a16:creationId xmlns:a16="http://schemas.microsoft.com/office/drawing/2014/main" id="{00000000-0008-0000-0700-000021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193523</xdr:colOff>
      <xdr:row>12</xdr:row>
      <xdr:rowOff>24190</xdr:rowOff>
    </xdr:from>
    <xdr:to>
      <xdr:col>8</xdr:col>
      <xdr:colOff>199571</xdr:colOff>
      <xdr:row>15</xdr:row>
      <xdr:rowOff>93128</xdr:rowOff>
    </xdr:to>
    <xdr:grpSp>
      <xdr:nvGrpSpPr>
        <xdr:cNvPr id="8227" name="Group 8226">
          <a:extLst>
            <a:ext uri="{FF2B5EF4-FFF2-40B4-BE49-F238E27FC236}">
              <a16:creationId xmlns:a16="http://schemas.microsoft.com/office/drawing/2014/main" id="{00000000-0008-0000-0700-000023200000}"/>
            </a:ext>
          </a:extLst>
        </xdr:cNvPr>
        <xdr:cNvGrpSpPr/>
      </xdr:nvGrpSpPr>
      <xdr:grpSpPr>
        <a:xfrm>
          <a:off x="3858380" y="2201333"/>
          <a:ext cx="1227667" cy="613224"/>
          <a:chOff x="4279899" y="4578350"/>
          <a:chExt cx="1287211" cy="673700"/>
        </a:xfrm>
      </xdr:grpSpPr>
      <xdr:sp macro="" textlink="">
        <xdr:nvSpPr>
          <xdr:cNvPr id="8236" name="TextBox 8235">
            <a:extLst>
              <a:ext uri="{FF2B5EF4-FFF2-40B4-BE49-F238E27FC236}">
                <a16:creationId xmlns:a16="http://schemas.microsoft.com/office/drawing/2014/main" id="{00000000-0008-0000-0700-00002C200000}"/>
              </a:ext>
            </a:extLst>
          </xdr:cNvPr>
          <xdr:cNvSpPr txBox="1"/>
        </xdr:nvSpPr>
        <xdr:spPr>
          <a:xfrm>
            <a:off x="4279900" y="4578350"/>
            <a:ext cx="1026071" cy="199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1" i="1" u="none" strike="noStrike">
                <a:solidFill>
                  <a:srgbClr val="444140"/>
                </a:solidFill>
                <a:latin typeface="Calibri"/>
                <a:ea typeface="Calibri"/>
                <a:cs typeface="Calibri"/>
              </a:rPr>
              <a:t>Young Adult</a:t>
            </a:r>
            <a:r>
              <a:rPr lang="en-US" sz="700" b="1" i="1" u="none" strike="noStrike" baseline="0">
                <a:solidFill>
                  <a:srgbClr val="444140"/>
                </a:solidFill>
                <a:latin typeface="Calibri"/>
                <a:ea typeface="Calibri"/>
                <a:cs typeface="Calibri"/>
              </a:rPr>
              <a:t> (0 - 20)</a:t>
            </a:r>
            <a:endParaRPr lang="en-US" sz="700" b="1" i="1" u="none" strike="noStrike">
              <a:solidFill>
                <a:srgbClr val="444140"/>
              </a:solidFill>
              <a:latin typeface="Calibri"/>
              <a:ea typeface="Calibri"/>
              <a:cs typeface="Calibri"/>
            </a:endParaRPr>
          </a:p>
        </xdr:txBody>
      </xdr:sp>
      <xdr:sp macro="" textlink="">
        <xdr:nvSpPr>
          <xdr:cNvPr id="8234" name="TextBox 8233">
            <a:extLst>
              <a:ext uri="{FF2B5EF4-FFF2-40B4-BE49-F238E27FC236}">
                <a16:creationId xmlns:a16="http://schemas.microsoft.com/office/drawing/2014/main" id="{00000000-0008-0000-0700-00002A200000}"/>
              </a:ext>
            </a:extLst>
          </xdr:cNvPr>
          <xdr:cNvSpPr txBox="1"/>
        </xdr:nvSpPr>
        <xdr:spPr>
          <a:xfrm>
            <a:off x="4279899" y="4736695"/>
            <a:ext cx="1287211" cy="200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1" i="1" u="none" strike="noStrike">
                <a:solidFill>
                  <a:srgbClr val="444140"/>
                </a:solidFill>
                <a:latin typeface="Calibri"/>
                <a:ea typeface="Calibri"/>
                <a:cs typeface="Calibri"/>
              </a:rPr>
              <a:t>Middle-Aged Adult (21 - 45)</a:t>
            </a:r>
          </a:p>
        </xdr:txBody>
      </xdr:sp>
      <xdr:sp macro="" textlink="">
        <xdr:nvSpPr>
          <xdr:cNvPr id="8237" name="TextBox 8236">
            <a:extLst>
              <a:ext uri="{FF2B5EF4-FFF2-40B4-BE49-F238E27FC236}">
                <a16:creationId xmlns:a16="http://schemas.microsoft.com/office/drawing/2014/main" id="{00000000-0008-0000-0700-00002D200000}"/>
              </a:ext>
            </a:extLst>
          </xdr:cNvPr>
          <xdr:cNvSpPr txBox="1"/>
        </xdr:nvSpPr>
        <xdr:spPr>
          <a:xfrm>
            <a:off x="4279900" y="4891412"/>
            <a:ext cx="1085078" cy="205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1" i="1" u="none" strike="noStrike">
                <a:solidFill>
                  <a:srgbClr val="444140"/>
                </a:solidFill>
                <a:latin typeface="Calibri"/>
                <a:ea typeface="Calibri"/>
                <a:cs typeface="Calibri"/>
              </a:rPr>
              <a:t>Older Adult (46 - 60)</a:t>
            </a:r>
          </a:p>
        </xdr:txBody>
      </xdr:sp>
      <xdr:sp macro="" textlink="">
        <xdr:nvSpPr>
          <xdr:cNvPr id="8238" name="TextBox 8237">
            <a:extLst>
              <a:ext uri="{FF2B5EF4-FFF2-40B4-BE49-F238E27FC236}">
                <a16:creationId xmlns:a16="http://schemas.microsoft.com/office/drawing/2014/main" id="{00000000-0008-0000-0700-00002E200000}"/>
              </a:ext>
            </a:extLst>
          </xdr:cNvPr>
          <xdr:cNvSpPr txBox="1"/>
        </xdr:nvSpPr>
        <xdr:spPr>
          <a:xfrm>
            <a:off x="4279900" y="5046128"/>
            <a:ext cx="1236434" cy="205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1" i="1" u="none" strike="noStrike">
                <a:solidFill>
                  <a:srgbClr val="444140"/>
                </a:solidFill>
                <a:latin typeface="Calibri"/>
                <a:ea typeface="Calibri"/>
                <a:cs typeface="Calibri"/>
              </a:rPr>
              <a:t>Elder (61 +)</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330587</xdr:colOff>
          <xdr:row>12</xdr:row>
          <xdr:rowOff>175380</xdr:rowOff>
        </xdr:from>
        <xdr:to>
          <xdr:col>3</xdr:col>
          <xdr:colOff>318492</xdr:colOff>
          <xdr:row>18</xdr:row>
          <xdr:rowOff>30238</xdr:rowOff>
        </xdr:to>
        <xdr:pic>
          <xdr:nvPicPr>
            <xdr:cNvPr id="8249" name="Picture 8248">
              <a:extLst>
                <a:ext uri="{FF2B5EF4-FFF2-40B4-BE49-F238E27FC236}">
                  <a16:creationId xmlns:a16="http://schemas.microsoft.com/office/drawing/2014/main" id="{00000000-0008-0000-0700-000039200000}"/>
                </a:ext>
              </a:extLst>
            </xdr:cNvPr>
            <xdr:cNvPicPr>
              <a:picLocks noChangeAspect="1" noChangeArrowheads="1"/>
              <a:extLst>
                <a:ext uri="{84589F7E-364E-4C9E-8A38-B11213B215E9}">
                  <a14:cameraTool cellRange="'Gender Analysis - Waffle Chart'!$G$6:$P$15" spid="_x0000_s8300"/>
                </a:ext>
              </a:extLst>
            </xdr:cNvPicPr>
          </xdr:nvPicPr>
          <xdr:blipFill>
            <a:blip xmlns:r="http://schemas.openxmlformats.org/officeDocument/2006/relationships" r:embed="rId3"/>
            <a:srcRect/>
            <a:stretch>
              <a:fillRect/>
            </a:stretch>
          </xdr:blipFill>
          <xdr:spPr bwMode="auto">
            <a:xfrm>
              <a:off x="941397" y="2352523"/>
              <a:ext cx="1209524" cy="94342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250365</xdr:colOff>
      <xdr:row>10</xdr:row>
      <xdr:rowOff>58056</xdr:rowOff>
    </xdr:from>
    <xdr:to>
      <xdr:col>3</xdr:col>
      <xdr:colOff>489861</xdr:colOff>
      <xdr:row>12</xdr:row>
      <xdr:rowOff>181425</xdr:rowOff>
    </xdr:to>
    <xdr:grpSp>
      <xdr:nvGrpSpPr>
        <xdr:cNvPr id="8250" name="Group 8249">
          <a:extLst>
            <a:ext uri="{FF2B5EF4-FFF2-40B4-BE49-F238E27FC236}">
              <a16:creationId xmlns:a16="http://schemas.microsoft.com/office/drawing/2014/main" id="{00000000-0008-0000-0700-00003A200000}"/>
            </a:ext>
          </a:extLst>
        </xdr:cNvPr>
        <xdr:cNvGrpSpPr/>
      </xdr:nvGrpSpPr>
      <xdr:grpSpPr>
        <a:xfrm>
          <a:off x="861175" y="1872342"/>
          <a:ext cx="1461115" cy="486226"/>
          <a:chOff x="5043713" y="1830006"/>
          <a:chExt cx="1969683" cy="486226"/>
        </a:xfrm>
      </xdr:grpSpPr>
      <xdr:sp macro="" textlink="">
        <xdr:nvSpPr>
          <xdr:cNvPr id="8251" name="TextBox 8250">
            <a:extLst>
              <a:ext uri="{FF2B5EF4-FFF2-40B4-BE49-F238E27FC236}">
                <a16:creationId xmlns:a16="http://schemas.microsoft.com/office/drawing/2014/main" id="{00000000-0008-0000-0700-00003B200000}"/>
              </a:ext>
            </a:extLst>
          </xdr:cNvPr>
          <xdr:cNvSpPr txBox="1"/>
        </xdr:nvSpPr>
        <xdr:spPr>
          <a:xfrm>
            <a:off x="5189124" y="1830006"/>
            <a:ext cx="1824272" cy="48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chemeClr val="dk1"/>
                </a:solidFill>
                <a:latin typeface="+mn-lt"/>
                <a:ea typeface="+mn-ea"/>
                <a:cs typeface="+mn-cs"/>
              </a:rPr>
              <a:t>Profit Margin by Customer Gender</a:t>
            </a:r>
          </a:p>
        </xdr:txBody>
      </xdr:sp>
      <xdr:sp macro="" textlink="">
        <xdr:nvSpPr>
          <xdr:cNvPr id="8252" name="Oval 8251">
            <a:extLst>
              <a:ext uri="{FF2B5EF4-FFF2-40B4-BE49-F238E27FC236}">
                <a16:creationId xmlns:a16="http://schemas.microsoft.com/office/drawing/2014/main" id="{00000000-0008-0000-0700-00003C200000}"/>
              </a:ext>
            </a:extLst>
          </xdr:cNvPr>
          <xdr:cNvSpPr/>
        </xdr:nvSpPr>
        <xdr:spPr>
          <a:xfrm>
            <a:off x="5043713" y="1956557"/>
            <a:ext cx="184901"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352322</xdr:colOff>
      <xdr:row>18</xdr:row>
      <xdr:rowOff>129484</xdr:rowOff>
    </xdr:from>
    <xdr:to>
      <xdr:col>3</xdr:col>
      <xdr:colOff>296757</xdr:colOff>
      <xdr:row>19</xdr:row>
      <xdr:rowOff>79974</xdr:rowOff>
    </xdr:to>
    <xdr:grpSp>
      <xdr:nvGrpSpPr>
        <xdr:cNvPr id="8270" name="Group 8269">
          <a:extLst>
            <a:ext uri="{FF2B5EF4-FFF2-40B4-BE49-F238E27FC236}">
              <a16:creationId xmlns:a16="http://schemas.microsoft.com/office/drawing/2014/main" id="{00000000-0008-0000-0700-00004E200000}"/>
            </a:ext>
          </a:extLst>
        </xdr:cNvPr>
        <xdr:cNvGrpSpPr/>
      </xdr:nvGrpSpPr>
      <xdr:grpSpPr>
        <a:xfrm>
          <a:off x="963132" y="3395198"/>
          <a:ext cx="1166054" cy="131919"/>
          <a:chOff x="936098" y="3413342"/>
          <a:chExt cx="1166054" cy="131919"/>
        </a:xfrm>
      </xdr:grpSpPr>
      <xdr:sp macro="" textlink="">
        <xdr:nvSpPr>
          <xdr:cNvPr id="8263" name="Oval 8262">
            <a:extLst>
              <a:ext uri="{FF2B5EF4-FFF2-40B4-BE49-F238E27FC236}">
                <a16:creationId xmlns:a16="http://schemas.microsoft.com/office/drawing/2014/main" id="{00000000-0008-0000-0700-000047200000}"/>
              </a:ext>
            </a:extLst>
          </xdr:cNvPr>
          <xdr:cNvSpPr/>
        </xdr:nvSpPr>
        <xdr:spPr>
          <a:xfrm>
            <a:off x="936098" y="3447249"/>
            <a:ext cx="76199" cy="64104"/>
          </a:xfrm>
          <a:prstGeom prst="ellipse">
            <a:avLst/>
          </a:prstGeom>
          <a:solidFill>
            <a:srgbClr val="FF78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64" name="TextBox 8263">
            <a:extLst>
              <a:ext uri="{FF2B5EF4-FFF2-40B4-BE49-F238E27FC236}">
                <a16:creationId xmlns:a16="http://schemas.microsoft.com/office/drawing/2014/main" id="{00000000-0008-0000-0700-000048200000}"/>
              </a:ext>
            </a:extLst>
          </xdr:cNvPr>
          <xdr:cNvSpPr txBox="1"/>
        </xdr:nvSpPr>
        <xdr:spPr>
          <a:xfrm>
            <a:off x="1001186" y="3433491"/>
            <a:ext cx="534910" cy="9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Female</a:t>
            </a:r>
          </a:p>
        </xdr:txBody>
      </xdr:sp>
      <xdr:sp macro="" textlink="'Gender Analysis - Waffle Chart'!C2">
        <xdr:nvSpPr>
          <xdr:cNvPr id="8267" name="TextBox 8266">
            <a:extLst>
              <a:ext uri="{FF2B5EF4-FFF2-40B4-BE49-F238E27FC236}">
                <a16:creationId xmlns:a16="http://schemas.microsoft.com/office/drawing/2014/main" id="{00000000-0008-0000-0700-00004B200000}"/>
              </a:ext>
            </a:extLst>
          </xdr:cNvPr>
          <xdr:cNvSpPr txBox="1"/>
        </xdr:nvSpPr>
        <xdr:spPr>
          <a:xfrm>
            <a:off x="1465643" y="3413342"/>
            <a:ext cx="636509" cy="131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249229-397D-4F6B-942D-716FDFB9EF57}" type="TxLink">
              <a:rPr lang="en-US" sz="1100" b="1" i="0" u="none" strike="noStrike">
                <a:solidFill>
                  <a:schemeClr val="accent2">
                    <a:lumMod val="75000"/>
                  </a:schemeClr>
                </a:solidFill>
                <a:latin typeface="Calibri"/>
                <a:ea typeface="Calibri"/>
                <a:cs typeface="Calibri"/>
              </a:rPr>
              <a:pPr marL="0" indent="0" algn="ctr"/>
              <a:t>48.53%</a:t>
            </a:fld>
            <a:endParaRPr lang="en-US" sz="900" b="1" i="1" u="none" strike="noStrike">
              <a:solidFill>
                <a:schemeClr val="accent2">
                  <a:lumMod val="75000"/>
                </a:schemeClr>
              </a:solidFill>
              <a:latin typeface="Calibri"/>
              <a:ea typeface="Calibri"/>
              <a:cs typeface="Calibri"/>
            </a:endParaRPr>
          </a:p>
        </xdr:txBody>
      </xdr:sp>
    </xdr:grpSp>
    <xdr:clientData/>
  </xdr:twoCellAnchor>
  <xdr:twoCellAnchor>
    <xdr:from>
      <xdr:col>1</xdr:col>
      <xdr:colOff>351717</xdr:colOff>
      <xdr:row>19</xdr:row>
      <xdr:rowOff>148836</xdr:rowOff>
    </xdr:from>
    <xdr:to>
      <xdr:col>3</xdr:col>
      <xdr:colOff>297362</xdr:colOff>
      <xdr:row>20</xdr:row>
      <xdr:rowOff>99327</xdr:rowOff>
    </xdr:to>
    <xdr:grpSp>
      <xdr:nvGrpSpPr>
        <xdr:cNvPr id="8269" name="Group 8268">
          <a:extLst>
            <a:ext uri="{FF2B5EF4-FFF2-40B4-BE49-F238E27FC236}">
              <a16:creationId xmlns:a16="http://schemas.microsoft.com/office/drawing/2014/main" id="{00000000-0008-0000-0700-00004D200000}"/>
            </a:ext>
          </a:extLst>
        </xdr:cNvPr>
        <xdr:cNvGrpSpPr/>
      </xdr:nvGrpSpPr>
      <xdr:grpSpPr>
        <a:xfrm>
          <a:off x="962527" y="3595979"/>
          <a:ext cx="1167264" cy="131919"/>
          <a:chOff x="934888" y="3614123"/>
          <a:chExt cx="1167264" cy="131919"/>
        </a:xfrm>
      </xdr:grpSpPr>
      <xdr:sp macro="" textlink="">
        <xdr:nvSpPr>
          <xdr:cNvPr id="8253" name="Rectangle 8252">
            <a:extLst>
              <a:ext uri="{FF2B5EF4-FFF2-40B4-BE49-F238E27FC236}">
                <a16:creationId xmlns:a16="http://schemas.microsoft.com/office/drawing/2014/main" id="{00000000-0008-0000-0700-00003D200000}"/>
              </a:ext>
            </a:extLst>
          </xdr:cNvPr>
          <xdr:cNvSpPr/>
        </xdr:nvSpPr>
        <xdr:spPr>
          <a:xfrm>
            <a:off x="934888" y="3659181"/>
            <a:ext cx="78619" cy="66524"/>
          </a:xfrm>
          <a:prstGeom prst="rect">
            <a:avLst/>
          </a:prstGeom>
          <a:solidFill>
            <a:srgbClr val="2D6BC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62" name="TextBox 8261">
            <a:extLst>
              <a:ext uri="{FF2B5EF4-FFF2-40B4-BE49-F238E27FC236}">
                <a16:creationId xmlns:a16="http://schemas.microsoft.com/office/drawing/2014/main" id="{00000000-0008-0000-0700-000046200000}"/>
              </a:ext>
            </a:extLst>
          </xdr:cNvPr>
          <xdr:cNvSpPr txBox="1"/>
        </xdr:nvSpPr>
        <xdr:spPr>
          <a:xfrm>
            <a:off x="1001186" y="3646633"/>
            <a:ext cx="534910" cy="9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1" u="none" strike="noStrike">
                <a:solidFill>
                  <a:srgbClr val="444140"/>
                </a:solidFill>
                <a:latin typeface="Calibri"/>
                <a:ea typeface="Calibri"/>
                <a:cs typeface="Calibri"/>
              </a:rPr>
              <a:t>Male</a:t>
            </a:r>
          </a:p>
        </xdr:txBody>
      </xdr:sp>
      <xdr:sp macro="" textlink="'Gender Analysis - Waffle Chart'!C3">
        <xdr:nvSpPr>
          <xdr:cNvPr id="8268" name="TextBox 8267">
            <a:extLst>
              <a:ext uri="{FF2B5EF4-FFF2-40B4-BE49-F238E27FC236}">
                <a16:creationId xmlns:a16="http://schemas.microsoft.com/office/drawing/2014/main" id="{00000000-0008-0000-0700-00004C200000}"/>
              </a:ext>
            </a:extLst>
          </xdr:cNvPr>
          <xdr:cNvSpPr txBox="1"/>
        </xdr:nvSpPr>
        <xdr:spPr>
          <a:xfrm>
            <a:off x="1465643" y="3614123"/>
            <a:ext cx="636509" cy="131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F5280C-8E32-4353-86F9-D4C8778E876B}" type="TxLink">
              <a:rPr lang="en-US" sz="1100" b="1" i="0" u="none" strike="noStrike">
                <a:solidFill>
                  <a:srgbClr val="2D6BCE"/>
                </a:solidFill>
                <a:latin typeface="Calibri"/>
                <a:ea typeface="Calibri"/>
                <a:cs typeface="Calibri"/>
              </a:rPr>
              <a:pPr marL="0" indent="0" algn="ctr"/>
              <a:t>51.47%</a:t>
            </a:fld>
            <a:endParaRPr lang="en-US" sz="900" b="1" i="1" u="none" strike="noStrike">
              <a:solidFill>
                <a:srgbClr val="2D6BCE"/>
              </a:solidFill>
              <a:latin typeface="Calibri"/>
              <a:ea typeface="Calibri"/>
              <a:cs typeface="Calibri"/>
            </a:endParaRPr>
          </a:p>
        </xdr:txBody>
      </xdr:sp>
    </xdr:grpSp>
    <xdr:clientData/>
  </xdr:twoCellAnchor>
  <xdr:twoCellAnchor>
    <xdr:from>
      <xdr:col>1</xdr:col>
      <xdr:colOff>169334</xdr:colOff>
      <xdr:row>23</xdr:row>
      <xdr:rowOff>78619</xdr:rowOff>
    </xdr:from>
    <xdr:to>
      <xdr:col>8</xdr:col>
      <xdr:colOff>284238</xdr:colOff>
      <xdr:row>30</xdr:row>
      <xdr:rowOff>104168</xdr:rowOff>
    </xdr:to>
    <xdr:graphicFrame macro="">
      <xdr:nvGraphicFramePr>
        <xdr:cNvPr id="8272" name="Chart 8271">
          <a:extLst>
            <a:ext uri="{FF2B5EF4-FFF2-40B4-BE49-F238E27FC236}">
              <a16:creationId xmlns:a16="http://schemas.microsoft.com/office/drawing/2014/main" id="{00000000-0008-0000-0700-000050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249162</xdr:colOff>
      <xdr:row>21</xdr:row>
      <xdr:rowOff>72572</xdr:rowOff>
    </xdr:from>
    <xdr:to>
      <xdr:col>6</xdr:col>
      <xdr:colOff>102809</xdr:colOff>
      <xdr:row>22</xdr:row>
      <xdr:rowOff>145143</xdr:rowOff>
    </xdr:to>
    <xdr:grpSp>
      <xdr:nvGrpSpPr>
        <xdr:cNvPr id="8274" name="Group 8273">
          <a:extLst>
            <a:ext uri="{FF2B5EF4-FFF2-40B4-BE49-F238E27FC236}">
              <a16:creationId xmlns:a16="http://schemas.microsoft.com/office/drawing/2014/main" id="{00000000-0008-0000-0700-000052200000}"/>
            </a:ext>
          </a:extLst>
        </xdr:cNvPr>
        <xdr:cNvGrpSpPr/>
      </xdr:nvGrpSpPr>
      <xdr:grpSpPr>
        <a:xfrm>
          <a:off x="859972" y="3882572"/>
          <a:ext cx="2907694" cy="254000"/>
          <a:chOff x="5043714" y="1890486"/>
          <a:chExt cx="2907694" cy="254000"/>
        </a:xfrm>
      </xdr:grpSpPr>
      <xdr:sp macro="" textlink="">
        <xdr:nvSpPr>
          <xdr:cNvPr id="8279" name="TextBox 8278">
            <a:extLst>
              <a:ext uri="{FF2B5EF4-FFF2-40B4-BE49-F238E27FC236}">
                <a16:creationId xmlns:a16="http://schemas.microsoft.com/office/drawing/2014/main" id="{00000000-0008-0000-0700-000057200000}"/>
              </a:ext>
            </a:extLst>
          </xdr:cNvPr>
          <xdr:cNvSpPr txBox="1"/>
        </xdr:nvSpPr>
        <xdr:spPr>
          <a:xfrm>
            <a:off x="5164663" y="1890486"/>
            <a:ext cx="2786745"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chemeClr val="dk1"/>
                </a:solidFill>
                <a:latin typeface="+mn-lt"/>
                <a:ea typeface="+mn-ea"/>
                <a:cs typeface="+mn-cs"/>
              </a:rPr>
              <a:t>Monthly Profit Trend</a:t>
            </a:r>
            <a:r>
              <a:rPr lang="en-US" sz="1050" b="1" i="0" u="none" strike="noStrike" baseline="0">
                <a:solidFill>
                  <a:schemeClr val="dk1"/>
                </a:solidFill>
                <a:latin typeface="+mn-lt"/>
                <a:ea typeface="+mn-ea"/>
                <a:cs typeface="+mn-cs"/>
              </a:rPr>
              <a:t> and </a:t>
            </a:r>
            <a:r>
              <a:rPr lang="en-US" sz="1050" b="1" i="0" u="none" strike="noStrike" baseline="0">
                <a:solidFill>
                  <a:srgbClr val="2D6BCE"/>
                </a:solidFill>
                <a:latin typeface="+mn-lt"/>
                <a:ea typeface="+mn-ea"/>
                <a:cs typeface="+mn-cs"/>
              </a:rPr>
              <a:t>MoM Growth Rate</a:t>
            </a:r>
            <a:endParaRPr lang="en-US" sz="1050" b="1" i="0" u="none" strike="noStrike">
              <a:solidFill>
                <a:srgbClr val="2D6BCE"/>
              </a:solidFill>
              <a:latin typeface="+mn-lt"/>
              <a:ea typeface="+mn-ea"/>
              <a:cs typeface="+mn-cs"/>
            </a:endParaRPr>
          </a:p>
        </xdr:txBody>
      </xdr:sp>
      <xdr:sp macro="" textlink="">
        <xdr:nvSpPr>
          <xdr:cNvPr id="8280" name="Oval 8279">
            <a:extLst>
              <a:ext uri="{FF2B5EF4-FFF2-40B4-BE49-F238E27FC236}">
                <a16:creationId xmlns:a16="http://schemas.microsoft.com/office/drawing/2014/main" id="{00000000-0008-0000-0700-000058200000}"/>
              </a:ext>
            </a:extLst>
          </xdr:cNvPr>
          <xdr:cNvSpPr/>
        </xdr:nvSpPr>
        <xdr:spPr>
          <a:xfrm>
            <a:off x="5043714" y="1956557"/>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247952</xdr:colOff>
      <xdr:row>0</xdr:row>
      <xdr:rowOff>0</xdr:rowOff>
    </xdr:from>
    <xdr:to>
      <xdr:col>22</xdr:col>
      <xdr:colOff>550787</xdr:colOff>
      <xdr:row>31</xdr:row>
      <xdr:rowOff>101601</xdr:rowOff>
    </xdr:to>
    <xdr:grpSp>
      <xdr:nvGrpSpPr>
        <xdr:cNvPr id="8346" name="Group 8345">
          <a:extLst>
            <a:ext uri="{FF2B5EF4-FFF2-40B4-BE49-F238E27FC236}">
              <a16:creationId xmlns:a16="http://schemas.microsoft.com/office/drawing/2014/main" id="{00000000-0008-0000-0700-00009A200000}"/>
            </a:ext>
          </a:extLst>
        </xdr:cNvPr>
        <xdr:cNvGrpSpPr/>
      </xdr:nvGrpSpPr>
      <xdr:grpSpPr>
        <a:xfrm>
          <a:off x="8188476" y="0"/>
          <a:ext cx="5800121" cy="5725887"/>
          <a:chOff x="8642046" y="0"/>
          <a:chExt cx="5346551" cy="5725887"/>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8732762" y="0"/>
            <a:ext cx="5133674" cy="5725887"/>
            <a:chOff x="9350167" y="0"/>
            <a:chExt cx="4489659" cy="5810251"/>
          </a:xfrm>
          <a:solidFill>
            <a:srgbClr val="F3F8F2"/>
          </a:solidFill>
          <a:effectLst>
            <a:outerShdw blurRad="127000" dist="63500" dir="5400000" algn="ctr" rotWithShape="0">
              <a:schemeClr val="bg1">
                <a:lumMod val="75000"/>
                <a:alpha val="50000"/>
              </a:schemeClr>
            </a:outerShdw>
          </a:effectLst>
        </xdr:grpSpPr>
        <xdr:sp macro="" textlink="">
          <xdr:nvSpPr>
            <xdr:cNvPr id="7" name="Teardrop 6">
              <a:extLst>
                <a:ext uri="{FF2B5EF4-FFF2-40B4-BE49-F238E27FC236}">
                  <a16:creationId xmlns:a16="http://schemas.microsoft.com/office/drawing/2014/main" id="{00000000-0008-0000-0700-000007000000}"/>
                </a:ext>
              </a:extLst>
            </xdr:cNvPr>
            <xdr:cNvSpPr/>
          </xdr:nvSpPr>
          <xdr:spPr>
            <a:xfrm rot="16857456">
              <a:off x="9487997" y="1458421"/>
              <a:ext cx="4331654" cy="4372005"/>
            </a:xfrm>
            <a:prstGeom prst="teardrop">
              <a:avLst>
                <a:gd name="adj" fmla="val 151894"/>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a:off x="9660192" y="1"/>
              <a:ext cx="3813324" cy="1743372"/>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a:off x="9350167" y="0"/>
              <a:ext cx="630141" cy="35700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8345" name="Group 8344">
            <a:extLst>
              <a:ext uri="{FF2B5EF4-FFF2-40B4-BE49-F238E27FC236}">
                <a16:creationId xmlns:a16="http://schemas.microsoft.com/office/drawing/2014/main" id="{00000000-0008-0000-0700-000099200000}"/>
              </a:ext>
            </a:extLst>
          </xdr:cNvPr>
          <xdr:cNvGrpSpPr/>
        </xdr:nvGrpSpPr>
        <xdr:grpSpPr>
          <a:xfrm>
            <a:off x="8642046" y="0"/>
            <a:ext cx="5346551" cy="5721052"/>
            <a:chOff x="8642046" y="0"/>
            <a:chExt cx="5346551" cy="5721052"/>
          </a:xfrm>
        </xdr:grpSpPr>
        <xdr:grpSp>
          <xdr:nvGrpSpPr>
            <xdr:cNvPr id="8281" name="Group 8280">
              <a:extLst>
                <a:ext uri="{FF2B5EF4-FFF2-40B4-BE49-F238E27FC236}">
                  <a16:creationId xmlns:a16="http://schemas.microsoft.com/office/drawing/2014/main" id="{00000000-0008-0000-0700-000059200000}"/>
                </a:ext>
              </a:extLst>
            </xdr:cNvPr>
            <xdr:cNvGrpSpPr/>
          </xdr:nvGrpSpPr>
          <xdr:grpSpPr>
            <a:xfrm>
              <a:off x="8805332" y="6047"/>
              <a:ext cx="5183265" cy="5715005"/>
              <a:chOff x="9350167" y="0"/>
              <a:chExt cx="4489659" cy="5810251"/>
            </a:xfrm>
            <a:solidFill>
              <a:srgbClr val="6C7755"/>
            </a:solidFill>
            <a:effectLst>
              <a:outerShdw blurRad="127000" dist="63500" dir="5400000" algn="ctr" rotWithShape="0">
                <a:schemeClr val="bg1">
                  <a:lumMod val="75000"/>
                  <a:alpha val="50000"/>
                </a:schemeClr>
              </a:outerShdw>
            </a:effectLst>
          </xdr:grpSpPr>
          <xdr:sp macro="" textlink="">
            <xdr:nvSpPr>
              <xdr:cNvPr id="8282" name="Teardrop 8281">
                <a:extLst>
                  <a:ext uri="{FF2B5EF4-FFF2-40B4-BE49-F238E27FC236}">
                    <a16:creationId xmlns:a16="http://schemas.microsoft.com/office/drawing/2014/main" id="{00000000-0008-0000-0700-00005A200000}"/>
                  </a:ext>
                </a:extLst>
              </xdr:cNvPr>
              <xdr:cNvSpPr/>
            </xdr:nvSpPr>
            <xdr:spPr>
              <a:xfrm rot="16857456">
                <a:off x="9487997" y="1458421"/>
                <a:ext cx="4331654" cy="4372005"/>
              </a:xfrm>
              <a:prstGeom prst="teardrop">
                <a:avLst>
                  <a:gd name="adj" fmla="val 151894"/>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83" name="Rectangle 8282">
                <a:extLst>
                  <a:ext uri="{FF2B5EF4-FFF2-40B4-BE49-F238E27FC236}">
                    <a16:creationId xmlns:a16="http://schemas.microsoft.com/office/drawing/2014/main" id="{00000000-0008-0000-0700-00005B200000}"/>
                  </a:ext>
                </a:extLst>
              </xdr:cNvPr>
              <xdr:cNvSpPr/>
            </xdr:nvSpPr>
            <xdr:spPr>
              <a:xfrm>
                <a:off x="9660192" y="1"/>
                <a:ext cx="3813324" cy="1743372"/>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84" name="Rectangle 8283">
                <a:extLst>
                  <a:ext uri="{FF2B5EF4-FFF2-40B4-BE49-F238E27FC236}">
                    <a16:creationId xmlns:a16="http://schemas.microsoft.com/office/drawing/2014/main" id="{00000000-0008-0000-0700-00005C200000}"/>
                  </a:ext>
                </a:extLst>
              </xdr:cNvPr>
              <xdr:cNvSpPr/>
            </xdr:nvSpPr>
            <xdr:spPr>
              <a:xfrm>
                <a:off x="9350167" y="0"/>
                <a:ext cx="630141" cy="35700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8285" name="Rectangle 8284">
              <a:extLst>
                <a:ext uri="{FF2B5EF4-FFF2-40B4-BE49-F238E27FC236}">
                  <a16:creationId xmlns:a16="http://schemas.microsoft.com/office/drawing/2014/main" id="{00000000-0008-0000-0700-00005D200000}"/>
                </a:ext>
              </a:extLst>
            </xdr:cNvPr>
            <xdr:cNvSpPr/>
          </xdr:nvSpPr>
          <xdr:spPr>
            <a:xfrm>
              <a:off x="8642046" y="0"/>
              <a:ext cx="332619" cy="266095"/>
            </a:xfrm>
            <a:prstGeom prst="rect">
              <a:avLst/>
            </a:prstGeom>
            <a:solidFill>
              <a:srgbClr val="6C77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8</xdr:col>
      <xdr:colOff>449944</xdr:colOff>
      <xdr:row>21</xdr:row>
      <xdr:rowOff>72572</xdr:rowOff>
    </xdr:from>
    <xdr:to>
      <xdr:col>13</xdr:col>
      <xdr:colOff>303590</xdr:colOff>
      <xdr:row>22</xdr:row>
      <xdr:rowOff>145143</xdr:rowOff>
    </xdr:to>
    <xdr:grpSp>
      <xdr:nvGrpSpPr>
        <xdr:cNvPr id="8288" name="Group 8287">
          <a:extLst>
            <a:ext uri="{FF2B5EF4-FFF2-40B4-BE49-F238E27FC236}">
              <a16:creationId xmlns:a16="http://schemas.microsoft.com/office/drawing/2014/main" id="{00000000-0008-0000-0700-000060200000}"/>
            </a:ext>
          </a:extLst>
        </xdr:cNvPr>
        <xdr:cNvGrpSpPr/>
      </xdr:nvGrpSpPr>
      <xdr:grpSpPr>
        <a:xfrm>
          <a:off x="5336420" y="3882572"/>
          <a:ext cx="2907694" cy="254000"/>
          <a:chOff x="5043714" y="1890486"/>
          <a:chExt cx="2907694" cy="254000"/>
        </a:xfrm>
      </xdr:grpSpPr>
      <xdr:sp macro="" textlink="">
        <xdr:nvSpPr>
          <xdr:cNvPr id="8289" name="TextBox 8288">
            <a:extLst>
              <a:ext uri="{FF2B5EF4-FFF2-40B4-BE49-F238E27FC236}">
                <a16:creationId xmlns:a16="http://schemas.microsoft.com/office/drawing/2014/main" id="{00000000-0008-0000-0700-000061200000}"/>
              </a:ext>
            </a:extLst>
          </xdr:cNvPr>
          <xdr:cNvSpPr txBox="1"/>
        </xdr:nvSpPr>
        <xdr:spPr>
          <a:xfrm>
            <a:off x="5164663" y="1890486"/>
            <a:ext cx="2786745"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chemeClr val="dk1"/>
                </a:solidFill>
                <a:latin typeface="+mn-lt"/>
                <a:ea typeface="+mn-ea"/>
                <a:cs typeface="+mn-cs"/>
              </a:rPr>
              <a:t>Profit by Weekday</a:t>
            </a:r>
            <a:endParaRPr lang="en-US" sz="1050" b="1" i="0" u="none" strike="noStrike">
              <a:solidFill>
                <a:srgbClr val="2D6BCE"/>
              </a:solidFill>
              <a:latin typeface="+mn-lt"/>
              <a:ea typeface="+mn-ea"/>
              <a:cs typeface="+mn-cs"/>
            </a:endParaRPr>
          </a:p>
        </xdr:txBody>
      </xdr:sp>
      <xdr:sp macro="" textlink="">
        <xdr:nvSpPr>
          <xdr:cNvPr id="8290" name="Oval 8289">
            <a:extLst>
              <a:ext uri="{FF2B5EF4-FFF2-40B4-BE49-F238E27FC236}">
                <a16:creationId xmlns:a16="http://schemas.microsoft.com/office/drawing/2014/main" id="{00000000-0008-0000-0700-000062200000}"/>
              </a:ext>
            </a:extLst>
          </xdr:cNvPr>
          <xdr:cNvSpPr/>
        </xdr:nvSpPr>
        <xdr:spPr>
          <a:xfrm>
            <a:off x="5043714" y="1956557"/>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362858</xdr:colOff>
      <xdr:row>23</xdr:row>
      <xdr:rowOff>6048</xdr:rowOff>
    </xdr:from>
    <xdr:to>
      <xdr:col>13</xdr:col>
      <xdr:colOff>145144</xdr:colOff>
      <xdr:row>30</xdr:row>
      <xdr:rowOff>118377</xdr:rowOff>
    </xdr:to>
    <xdr:graphicFrame macro="">
      <xdr:nvGraphicFramePr>
        <xdr:cNvPr id="8291" name="Chart 8290">
          <a:extLst>
            <a:ext uri="{FF2B5EF4-FFF2-40B4-BE49-F238E27FC236}">
              <a16:creationId xmlns:a16="http://schemas.microsoft.com/office/drawing/2014/main" id="{00000000-0008-0000-0700-000063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88291</xdr:colOff>
      <xdr:row>0</xdr:row>
      <xdr:rowOff>113385</xdr:rowOff>
    </xdr:from>
    <xdr:to>
      <xdr:col>18</xdr:col>
      <xdr:colOff>358946</xdr:colOff>
      <xdr:row>6</xdr:row>
      <xdr:rowOff>37477</xdr:rowOff>
    </xdr:to>
    <xdr:grpSp>
      <xdr:nvGrpSpPr>
        <xdr:cNvPr id="8351" name="Group 8350">
          <a:extLst>
            <a:ext uri="{FF2B5EF4-FFF2-40B4-BE49-F238E27FC236}">
              <a16:creationId xmlns:a16="http://schemas.microsoft.com/office/drawing/2014/main" id="{00000000-0008-0000-0700-00009F200000}"/>
            </a:ext>
          </a:extLst>
        </xdr:cNvPr>
        <xdr:cNvGrpSpPr/>
      </xdr:nvGrpSpPr>
      <xdr:grpSpPr>
        <a:xfrm>
          <a:off x="8639624" y="113385"/>
          <a:ext cx="2713893" cy="1012663"/>
          <a:chOff x="8512624" y="113385"/>
          <a:chExt cx="2713893" cy="1012663"/>
        </a:xfrm>
      </xdr:grpSpPr>
      <xdr:grpSp>
        <xdr:nvGrpSpPr>
          <xdr:cNvPr id="8338" name="Group 8337">
            <a:extLst>
              <a:ext uri="{FF2B5EF4-FFF2-40B4-BE49-F238E27FC236}">
                <a16:creationId xmlns:a16="http://schemas.microsoft.com/office/drawing/2014/main" id="{00000000-0008-0000-0700-000092200000}"/>
              </a:ext>
            </a:extLst>
          </xdr:cNvPr>
          <xdr:cNvGrpSpPr/>
        </xdr:nvGrpSpPr>
        <xdr:grpSpPr>
          <a:xfrm>
            <a:off x="8512624" y="113385"/>
            <a:ext cx="2713893" cy="285750"/>
            <a:chOff x="9044815" y="1014488"/>
            <a:chExt cx="2713893" cy="285750"/>
          </a:xfrm>
        </xdr:grpSpPr>
        <xdr:grpSp>
          <xdr:nvGrpSpPr>
            <xdr:cNvPr id="8292" name="Group 8291">
              <a:extLst>
                <a:ext uri="{FF2B5EF4-FFF2-40B4-BE49-F238E27FC236}">
                  <a16:creationId xmlns:a16="http://schemas.microsoft.com/office/drawing/2014/main" id="{00000000-0008-0000-0700-000064200000}"/>
                </a:ext>
              </a:extLst>
            </xdr:cNvPr>
            <xdr:cNvGrpSpPr/>
          </xdr:nvGrpSpPr>
          <xdr:grpSpPr>
            <a:xfrm>
              <a:off x="9044815" y="1038680"/>
              <a:ext cx="1338940" cy="254000"/>
              <a:chOff x="5043714" y="1890486"/>
              <a:chExt cx="1338940" cy="254000"/>
            </a:xfrm>
          </xdr:grpSpPr>
          <xdr:sp macro="" textlink="">
            <xdr:nvSpPr>
              <xdr:cNvPr id="8293" name="TextBox 8292">
                <a:extLst>
                  <a:ext uri="{FF2B5EF4-FFF2-40B4-BE49-F238E27FC236}">
                    <a16:creationId xmlns:a16="http://schemas.microsoft.com/office/drawing/2014/main" id="{00000000-0008-0000-0700-000065200000}"/>
                  </a:ext>
                </a:extLst>
              </xdr:cNvPr>
              <xdr:cNvSpPr txBox="1"/>
            </xdr:nvSpPr>
            <xdr:spPr>
              <a:xfrm>
                <a:off x="5110231" y="1890486"/>
                <a:ext cx="1272423"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rgbClr val="F3F8F2"/>
                    </a:solidFill>
                    <a:latin typeface="+mn-lt"/>
                    <a:ea typeface="+mn-ea"/>
                    <a:cs typeface="+mn-cs"/>
                  </a:rPr>
                  <a:t>Total</a:t>
                </a:r>
                <a:r>
                  <a:rPr lang="en-US" sz="1050" b="1" i="0" u="none" strike="noStrike" baseline="0">
                    <a:solidFill>
                      <a:srgbClr val="F3F8F2"/>
                    </a:solidFill>
                    <a:latin typeface="+mn-lt"/>
                    <a:ea typeface="+mn-ea"/>
                    <a:cs typeface="+mn-cs"/>
                  </a:rPr>
                  <a:t> Products Sold</a:t>
                </a:r>
                <a:endParaRPr lang="en-US" sz="1050" b="1" i="0" u="none" strike="noStrike">
                  <a:solidFill>
                    <a:srgbClr val="F3F8F2"/>
                  </a:solidFill>
                  <a:latin typeface="+mn-lt"/>
                  <a:ea typeface="+mn-ea"/>
                  <a:cs typeface="+mn-cs"/>
                </a:endParaRPr>
              </a:p>
            </xdr:txBody>
          </xdr:sp>
          <xdr:sp macro="" textlink="">
            <xdr:nvSpPr>
              <xdr:cNvPr id="8294" name="Oval 8293">
                <a:extLst>
                  <a:ext uri="{FF2B5EF4-FFF2-40B4-BE49-F238E27FC236}">
                    <a16:creationId xmlns:a16="http://schemas.microsoft.com/office/drawing/2014/main" id="{00000000-0008-0000-0700-000066200000}"/>
                  </a:ext>
                </a:extLst>
              </xdr:cNvPr>
              <xdr:cNvSpPr/>
            </xdr:nvSpPr>
            <xdr:spPr>
              <a:xfrm>
                <a:off x="5043714" y="1956557"/>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rofit Analysis'!BF4">
          <xdr:nvSpPr>
            <xdr:cNvPr id="8295" name="TextBox 8294">
              <a:extLst>
                <a:ext uri="{FF2B5EF4-FFF2-40B4-BE49-F238E27FC236}">
                  <a16:creationId xmlns:a16="http://schemas.microsoft.com/office/drawing/2014/main" id="{00000000-0008-0000-0700-000067200000}"/>
                </a:ext>
              </a:extLst>
            </xdr:cNvPr>
            <xdr:cNvSpPr txBox="1"/>
          </xdr:nvSpPr>
          <xdr:spPr>
            <a:xfrm>
              <a:off x="10825258" y="1014488"/>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7C7AA27-610C-4308-994B-E413E92D24F6}" type="TxLink">
                <a:rPr lang="en-US" sz="1800" b="0" i="0" u="none" strike="noStrike">
                  <a:solidFill>
                    <a:srgbClr val="F3F8F2"/>
                  </a:solidFill>
                  <a:latin typeface="Calibri"/>
                  <a:ea typeface="Calibri"/>
                  <a:cs typeface="Calibri"/>
                </a:rPr>
                <a:pPr marL="0" indent="0" algn="l"/>
                <a:t>100</a:t>
              </a:fld>
              <a:endParaRPr lang="en-US" sz="1800" b="0" i="0" u="none" strike="noStrike">
                <a:solidFill>
                  <a:srgbClr val="F3F8F2"/>
                </a:solidFill>
                <a:latin typeface="Calibri"/>
                <a:ea typeface="Calibri"/>
                <a:cs typeface="Calibri"/>
              </a:endParaRPr>
            </a:p>
          </xdr:txBody>
        </xdr:sp>
      </xdr:grpSp>
      <xdr:grpSp>
        <xdr:nvGrpSpPr>
          <xdr:cNvPr id="8312" name="Group 8311">
            <a:extLst>
              <a:ext uri="{FF2B5EF4-FFF2-40B4-BE49-F238E27FC236}">
                <a16:creationId xmlns:a16="http://schemas.microsoft.com/office/drawing/2014/main" id="{00000000-0008-0000-0700-000078200000}"/>
              </a:ext>
            </a:extLst>
          </xdr:cNvPr>
          <xdr:cNvGrpSpPr/>
        </xdr:nvGrpSpPr>
        <xdr:grpSpPr>
          <a:xfrm>
            <a:off x="8583936" y="336377"/>
            <a:ext cx="2482025" cy="453430"/>
            <a:chOff x="9116127" y="1273768"/>
            <a:chExt cx="2482025" cy="453430"/>
          </a:xfrm>
        </xdr:grpSpPr>
        <xdr:sp macro="" textlink="">
          <xdr:nvSpPr>
            <xdr:cNvPr id="8297" name="TextBox 8296">
              <a:extLst>
                <a:ext uri="{FF2B5EF4-FFF2-40B4-BE49-F238E27FC236}">
                  <a16:creationId xmlns:a16="http://schemas.microsoft.com/office/drawing/2014/main" id="{00000000-0008-0000-0700-000069200000}"/>
                </a:ext>
              </a:extLst>
            </xdr:cNvPr>
            <xdr:cNvSpPr txBox="1"/>
          </xdr:nvSpPr>
          <xdr:spPr>
            <a:xfrm>
              <a:off x="9116127" y="1273768"/>
              <a:ext cx="850346" cy="453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F3F8F2"/>
                  </a:solidFill>
                  <a:latin typeface="Calibri"/>
                  <a:ea typeface="Calibri"/>
                  <a:cs typeface="Calibri"/>
                </a:rPr>
                <a:t>Product </a:t>
              </a:r>
              <a:r>
                <a:rPr lang="en-US" sz="900" b="1" i="0" u="none" strike="noStrike">
                  <a:solidFill>
                    <a:srgbClr val="F3F8F2"/>
                  </a:solidFill>
                  <a:latin typeface="Calibri"/>
                  <a:ea typeface="Calibri"/>
                  <a:cs typeface="Calibri"/>
                </a:rPr>
                <a:t>Return</a:t>
              </a:r>
              <a:r>
                <a:rPr lang="en-US" sz="900" b="0" i="0" u="none" strike="noStrike">
                  <a:solidFill>
                    <a:srgbClr val="F3F8F2"/>
                  </a:solidFill>
                  <a:latin typeface="Calibri"/>
                  <a:ea typeface="Calibri"/>
                  <a:cs typeface="Calibri"/>
                </a:rPr>
                <a:t> Rate</a:t>
              </a:r>
            </a:p>
          </xdr:txBody>
        </xdr:sp>
        <xdr:sp macro="" textlink="'Profit Analysis'!BH4">
          <xdr:nvSpPr>
            <xdr:cNvPr id="8298" name="TextBox 8297">
              <a:extLst>
                <a:ext uri="{FF2B5EF4-FFF2-40B4-BE49-F238E27FC236}">
                  <a16:creationId xmlns:a16="http://schemas.microsoft.com/office/drawing/2014/main" id="{00000000-0008-0000-0700-00006A200000}"/>
                </a:ext>
              </a:extLst>
            </xdr:cNvPr>
            <xdr:cNvSpPr txBox="1"/>
          </xdr:nvSpPr>
          <xdr:spPr>
            <a:xfrm>
              <a:off x="10825258" y="1357608"/>
              <a:ext cx="77289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21CD6DD-6BFE-4FF9-8537-B0951F745DE6}" type="TxLink">
                <a:rPr lang="en-US" sz="1800" b="0" i="0" u="none" strike="noStrike">
                  <a:solidFill>
                    <a:srgbClr val="F3F8F2"/>
                  </a:solidFill>
                  <a:latin typeface="Calibri"/>
                  <a:ea typeface="Calibri"/>
                  <a:cs typeface="Calibri"/>
                </a:rPr>
                <a:pPr marL="0" indent="0" algn="l"/>
                <a:t>8.03%</a:t>
              </a:fld>
              <a:endParaRPr lang="en-US" sz="1800" b="0" i="0" u="none" strike="noStrike">
                <a:solidFill>
                  <a:srgbClr val="F3F8F2"/>
                </a:solidFill>
                <a:latin typeface="Calibri"/>
                <a:ea typeface="Calibri"/>
                <a:cs typeface="Calibri"/>
              </a:endParaRPr>
            </a:p>
          </xdr:txBody>
        </xdr:sp>
        <xdr:cxnSp macro="">
          <xdr:nvCxnSpPr>
            <xdr:cNvPr id="8299" name="Straight Connector 8298">
              <a:extLst>
                <a:ext uri="{FF2B5EF4-FFF2-40B4-BE49-F238E27FC236}">
                  <a16:creationId xmlns:a16="http://schemas.microsoft.com/office/drawing/2014/main" id="{00000000-0008-0000-0700-00006B200000}"/>
                </a:ext>
              </a:extLst>
            </xdr:cNvPr>
            <xdr:cNvCxnSpPr/>
          </xdr:nvCxnSpPr>
          <xdr:spPr>
            <a:xfrm>
              <a:off x="9133094" y="1392201"/>
              <a:ext cx="6" cy="216564"/>
            </a:xfrm>
            <a:prstGeom prst="line">
              <a:avLst/>
            </a:prstGeom>
            <a:ln w="22225">
              <a:solidFill>
                <a:srgbClr val="DEE2D6"/>
              </a:solidFill>
            </a:ln>
          </xdr:spPr>
          <xdr:style>
            <a:lnRef idx="1">
              <a:schemeClr val="accent1"/>
            </a:lnRef>
            <a:fillRef idx="0">
              <a:schemeClr val="accent1"/>
            </a:fillRef>
            <a:effectRef idx="0">
              <a:schemeClr val="accent1"/>
            </a:effectRef>
            <a:fontRef idx="minor">
              <a:schemeClr val="tx1"/>
            </a:fontRef>
          </xdr:style>
        </xdr:cxnSp>
      </xdr:grpSp>
      <xdr:grpSp>
        <xdr:nvGrpSpPr>
          <xdr:cNvPr id="8313" name="Group 8312">
            <a:extLst>
              <a:ext uri="{FF2B5EF4-FFF2-40B4-BE49-F238E27FC236}">
                <a16:creationId xmlns:a16="http://schemas.microsoft.com/office/drawing/2014/main" id="{00000000-0008-0000-0700-000079200000}"/>
              </a:ext>
            </a:extLst>
          </xdr:cNvPr>
          <xdr:cNvGrpSpPr/>
        </xdr:nvGrpSpPr>
        <xdr:grpSpPr>
          <a:xfrm>
            <a:off x="8583936" y="672618"/>
            <a:ext cx="2482025" cy="453430"/>
            <a:chOff x="9116127" y="1652345"/>
            <a:chExt cx="2482025" cy="453430"/>
          </a:xfrm>
        </xdr:grpSpPr>
        <xdr:sp macro="" textlink="">
          <xdr:nvSpPr>
            <xdr:cNvPr id="8302" name="TextBox 8301">
              <a:extLst>
                <a:ext uri="{FF2B5EF4-FFF2-40B4-BE49-F238E27FC236}">
                  <a16:creationId xmlns:a16="http://schemas.microsoft.com/office/drawing/2014/main" id="{00000000-0008-0000-0700-00006E200000}"/>
                </a:ext>
              </a:extLst>
            </xdr:cNvPr>
            <xdr:cNvSpPr txBox="1"/>
          </xdr:nvSpPr>
          <xdr:spPr>
            <a:xfrm>
              <a:off x="9116127" y="1652345"/>
              <a:ext cx="850346" cy="453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F3F8F2"/>
                  </a:solidFill>
                  <a:latin typeface="Calibri"/>
                  <a:ea typeface="Calibri"/>
                  <a:cs typeface="Calibri"/>
                </a:rPr>
                <a:t>Product </a:t>
              </a:r>
              <a:r>
                <a:rPr lang="en-US" sz="900" b="1" i="0" u="none" strike="noStrike">
                  <a:solidFill>
                    <a:srgbClr val="F3F8F2"/>
                  </a:solidFill>
                  <a:latin typeface="Calibri"/>
                  <a:ea typeface="Calibri"/>
                  <a:cs typeface="Calibri"/>
                </a:rPr>
                <a:t>Refund</a:t>
              </a:r>
              <a:r>
                <a:rPr lang="en-US" sz="900" b="0" i="0" u="none" strike="noStrike">
                  <a:solidFill>
                    <a:srgbClr val="F3F8F2"/>
                  </a:solidFill>
                  <a:latin typeface="Calibri"/>
                  <a:ea typeface="Calibri"/>
                  <a:cs typeface="Calibri"/>
                </a:rPr>
                <a:t> Rate</a:t>
              </a:r>
            </a:p>
          </xdr:txBody>
        </xdr:sp>
        <xdr:sp macro="" textlink="'Profit Analysis'!BG4">
          <xdr:nvSpPr>
            <xdr:cNvPr id="8303" name="TextBox 8302">
              <a:extLst>
                <a:ext uri="{FF2B5EF4-FFF2-40B4-BE49-F238E27FC236}">
                  <a16:creationId xmlns:a16="http://schemas.microsoft.com/office/drawing/2014/main" id="{00000000-0008-0000-0700-00006F200000}"/>
                </a:ext>
              </a:extLst>
            </xdr:cNvPr>
            <xdr:cNvSpPr txBox="1"/>
          </xdr:nvSpPr>
          <xdr:spPr>
            <a:xfrm>
              <a:off x="10825258" y="1736185"/>
              <a:ext cx="77289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EE466CE-0B39-4376-AAE2-54D8899D24F1}" type="TxLink">
                <a:rPr lang="en-US" sz="1800" b="0" i="0" u="none" strike="noStrike">
                  <a:solidFill>
                    <a:srgbClr val="F3F8F2"/>
                  </a:solidFill>
                  <a:latin typeface="Calibri"/>
                  <a:ea typeface="Calibri"/>
                  <a:cs typeface="Calibri"/>
                </a:rPr>
                <a:pPr marL="0" indent="0" algn="l"/>
                <a:t>8.05%</a:t>
              </a:fld>
              <a:endParaRPr lang="en-US" sz="1800" b="0" i="0" u="none" strike="noStrike">
                <a:solidFill>
                  <a:srgbClr val="F3F8F2"/>
                </a:solidFill>
                <a:latin typeface="Calibri"/>
                <a:ea typeface="Calibri"/>
                <a:cs typeface="Calibri"/>
              </a:endParaRPr>
            </a:p>
          </xdr:txBody>
        </xdr:sp>
        <xdr:cxnSp macro="">
          <xdr:nvCxnSpPr>
            <xdr:cNvPr id="8304" name="Straight Connector 8303">
              <a:extLst>
                <a:ext uri="{FF2B5EF4-FFF2-40B4-BE49-F238E27FC236}">
                  <a16:creationId xmlns:a16="http://schemas.microsoft.com/office/drawing/2014/main" id="{00000000-0008-0000-0700-000070200000}"/>
                </a:ext>
              </a:extLst>
            </xdr:cNvPr>
            <xdr:cNvCxnSpPr/>
          </xdr:nvCxnSpPr>
          <xdr:spPr>
            <a:xfrm>
              <a:off x="9133094" y="1770778"/>
              <a:ext cx="6" cy="216564"/>
            </a:xfrm>
            <a:prstGeom prst="line">
              <a:avLst/>
            </a:prstGeom>
            <a:ln w="22225">
              <a:solidFill>
                <a:srgbClr val="DEE2D6"/>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13</xdr:col>
      <xdr:colOff>532189</xdr:colOff>
      <xdr:row>6</xdr:row>
      <xdr:rowOff>72569</xdr:rowOff>
    </xdr:from>
    <xdr:to>
      <xdr:col>18</xdr:col>
      <xdr:colOff>356809</xdr:colOff>
      <xdr:row>6</xdr:row>
      <xdr:rowOff>78605</xdr:rowOff>
    </xdr:to>
    <xdr:cxnSp macro="">
      <xdr:nvCxnSpPr>
        <xdr:cNvPr id="8329" name="Straight Connector 8328">
          <a:extLst>
            <a:ext uri="{FF2B5EF4-FFF2-40B4-BE49-F238E27FC236}">
              <a16:creationId xmlns:a16="http://schemas.microsoft.com/office/drawing/2014/main" id="{00000000-0008-0000-0700-000089200000}"/>
            </a:ext>
          </a:extLst>
        </xdr:cNvPr>
        <xdr:cNvCxnSpPr/>
      </xdr:nvCxnSpPr>
      <xdr:spPr>
        <a:xfrm>
          <a:off x="8472713" y="1161140"/>
          <a:ext cx="2878667" cy="6036"/>
        </a:xfrm>
        <a:prstGeom prst="line">
          <a:avLst/>
        </a:prstGeom>
        <a:ln w="15875">
          <a:gradFill flip="none" rotWithShape="1">
            <a:gsLst>
              <a:gs pos="10000">
                <a:srgbClr val="6C7755"/>
              </a:gs>
              <a:gs pos="50000">
                <a:srgbClr val="F3F8F2"/>
              </a:gs>
              <a:gs pos="90000">
                <a:srgbClr val="6C7755"/>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102808</xdr:colOff>
      <xdr:row>6</xdr:row>
      <xdr:rowOff>129843</xdr:rowOff>
    </xdr:from>
    <xdr:to>
      <xdr:col>18</xdr:col>
      <xdr:colOff>229809</xdr:colOff>
      <xdr:row>16</xdr:row>
      <xdr:rowOff>55930</xdr:rowOff>
    </xdr:to>
    <xdr:grpSp>
      <xdr:nvGrpSpPr>
        <xdr:cNvPr id="8349" name="Group 8348">
          <a:extLst>
            <a:ext uri="{FF2B5EF4-FFF2-40B4-BE49-F238E27FC236}">
              <a16:creationId xmlns:a16="http://schemas.microsoft.com/office/drawing/2014/main" id="{00000000-0008-0000-0700-00009D200000}"/>
            </a:ext>
          </a:extLst>
        </xdr:cNvPr>
        <xdr:cNvGrpSpPr/>
      </xdr:nvGrpSpPr>
      <xdr:grpSpPr>
        <a:xfrm>
          <a:off x="8654141" y="1218414"/>
          <a:ext cx="2570239" cy="1740373"/>
          <a:chOff x="8654141" y="1247151"/>
          <a:chExt cx="2570239" cy="1740373"/>
        </a:xfrm>
      </xdr:grpSpPr>
      <xdr:grpSp>
        <xdr:nvGrpSpPr>
          <xdr:cNvPr id="8327" name="Group 8326">
            <a:extLst>
              <a:ext uri="{FF2B5EF4-FFF2-40B4-BE49-F238E27FC236}">
                <a16:creationId xmlns:a16="http://schemas.microsoft.com/office/drawing/2014/main" id="{00000000-0008-0000-0700-000087200000}"/>
              </a:ext>
            </a:extLst>
          </xdr:cNvPr>
          <xdr:cNvGrpSpPr/>
        </xdr:nvGrpSpPr>
        <xdr:grpSpPr>
          <a:xfrm>
            <a:off x="8980713" y="1409093"/>
            <a:ext cx="2110619" cy="495905"/>
            <a:chOff x="9143999" y="2116667"/>
            <a:chExt cx="2110619" cy="495905"/>
          </a:xfrm>
        </xdr:grpSpPr>
        <xdr:grpSp>
          <xdr:nvGrpSpPr>
            <xdr:cNvPr id="8325" name="Group 8324">
              <a:extLst>
                <a:ext uri="{FF2B5EF4-FFF2-40B4-BE49-F238E27FC236}">
                  <a16:creationId xmlns:a16="http://schemas.microsoft.com/office/drawing/2014/main" id="{00000000-0008-0000-0700-000085200000}"/>
                </a:ext>
              </a:extLst>
            </xdr:cNvPr>
            <xdr:cNvGrpSpPr/>
          </xdr:nvGrpSpPr>
          <xdr:grpSpPr>
            <a:xfrm>
              <a:off x="9148233" y="2129064"/>
              <a:ext cx="2087638" cy="461736"/>
              <a:chOff x="9148233" y="2129064"/>
              <a:chExt cx="2087638" cy="461736"/>
            </a:xfrm>
          </xdr:grpSpPr>
          <xdr:grpSp>
            <xdr:nvGrpSpPr>
              <xdr:cNvPr id="8324" name="Group 8323">
                <a:extLst>
                  <a:ext uri="{FF2B5EF4-FFF2-40B4-BE49-F238E27FC236}">
                    <a16:creationId xmlns:a16="http://schemas.microsoft.com/office/drawing/2014/main" id="{00000000-0008-0000-0700-000084200000}"/>
                  </a:ext>
                </a:extLst>
              </xdr:cNvPr>
              <xdr:cNvGrpSpPr/>
            </xdr:nvGrpSpPr>
            <xdr:grpSpPr>
              <a:xfrm>
                <a:off x="9320893" y="2241853"/>
                <a:ext cx="1758344" cy="219529"/>
                <a:chOff x="9320893" y="2241853"/>
                <a:chExt cx="1758344" cy="219529"/>
              </a:xfrm>
            </xdr:grpSpPr>
            <xdr:grpSp>
              <xdr:nvGrpSpPr>
                <xdr:cNvPr id="8320" name="Group 8319">
                  <a:extLst>
                    <a:ext uri="{FF2B5EF4-FFF2-40B4-BE49-F238E27FC236}">
                      <a16:creationId xmlns:a16="http://schemas.microsoft.com/office/drawing/2014/main" id="{00000000-0008-0000-0700-000080200000}"/>
                    </a:ext>
                  </a:extLst>
                </xdr:cNvPr>
                <xdr:cNvGrpSpPr/>
              </xdr:nvGrpSpPr>
              <xdr:grpSpPr>
                <a:xfrm>
                  <a:off x="9320893" y="2241853"/>
                  <a:ext cx="657678" cy="219528"/>
                  <a:chOff x="9320893" y="2297793"/>
                  <a:chExt cx="657678" cy="219528"/>
                </a:xfrm>
              </xdr:grpSpPr>
              <mc:AlternateContent xmlns:mc="http://schemas.openxmlformats.org/markup-compatibility/2006">
                <mc:Choice xmlns:a14="http://schemas.microsoft.com/office/drawing/2010/main" Requires="a14">
                  <xdr:sp macro="" textlink="">
                    <xdr:nvSpPr>
                      <xdr:cNvPr id="8228" name="Option Button 36" hidden="1">
                        <a:extLst>
                          <a:ext uri="{63B3BB69-23CF-44E3-9099-C40C66FF867C}">
                            <a14:compatExt spid="_x0000_s8228"/>
                          </a:ext>
                          <a:ext uri="{FF2B5EF4-FFF2-40B4-BE49-F238E27FC236}">
                            <a16:creationId xmlns:a16="http://schemas.microsoft.com/office/drawing/2014/main" id="{00000000-0008-0000-0700-000024200000}"/>
                          </a:ext>
                        </a:extLst>
                      </xdr:cNvPr>
                      <xdr:cNvSpPr/>
                    </xdr:nvSpPr>
                    <xdr:spPr bwMode="auto">
                      <a:xfrm>
                        <a:off x="9320893" y="2297793"/>
                        <a:ext cx="192024" cy="2195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316" name="TextBox 8315">
                    <a:extLst>
                      <a:ext uri="{FF2B5EF4-FFF2-40B4-BE49-F238E27FC236}">
                        <a16:creationId xmlns:a16="http://schemas.microsoft.com/office/drawing/2014/main" id="{00000000-0008-0000-0700-00007C200000}"/>
                      </a:ext>
                    </a:extLst>
                  </xdr:cNvPr>
                  <xdr:cNvSpPr txBox="1"/>
                </xdr:nvSpPr>
                <xdr:spPr>
                  <a:xfrm>
                    <a:off x="9470569" y="2315331"/>
                    <a:ext cx="508002" cy="184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a:solidFill>
                          <a:srgbClr val="F3F8F2"/>
                        </a:solidFill>
                        <a:latin typeface="+mn-lt"/>
                        <a:ea typeface="+mn-ea"/>
                        <a:cs typeface="Arial" panose="020B0604020202020204" pitchFamily="34" charset="0"/>
                      </a:rPr>
                      <a:t>Profit</a:t>
                    </a:r>
                  </a:p>
                </xdr:txBody>
              </xdr:sp>
            </xdr:grpSp>
            <xdr:grpSp>
              <xdr:nvGrpSpPr>
                <xdr:cNvPr id="8321" name="Group 8320">
                  <a:extLst>
                    <a:ext uri="{FF2B5EF4-FFF2-40B4-BE49-F238E27FC236}">
                      <a16:creationId xmlns:a16="http://schemas.microsoft.com/office/drawing/2014/main" id="{00000000-0008-0000-0700-000081200000}"/>
                    </a:ext>
                  </a:extLst>
                </xdr:cNvPr>
                <xdr:cNvGrpSpPr/>
              </xdr:nvGrpSpPr>
              <xdr:grpSpPr>
                <a:xfrm>
                  <a:off x="10277627" y="2241853"/>
                  <a:ext cx="801610" cy="219529"/>
                  <a:chOff x="10277627" y="2294769"/>
                  <a:chExt cx="801610" cy="219529"/>
                </a:xfrm>
              </xdr:grpSpPr>
              <mc:AlternateContent xmlns:mc="http://schemas.openxmlformats.org/markup-compatibility/2006">
                <mc:Choice xmlns:a14="http://schemas.microsoft.com/office/drawing/2010/main" Requires="a14">
                  <xdr:sp macro="" textlink="">
                    <xdr:nvSpPr>
                      <xdr:cNvPr id="8229" name="Option Button 37" hidden="1">
                        <a:extLst>
                          <a:ext uri="{63B3BB69-23CF-44E3-9099-C40C66FF867C}">
                            <a14:compatExt spid="_x0000_s8229"/>
                          </a:ext>
                          <a:ext uri="{FF2B5EF4-FFF2-40B4-BE49-F238E27FC236}">
                            <a16:creationId xmlns:a16="http://schemas.microsoft.com/office/drawing/2014/main" id="{00000000-0008-0000-0700-000025200000}"/>
                          </a:ext>
                        </a:extLst>
                      </xdr:cNvPr>
                      <xdr:cNvSpPr/>
                    </xdr:nvSpPr>
                    <xdr:spPr bwMode="auto">
                      <a:xfrm>
                        <a:off x="10277627" y="2294769"/>
                        <a:ext cx="190500" cy="21952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319" name="TextBox 8318">
                    <a:extLst>
                      <a:ext uri="{FF2B5EF4-FFF2-40B4-BE49-F238E27FC236}">
                        <a16:creationId xmlns:a16="http://schemas.microsoft.com/office/drawing/2014/main" id="{00000000-0008-0000-0700-00007F200000}"/>
                      </a:ext>
                    </a:extLst>
                  </xdr:cNvPr>
                  <xdr:cNvSpPr txBox="1"/>
                </xdr:nvSpPr>
                <xdr:spPr>
                  <a:xfrm>
                    <a:off x="10445444" y="2305352"/>
                    <a:ext cx="633793" cy="198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a:solidFill>
                          <a:srgbClr val="F3F8F2"/>
                        </a:solidFill>
                        <a:latin typeface="+mn-lt"/>
                        <a:ea typeface="+mn-ea"/>
                        <a:cs typeface="Arial" panose="020B0604020202020204" pitchFamily="34" charset="0"/>
                      </a:rPr>
                      <a:t>Quantity</a:t>
                    </a:r>
                  </a:p>
                </xdr:txBody>
              </xdr:sp>
            </xdr:grpSp>
          </xdr:grpSp>
          <mc:AlternateContent xmlns:mc="http://schemas.openxmlformats.org/markup-compatibility/2006">
            <mc:Choice xmlns:a14="http://schemas.microsoft.com/office/drawing/2010/main" Requires="a14">
              <xdr:sp macro="" textlink="">
                <xdr:nvSpPr>
                  <xdr:cNvPr id="8230" name="Group Box 38" hidden="1">
                    <a:extLst>
                      <a:ext uri="{63B3BB69-23CF-44E3-9099-C40C66FF867C}">
                        <a14:compatExt spid="_x0000_s8230"/>
                      </a:ext>
                      <a:ext uri="{FF2B5EF4-FFF2-40B4-BE49-F238E27FC236}">
                        <a16:creationId xmlns:a16="http://schemas.microsoft.com/office/drawing/2014/main" id="{00000000-0008-0000-0700-000026200000}"/>
                      </a:ext>
                    </a:extLst>
                  </xdr:cNvPr>
                  <xdr:cNvSpPr/>
                </xdr:nvSpPr>
                <xdr:spPr bwMode="auto">
                  <a:xfrm>
                    <a:off x="9148233" y="2129064"/>
                    <a:ext cx="2087638" cy="461736"/>
                  </a:xfrm>
                  <a:prstGeom prst="rect">
                    <a:avLst/>
                  </a:prstGeom>
                  <a:noFill/>
                  <a:ln w="9525">
                    <a:miter lim="800000"/>
                    <a:headEnd/>
                    <a:tailEnd/>
                  </a:ln>
                  <a:extLst>
                    <a:ext uri="{909E8E84-426E-40DD-AFC4-6F175D3DCCD1}">
                      <a14:hiddenFill>
                        <a:noFill/>
                      </a14:hiddenFill>
                    </a:ext>
                  </a:extLst>
                </xdr:spPr>
              </xdr:sp>
            </mc:Choice>
            <mc:Fallback/>
          </mc:AlternateContent>
        </xdr:grpSp>
        <xdr:sp macro="" textlink="">
          <xdr:nvSpPr>
            <xdr:cNvPr id="8326" name="Rectangle 8325">
              <a:extLst>
                <a:ext uri="{FF2B5EF4-FFF2-40B4-BE49-F238E27FC236}">
                  <a16:creationId xmlns:a16="http://schemas.microsoft.com/office/drawing/2014/main" id="{00000000-0008-0000-0700-000086200000}"/>
                </a:ext>
              </a:extLst>
            </xdr:cNvPr>
            <xdr:cNvSpPr/>
          </xdr:nvSpPr>
          <xdr:spPr>
            <a:xfrm>
              <a:off x="9143999" y="2116667"/>
              <a:ext cx="2110619" cy="495905"/>
            </a:xfrm>
            <a:prstGeom prst="rect">
              <a:avLst/>
            </a:prstGeom>
            <a:noFill/>
            <a:ln w="60325">
              <a:solidFill>
                <a:srgbClr val="6C775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8333" name="Chart 8332">
            <a:extLst>
              <a:ext uri="{FF2B5EF4-FFF2-40B4-BE49-F238E27FC236}">
                <a16:creationId xmlns:a16="http://schemas.microsoft.com/office/drawing/2014/main" id="{00000000-0008-0000-0700-00008D200000}"/>
              </a:ext>
            </a:extLst>
          </xdr:cNvPr>
          <xdr:cNvGraphicFramePr>
            <a:graphicFrameLocks/>
          </xdr:cNvGraphicFramePr>
        </xdr:nvGraphicFramePr>
        <xdr:xfrm>
          <a:off x="8654141" y="1796133"/>
          <a:ext cx="2564191" cy="1191391"/>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8339" name="Group 8338">
            <a:extLst>
              <a:ext uri="{FF2B5EF4-FFF2-40B4-BE49-F238E27FC236}">
                <a16:creationId xmlns:a16="http://schemas.microsoft.com/office/drawing/2014/main" id="{00000000-0008-0000-0700-000093200000}"/>
              </a:ext>
            </a:extLst>
          </xdr:cNvPr>
          <xdr:cNvGrpSpPr/>
        </xdr:nvGrpSpPr>
        <xdr:grpSpPr>
          <a:xfrm>
            <a:off x="8654142" y="1247151"/>
            <a:ext cx="2570238" cy="278507"/>
            <a:chOff x="9166977" y="2214783"/>
            <a:chExt cx="2570238" cy="278507"/>
          </a:xfrm>
        </xdr:grpSpPr>
        <xdr:sp macro="" textlink="'Profit Analysis'!BQ3">
          <xdr:nvSpPr>
            <xdr:cNvPr id="8336" name="TextBox 8335">
              <a:extLst>
                <a:ext uri="{FF2B5EF4-FFF2-40B4-BE49-F238E27FC236}">
                  <a16:creationId xmlns:a16="http://schemas.microsoft.com/office/drawing/2014/main" id="{00000000-0008-0000-0700-000090200000}"/>
                </a:ext>
              </a:extLst>
            </xdr:cNvPr>
            <xdr:cNvSpPr txBox="1"/>
          </xdr:nvSpPr>
          <xdr:spPr>
            <a:xfrm>
              <a:off x="9300020" y="2214783"/>
              <a:ext cx="2437195" cy="278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6727BA8-D9EE-413C-9FCA-D7E07C467C70}" type="TxLink">
                <a:rPr lang="en-US" sz="1050" b="1" i="0" u="none" strike="noStrike">
                  <a:solidFill>
                    <a:srgbClr val="F3F8F2"/>
                  </a:solidFill>
                  <a:latin typeface="+mn-lt"/>
                  <a:ea typeface="+mn-ea"/>
                  <a:cs typeface="+mn-cs"/>
                </a:rPr>
                <a:pPr marL="0" indent="0" algn="l"/>
                <a:t>Total Quantity contributing to Profit</a:t>
              </a:fld>
              <a:endParaRPr lang="en-US" sz="1050" b="1" i="0" u="none" strike="noStrike">
                <a:solidFill>
                  <a:srgbClr val="F3F8F2"/>
                </a:solidFill>
                <a:latin typeface="+mn-lt"/>
                <a:ea typeface="+mn-ea"/>
                <a:cs typeface="+mn-cs"/>
              </a:endParaRPr>
            </a:p>
          </xdr:txBody>
        </xdr:sp>
        <xdr:sp macro="" textlink="">
          <xdr:nvSpPr>
            <xdr:cNvPr id="8337" name="Oval 8336">
              <a:extLst>
                <a:ext uri="{FF2B5EF4-FFF2-40B4-BE49-F238E27FC236}">
                  <a16:creationId xmlns:a16="http://schemas.microsoft.com/office/drawing/2014/main" id="{00000000-0008-0000-0700-000091200000}"/>
                </a:ext>
              </a:extLst>
            </xdr:cNvPr>
            <xdr:cNvSpPr/>
          </xdr:nvSpPr>
          <xdr:spPr>
            <a:xfrm>
              <a:off x="9166977" y="2281011"/>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14</xdr:col>
      <xdr:colOff>102809</xdr:colOff>
      <xdr:row>16</xdr:row>
      <xdr:rowOff>148297</xdr:rowOff>
    </xdr:from>
    <xdr:to>
      <xdr:col>18</xdr:col>
      <xdr:colOff>332619</xdr:colOff>
      <xdr:row>28</xdr:row>
      <xdr:rowOff>6048</xdr:rowOff>
    </xdr:to>
    <xdr:grpSp>
      <xdr:nvGrpSpPr>
        <xdr:cNvPr id="8350" name="Group 8349">
          <a:extLst>
            <a:ext uri="{FF2B5EF4-FFF2-40B4-BE49-F238E27FC236}">
              <a16:creationId xmlns:a16="http://schemas.microsoft.com/office/drawing/2014/main" id="{00000000-0008-0000-0700-00009E200000}"/>
            </a:ext>
          </a:extLst>
        </xdr:cNvPr>
        <xdr:cNvGrpSpPr/>
      </xdr:nvGrpSpPr>
      <xdr:grpSpPr>
        <a:xfrm>
          <a:off x="8654142" y="3051154"/>
          <a:ext cx="2673048" cy="2034894"/>
          <a:chOff x="8654142" y="3051154"/>
          <a:chExt cx="2673048" cy="2034894"/>
        </a:xfrm>
      </xdr:grpSpPr>
      <xdr:grpSp>
        <xdr:nvGrpSpPr>
          <xdr:cNvPr id="8340" name="Group 8339">
            <a:extLst>
              <a:ext uri="{FF2B5EF4-FFF2-40B4-BE49-F238E27FC236}">
                <a16:creationId xmlns:a16="http://schemas.microsoft.com/office/drawing/2014/main" id="{00000000-0008-0000-0700-000094200000}"/>
              </a:ext>
            </a:extLst>
          </xdr:cNvPr>
          <xdr:cNvGrpSpPr/>
        </xdr:nvGrpSpPr>
        <xdr:grpSpPr>
          <a:xfrm>
            <a:off x="8654142" y="3051154"/>
            <a:ext cx="2111832" cy="259151"/>
            <a:chOff x="9166977" y="2239581"/>
            <a:chExt cx="2111832" cy="259151"/>
          </a:xfrm>
        </xdr:grpSpPr>
        <xdr:sp macro="" textlink="">
          <xdr:nvSpPr>
            <xdr:cNvPr id="8341" name="TextBox 8340">
              <a:extLst>
                <a:ext uri="{FF2B5EF4-FFF2-40B4-BE49-F238E27FC236}">
                  <a16:creationId xmlns:a16="http://schemas.microsoft.com/office/drawing/2014/main" id="{00000000-0008-0000-0700-000095200000}"/>
                </a:ext>
              </a:extLst>
            </xdr:cNvPr>
            <xdr:cNvSpPr txBox="1"/>
          </xdr:nvSpPr>
          <xdr:spPr>
            <a:xfrm>
              <a:off x="9300021" y="2239581"/>
              <a:ext cx="1978788" cy="259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rgbClr val="F3F8F2"/>
                  </a:solidFill>
                  <a:latin typeface="+mn-lt"/>
                  <a:ea typeface="+mn-ea"/>
                  <a:cs typeface="+mn-cs"/>
                </a:rPr>
                <a:t>Profit by Product Category</a:t>
              </a:r>
            </a:p>
          </xdr:txBody>
        </xdr:sp>
        <xdr:sp macro="" textlink="">
          <xdr:nvSpPr>
            <xdr:cNvPr id="8342" name="Oval 8341">
              <a:extLst>
                <a:ext uri="{FF2B5EF4-FFF2-40B4-BE49-F238E27FC236}">
                  <a16:creationId xmlns:a16="http://schemas.microsoft.com/office/drawing/2014/main" id="{00000000-0008-0000-0700-000096200000}"/>
                </a:ext>
              </a:extLst>
            </xdr:cNvPr>
            <xdr:cNvSpPr/>
          </xdr:nvSpPr>
          <xdr:spPr>
            <a:xfrm>
              <a:off x="9166977" y="2296131"/>
              <a:ext cx="152400" cy="146050"/>
            </a:xfrm>
            <a:prstGeom prst="ellipse">
              <a:avLst/>
            </a:prstGeom>
            <a:solidFill>
              <a:srgbClr val="F3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8343" name="Chart 8342">
            <a:extLst>
              <a:ext uri="{FF2B5EF4-FFF2-40B4-BE49-F238E27FC236}">
                <a16:creationId xmlns:a16="http://schemas.microsoft.com/office/drawing/2014/main" id="{00000000-0008-0000-0700-000097200000}"/>
              </a:ext>
            </a:extLst>
          </xdr:cNvPr>
          <xdr:cNvGraphicFramePr>
            <a:graphicFrameLocks/>
          </xdr:cNvGraphicFramePr>
        </xdr:nvGraphicFramePr>
        <xdr:xfrm>
          <a:off x="8871858" y="3320143"/>
          <a:ext cx="2455332" cy="1765905"/>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336702</xdr:colOff>
      <xdr:row>5</xdr:row>
      <xdr:rowOff>137585</xdr:rowOff>
    </xdr:from>
    <xdr:to>
      <xdr:col>3</xdr:col>
      <xdr:colOff>57302</xdr:colOff>
      <xdr:row>9</xdr:row>
      <xdr:rowOff>143935</xdr:rowOff>
    </xdr:to>
    <xdr:grpSp>
      <xdr:nvGrpSpPr>
        <xdr:cNvPr id="8370" name="Group 8369">
          <a:extLst>
            <a:ext uri="{FF2B5EF4-FFF2-40B4-BE49-F238E27FC236}">
              <a16:creationId xmlns:a16="http://schemas.microsoft.com/office/drawing/2014/main" id="{00000000-0008-0000-0700-0000B2200000}"/>
            </a:ext>
          </a:extLst>
        </xdr:cNvPr>
        <xdr:cNvGrpSpPr/>
      </xdr:nvGrpSpPr>
      <xdr:grpSpPr>
        <a:xfrm>
          <a:off x="336702" y="1044728"/>
          <a:ext cx="1553029" cy="732064"/>
          <a:chOff x="336702" y="1044728"/>
          <a:chExt cx="1553029" cy="732064"/>
        </a:xfrm>
      </xdr:grpSpPr>
      <xdr:sp macro=""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336702" y="1044728"/>
            <a:ext cx="1553029" cy="732064"/>
          </a:xfrm>
          <a:prstGeom prst="roundRect">
            <a:avLst/>
          </a:prstGeom>
          <a:gradFill flip="none" rotWithShape="1">
            <a:gsLst>
              <a:gs pos="0">
                <a:srgbClr val="6C7755"/>
              </a:gs>
              <a:gs pos="32000">
                <a:srgbClr val="444140"/>
              </a:gs>
            </a:gsLst>
            <a:lin ang="72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00000000-0008-0000-0700-000022000000}"/>
              </a:ext>
            </a:extLst>
          </xdr:cNvPr>
          <xdr:cNvSpPr txBox="1"/>
        </xdr:nvSpPr>
        <xdr:spPr>
          <a:xfrm>
            <a:off x="816354" y="1469574"/>
            <a:ext cx="920750" cy="233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rgbClr val="DEE2D6"/>
                </a:solidFill>
                <a:latin typeface="+mn-lt"/>
                <a:cs typeface="Arial" panose="020B0604020202020204" pitchFamily="34" charset="0"/>
              </a:rPr>
              <a:t>Total Cost</a:t>
            </a:r>
          </a:p>
        </xdr:txBody>
      </xdr:sp>
      <xdr:sp macro="" textlink="KPIs!$C$3">
        <xdr:nvSpPr>
          <xdr:cNvPr id="38" name="TextBox 37">
            <a:extLst>
              <a:ext uri="{FF2B5EF4-FFF2-40B4-BE49-F238E27FC236}">
                <a16:creationId xmlns:a16="http://schemas.microsoft.com/office/drawing/2014/main" id="{00000000-0008-0000-0700-000026000000}"/>
              </a:ext>
            </a:extLst>
          </xdr:cNvPr>
          <xdr:cNvSpPr txBox="1"/>
        </xdr:nvSpPr>
        <xdr:spPr>
          <a:xfrm>
            <a:off x="775005" y="1136952"/>
            <a:ext cx="1003449" cy="313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F93F73-C3FB-449B-B815-74CE15B49510}" type="TxLink">
              <a:rPr lang="en-US" sz="1800" b="0" i="0" u="none" strike="noStrike">
                <a:solidFill>
                  <a:srgbClr val="F3F8F2"/>
                </a:solidFill>
                <a:latin typeface="Calibri"/>
                <a:ea typeface="Calibri"/>
                <a:cs typeface="Calibri"/>
              </a:rPr>
              <a:pPr algn="ctr"/>
              <a:t>$3.1M</a:t>
            </a:fld>
            <a:endParaRPr lang="en-US" sz="1600" b="1">
              <a:solidFill>
                <a:srgbClr val="F3F8F2"/>
              </a:solidFill>
              <a:latin typeface="+mn-lt"/>
              <a:cs typeface="Arial" panose="020B0604020202020204" pitchFamily="34" charset="0"/>
            </a:endParaRPr>
          </a:p>
        </xdr:txBody>
      </xdr:sp>
      <xdr:grpSp>
        <xdr:nvGrpSpPr>
          <xdr:cNvPr id="8368" name="Group 8367">
            <a:extLst>
              <a:ext uri="{FF2B5EF4-FFF2-40B4-BE49-F238E27FC236}">
                <a16:creationId xmlns:a16="http://schemas.microsoft.com/office/drawing/2014/main" id="{00000000-0008-0000-0700-0000B0200000}"/>
              </a:ext>
            </a:extLst>
          </xdr:cNvPr>
          <xdr:cNvGrpSpPr/>
        </xdr:nvGrpSpPr>
        <xdr:grpSpPr>
          <a:xfrm>
            <a:off x="415721" y="1224333"/>
            <a:ext cx="389066" cy="372854"/>
            <a:chOff x="415721" y="1224333"/>
            <a:chExt cx="389066" cy="372854"/>
          </a:xfrm>
        </xdr:grpSpPr>
        <xdr:sp macro="" textlink="">
          <xdr:nvSpPr>
            <xdr:cNvPr id="31" name="Oval 30">
              <a:extLst>
                <a:ext uri="{FF2B5EF4-FFF2-40B4-BE49-F238E27FC236}">
                  <a16:creationId xmlns:a16="http://schemas.microsoft.com/office/drawing/2014/main" id="{00000000-0008-0000-0700-00001F000000}"/>
                </a:ext>
              </a:extLst>
            </xdr:cNvPr>
            <xdr:cNvSpPr/>
          </xdr:nvSpPr>
          <xdr:spPr>
            <a:xfrm>
              <a:off x="415721" y="1224333"/>
              <a:ext cx="389066" cy="372854"/>
            </a:xfrm>
            <a:prstGeom prst="ellipse">
              <a:avLst/>
            </a:prstGeom>
            <a:solidFill>
              <a:srgbClr val="DEE2D6">
                <a:alpha val="5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353" name="Picture 8352">
              <a:extLst>
                <a:ext uri="{FF2B5EF4-FFF2-40B4-BE49-F238E27FC236}">
                  <a16:creationId xmlns:a16="http://schemas.microsoft.com/office/drawing/2014/main" id="{00000000-0008-0000-0700-0000A12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77207" y="1277713"/>
              <a:ext cx="266094" cy="266094"/>
            </a:xfrm>
            <a:prstGeom prst="rect">
              <a:avLst/>
            </a:prstGeom>
          </xdr:spPr>
        </xdr:pic>
      </xdr:grpSp>
    </xdr:grpSp>
    <xdr:clientData/>
  </xdr:twoCellAnchor>
  <xdr:twoCellAnchor>
    <xdr:from>
      <xdr:col>10</xdr:col>
      <xdr:colOff>563638</xdr:colOff>
      <xdr:row>5</xdr:row>
      <xdr:rowOff>131537</xdr:rowOff>
    </xdr:from>
    <xdr:to>
      <xdr:col>13</xdr:col>
      <xdr:colOff>284238</xdr:colOff>
      <xdr:row>9</xdr:row>
      <xdr:rowOff>137888</xdr:rowOff>
    </xdr:to>
    <xdr:grpSp>
      <xdr:nvGrpSpPr>
        <xdr:cNvPr id="8377" name="Group 8376">
          <a:extLst>
            <a:ext uri="{FF2B5EF4-FFF2-40B4-BE49-F238E27FC236}">
              <a16:creationId xmlns:a16="http://schemas.microsoft.com/office/drawing/2014/main" id="{00000000-0008-0000-0700-0000B9200000}"/>
            </a:ext>
          </a:extLst>
        </xdr:cNvPr>
        <xdr:cNvGrpSpPr/>
      </xdr:nvGrpSpPr>
      <xdr:grpSpPr>
        <a:xfrm>
          <a:off x="6671733" y="1038680"/>
          <a:ext cx="1553029" cy="732065"/>
          <a:chOff x="6671733" y="1038680"/>
          <a:chExt cx="1553029" cy="732065"/>
        </a:xfrm>
      </xdr:grpSpPr>
      <xdr:sp macro="" textlink="">
        <xdr:nvSpPr>
          <xdr:cNvPr id="28" name="Rectangle: Rounded Corners 27">
            <a:extLst>
              <a:ext uri="{FF2B5EF4-FFF2-40B4-BE49-F238E27FC236}">
                <a16:creationId xmlns:a16="http://schemas.microsoft.com/office/drawing/2014/main" id="{00000000-0008-0000-0700-00001C000000}"/>
              </a:ext>
            </a:extLst>
          </xdr:cNvPr>
          <xdr:cNvSpPr/>
        </xdr:nvSpPr>
        <xdr:spPr>
          <a:xfrm>
            <a:off x="6671733" y="1038680"/>
            <a:ext cx="1553029" cy="732065"/>
          </a:xfrm>
          <a:prstGeom prst="roundRect">
            <a:avLst/>
          </a:prstGeom>
          <a:gradFill flip="none" rotWithShape="1">
            <a:gsLst>
              <a:gs pos="0">
                <a:srgbClr val="F3F8F2"/>
              </a:gs>
              <a:gs pos="21000">
                <a:srgbClr val="444140"/>
              </a:gs>
            </a:gsLst>
            <a:lin ang="72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7121421" y="1463526"/>
            <a:ext cx="920750" cy="233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rgbClr val="DEE2D6"/>
                </a:solidFill>
                <a:latin typeface="+mn-lt"/>
                <a:cs typeface="Arial" panose="020B0604020202020204" pitchFamily="34" charset="0"/>
              </a:rPr>
              <a:t>% Profit</a:t>
            </a:r>
          </a:p>
        </xdr:txBody>
      </xdr:sp>
      <xdr:sp macro="" textlink="KPIs!$E$3">
        <xdr:nvSpPr>
          <xdr:cNvPr id="39" name="TextBox 38">
            <a:extLst>
              <a:ext uri="{FF2B5EF4-FFF2-40B4-BE49-F238E27FC236}">
                <a16:creationId xmlns:a16="http://schemas.microsoft.com/office/drawing/2014/main" id="{00000000-0008-0000-0700-000027000000}"/>
              </a:ext>
            </a:extLst>
          </xdr:cNvPr>
          <xdr:cNvSpPr txBox="1"/>
        </xdr:nvSpPr>
        <xdr:spPr>
          <a:xfrm>
            <a:off x="7080072" y="1130904"/>
            <a:ext cx="1003449" cy="313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4E3FEE4-17AE-4DA5-844D-AA78296C1014}" type="TxLink">
              <a:rPr lang="en-US" sz="1800" b="0" i="0" u="none" strike="noStrike">
                <a:solidFill>
                  <a:srgbClr val="F3F8F2"/>
                </a:solidFill>
                <a:latin typeface="Calibri"/>
                <a:ea typeface="Calibri"/>
                <a:cs typeface="Calibri"/>
              </a:rPr>
              <a:pPr marL="0" indent="0" algn="ctr"/>
              <a:t>42.18%</a:t>
            </a:fld>
            <a:endParaRPr lang="en-US" sz="1800" b="0" i="0" u="none" strike="noStrike">
              <a:solidFill>
                <a:srgbClr val="F3F8F2"/>
              </a:solidFill>
              <a:latin typeface="Calibri"/>
              <a:ea typeface="Calibri"/>
              <a:cs typeface="Calibri"/>
            </a:endParaRPr>
          </a:p>
        </xdr:txBody>
      </xdr:sp>
      <xdr:grpSp>
        <xdr:nvGrpSpPr>
          <xdr:cNvPr id="8375" name="Group 8374">
            <a:extLst>
              <a:ext uri="{FF2B5EF4-FFF2-40B4-BE49-F238E27FC236}">
                <a16:creationId xmlns:a16="http://schemas.microsoft.com/office/drawing/2014/main" id="{00000000-0008-0000-0700-0000B7200000}"/>
              </a:ext>
            </a:extLst>
          </xdr:cNvPr>
          <xdr:cNvGrpSpPr/>
        </xdr:nvGrpSpPr>
        <xdr:grpSpPr>
          <a:xfrm>
            <a:off x="6745916" y="1218285"/>
            <a:ext cx="389066" cy="372854"/>
            <a:chOff x="6745916" y="1218285"/>
            <a:chExt cx="389066" cy="372854"/>
          </a:xfrm>
        </xdr:grpSpPr>
        <xdr:sp macro="" textlink="">
          <xdr:nvSpPr>
            <xdr:cNvPr id="33" name="Oval 32">
              <a:extLst>
                <a:ext uri="{FF2B5EF4-FFF2-40B4-BE49-F238E27FC236}">
                  <a16:creationId xmlns:a16="http://schemas.microsoft.com/office/drawing/2014/main" id="{00000000-0008-0000-0700-000021000000}"/>
                </a:ext>
              </a:extLst>
            </xdr:cNvPr>
            <xdr:cNvSpPr/>
          </xdr:nvSpPr>
          <xdr:spPr>
            <a:xfrm>
              <a:off x="6745916" y="1218285"/>
              <a:ext cx="389066" cy="372854"/>
            </a:xfrm>
            <a:prstGeom prst="ellipse">
              <a:avLst/>
            </a:prstGeom>
            <a:solidFill>
              <a:srgbClr val="DEE2D6">
                <a:alpha val="5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355" name="Picture 8354">
              <a:extLst>
                <a:ext uri="{FF2B5EF4-FFF2-40B4-BE49-F238E27FC236}">
                  <a16:creationId xmlns:a16="http://schemas.microsoft.com/office/drawing/2014/main" id="{00000000-0008-0000-0700-0000A32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807402" y="1271665"/>
              <a:ext cx="266094" cy="266094"/>
            </a:xfrm>
            <a:prstGeom prst="rect">
              <a:avLst/>
            </a:prstGeom>
          </xdr:spPr>
        </xdr:pic>
      </xdr:grpSp>
    </xdr:grpSp>
    <xdr:clientData/>
  </xdr:twoCellAnchor>
  <xdr:twoCellAnchor>
    <xdr:from>
      <xdr:col>4</xdr:col>
      <xdr:colOff>5141</xdr:colOff>
      <xdr:row>5</xdr:row>
      <xdr:rowOff>137585</xdr:rowOff>
    </xdr:from>
    <xdr:to>
      <xdr:col>6</xdr:col>
      <xdr:colOff>336550</xdr:colOff>
      <xdr:row>9</xdr:row>
      <xdr:rowOff>143935</xdr:rowOff>
    </xdr:to>
    <xdr:grpSp>
      <xdr:nvGrpSpPr>
        <xdr:cNvPr id="8372" name="Group 8371">
          <a:extLst>
            <a:ext uri="{FF2B5EF4-FFF2-40B4-BE49-F238E27FC236}">
              <a16:creationId xmlns:a16="http://schemas.microsoft.com/office/drawing/2014/main" id="{00000000-0008-0000-0700-0000B4200000}"/>
            </a:ext>
          </a:extLst>
        </xdr:cNvPr>
        <xdr:cNvGrpSpPr/>
      </xdr:nvGrpSpPr>
      <xdr:grpSpPr>
        <a:xfrm>
          <a:off x="2448379" y="1044728"/>
          <a:ext cx="1553028" cy="732064"/>
          <a:chOff x="2448379" y="1044728"/>
          <a:chExt cx="1553028" cy="732064"/>
        </a:xfrm>
      </xdr:grpSpPr>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2448379" y="1044728"/>
            <a:ext cx="1553028" cy="732064"/>
          </a:xfrm>
          <a:prstGeom prst="roundRect">
            <a:avLst/>
          </a:prstGeom>
          <a:gradFill flip="none" rotWithShape="1">
            <a:gsLst>
              <a:gs pos="0">
                <a:srgbClr val="F3F8F2"/>
              </a:gs>
              <a:gs pos="21000">
                <a:srgbClr val="444140"/>
              </a:gs>
            </a:gsLst>
            <a:lin ang="72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2914479" y="1469574"/>
            <a:ext cx="996648" cy="232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rgbClr val="DEE2D6"/>
                </a:solidFill>
                <a:latin typeface="+mn-lt"/>
                <a:cs typeface="Arial" panose="020B0604020202020204" pitchFamily="34" charset="0"/>
              </a:rPr>
              <a:t>Total Revenue</a:t>
            </a:r>
          </a:p>
        </xdr:txBody>
      </xdr:sp>
      <xdr:sp macro="" textlink="KPIs!$B$3">
        <xdr:nvSpPr>
          <xdr:cNvPr id="41" name="TextBox 40">
            <a:extLst>
              <a:ext uri="{FF2B5EF4-FFF2-40B4-BE49-F238E27FC236}">
                <a16:creationId xmlns:a16="http://schemas.microsoft.com/office/drawing/2014/main" id="{00000000-0008-0000-0700-000029000000}"/>
              </a:ext>
            </a:extLst>
          </xdr:cNvPr>
          <xdr:cNvSpPr txBox="1"/>
        </xdr:nvSpPr>
        <xdr:spPr>
          <a:xfrm>
            <a:off x="2911079" y="1136952"/>
            <a:ext cx="1003449" cy="313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C40132-78B5-4D84-A89F-592B22A364F0}" type="TxLink">
              <a:rPr lang="en-US" sz="1800" b="0" i="0" u="none" strike="noStrike">
                <a:solidFill>
                  <a:srgbClr val="F3F8F2"/>
                </a:solidFill>
                <a:latin typeface="Calibri"/>
                <a:ea typeface="Calibri"/>
                <a:cs typeface="Calibri"/>
              </a:rPr>
              <a:pPr marL="0" indent="0" algn="ctr"/>
              <a:t>$5.4M</a:t>
            </a:fld>
            <a:endParaRPr lang="en-US" sz="1800" b="0" i="0" u="none" strike="noStrike">
              <a:solidFill>
                <a:srgbClr val="F3F8F2"/>
              </a:solidFill>
              <a:latin typeface="Calibri"/>
              <a:ea typeface="Calibri"/>
              <a:cs typeface="Calibri"/>
            </a:endParaRPr>
          </a:p>
        </xdr:txBody>
      </xdr:sp>
      <xdr:grpSp>
        <xdr:nvGrpSpPr>
          <xdr:cNvPr id="8371" name="Group 8370">
            <a:extLst>
              <a:ext uri="{FF2B5EF4-FFF2-40B4-BE49-F238E27FC236}">
                <a16:creationId xmlns:a16="http://schemas.microsoft.com/office/drawing/2014/main" id="{00000000-0008-0000-0700-0000B3200000}"/>
              </a:ext>
            </a:extLst>
          </xdr:cNvPr>
          <xdr:cNvGrpSpPr/>
        </xdr:nvGrpSpPr>
        <xdr:grpSpPr>
          <a:xfrm>
            <a:off x="2525786" y="1224333"/>
            <a:ext cx="389066" cy="372854"/>
            <a:chOff x="2525786" y="1224333"/>
            <a:chExt cx="389066" cy="372854"/>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2525786" y="1224333"/>
              <a:ext cx="389066" cy="372854"/>
            </a:xfrm>
            <a:prstGeom prst="ellipse">
              <a:avLst/>
            </a:prstGeom>
            <a:solidFill>
              <a:srgbClr val="DEE2D6">
                <a:alpha val="5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357" name="Picture 8356">
              <a:extLst>
                <a:ext uri="{FF2B5EF4-FFF2-40B4-BE49-F238E27FC236}">
                  <a16:creationId xmlns:a16="http://schemas.microsoft.com/office/drawing/2014/main" id="{00000000-0008-0000-0700-0000A52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575176" y="1277713"/>
              <a:ext cx="266094" cy="266094"/>
            </a:xfrm>
            <a:prstGeom prst="rect">
              <a:avLst/>
            </a:prstGeom>
          </xdr:spPr>
        </xdr:pic>
      </xdr:grpSp>
    </xdr:grpSp>
    <xdr:clientData/>
  </xdr:twoCellAnchor>
  <xdr:twoCellAnchor>
    <xdr:from>
      <xdr:col>7</xdr:col>
      <xdr:colOff>284388</xdr:colOff>
      <xdr:row>5</xdr:row>
      <xdr:rowOff>137585</xdr:rowOff>
    </xdr:from>
    <xdr:to>
      <xdr:col>10</xdr:col>
      <xdr:colOff>4989</xdr:colOff>
      <xdr:row>9</xdr:row>
      <xdr:rowOff>143935</xdr:rowOff>
    </xdr:to>
    <xdr:grpSp>
      <xdr:nvGrpSpPr>
        <xdr:cNvPr id="8374" name="Group 8373">
          <a:extLst>
            <a:ext uri="{FF2B5EF4-FFF2-40B4-BE49-F238E27FC236}">
              <a16:creationId xmlns:a16="http://schemas.microsoft.com/office/drawing/2014/main" id="{00000000-0008-0000-0700-0000B6200000}"/>
            </a:ext>
          </a:extLst>
        </xdr:cNvPr>
        <xdr:cNvGrpSpPr/>
      </xdr:nvGrpSpPr>
      <xdr:grpSpPr>
        <a:xfrm>
          <a:off x="4560055" y="1044728"/>
          <a:ext cx="1553029" cy="732064"/>
          <a:chOff x="4560055" y="1044728"/>
          <a:chExt cx="1553029" cy="732064"/>
        </a:xfrm>
      </xdr:grpSpPr>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4560055" y="1044728"/>
            <a:ext cx="1553029" cy="732064"/>
          </a:xfrm>
          <a:prstGeom prst="roundRect">
            <a:avLst/>
          </a:prstGeom>
          <a:gradFill flip="none" rotWithShape="1">
            <a:gsLst>
              <a:gs pos="0">
                <a:srgbClr val="6C7755"/>
              </a:gs>
              <a:gs pos="32000">
                <a:srgbClr val="444140"/>
              </a:gs>
            </a:gsLst>
            <a:lin ang="72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4960436" y="1469574"/>
            <a:ext cx="1088572" cy="257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rgbClr val="DEE2D6"/>
                </a:solidFill>
                <a:latin typeface="+mn-lt"/>
                <a:cs typeface="Arial" panose="020B0604020202020204" pitchFamily="34" charset="0"/>
              </a:rPr>
              <a:t>Profit Margin</a:t>
            </a:r>
          </a:p>
        </xdr:txBody>
      </xdr:sp>
      <xdr:sp macro="" textlink="KPIs!$D$3">
        <xdr:nvSpPr>
          <xdr:cNvPr id="40" name="TextBox 39">
            <a:extLst>
              <a:ext uri="{FF2B5EF4-FFF2-40B4-BE49-F238E27FC236}">
                <a16:creationId xmlns:a16="http://schemas.microsoft.com/office/drawing/2014/main" id="{00000000-0008-0000-0700-000028000000}"/>
              </a:ext>
            </a:extLst>
          </xdr:cNvPr>
          <xdr:cNvSpPr txBox="1"/>
        </xdr:nvSpPr>
        <xdr:spPr>
          <a:xfrm>
            <a:off x="5002998" y="1136952"/>
            <a:ext cx="1003449" cy="313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006670-86FA-4707-9117-AE27CBF0D68E}" type="TxLink">
              <a:rPr lang="en-US" sz="1800" b="0" i="0" u="none" strike="noStrike">
                <a:solidFill>
                  <a:srgbClr val="F3F8F2"/>
                </a:solidFill>
                <a:latin typeface="Calibri"/>
                <a:ea typeface="Calibri"/>
                <a:cs typeface="Calibri"/>
              </a:rPr>
              <a:pPr marL="0" indent="0" algn="ctr"/>
              <a:t>$2.3M</a:t>
            </a:fld>
            <a:endParaRPr lang="en-US" sz="1800" b="0" i="0" u="none" strike="noStrike">
              <a:solidFill>
                <a:srgbClr val="F3F8F2"/>
              </a:solidFill>
              <a:latin typeface="Calibri"/>
              <a:ea typeface="Calibri"/>
              <a:cs typeface="Calibri"/>
            </a:endParaRPr>
          </a:p>
        </xdr:txBody>
      </xdr:sp>
      <xdr:grpSp>
        <xdr:nvGrpSpPr>
          <xdr:cNvPr id="8373" name="Group 8372">
            <a:extLst>
              <a:ext uri="{FF2B5EF4-FFF2-40B4-BE49-F238E27FC236}">
                <a16:creationId xmlns:a16="http://schemas.microsoft.com/office/drawing/2014/main" id="{00000000-0008-0000-0700-0000B5200000}"/>
              </a:ext>
            </a:extLst>
          </xdr:cNvPr>
          <xdr:cNvGrpSpPr/>
        </xdr:nvGrpSpPr>
        <xdr:grpSpPr>
          <a:xfrm>
            <a:off x="4635851" y="1224333"/>
            <a:ext cx="389066" cy="372854"/>
            <a:chOff x="4635851" y="1224333"/>
            <a:chExt cx="389066" cy="372854"/>
          </a:xfrm>
        </xdr:grpSpPr>
        <xdr:sp macro="" textlink="">
          <xdr:nvSpPr>
            <xdr:cNvPr id="30" name="Oval 29">
              <a:extLst>
                <a:ext uri="{FF2B5EF4-FFF2-40B4-BE49-F238E27FC236}">
                  <a16:creationId xmlns:a16="http://schemas.microsoft.com/office/drawing/2014/main" id="{00000000-0008-0000-0700-00001E000000}"/>
                </a:ext>
              </a:extLst>
            </xdr:cNvPr>
            <xdr:cNvSpPr/>
          </xdr:nvSpPr>
          <xdr:spPr>
            <a:xfrm>
              <a:off x="4635851" y="1224333"/>
              <a:ext cx="389066" cy="372854"/>
            </a:xfrm>
            <a:prstGeom prst="ellipse">
              <a:avLst/>
            </a:prstGeom>
            <a:solidFill>
              <a:srgbClr val="DEE2D6">
                <a:alpha val="5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367" name="Picture 8366">
              <a:extLst>
                <a:ext uri="{FF2B5EF4-FFF2-40B4-BE49-F238E27FC236}">
                  <a16:creationId xmlns:a16="http://schemas.microsoft.com/office/drawing/2014/main" id="{00000000-0008-0000-0700-0000AF2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697337" y="1277713"/>
              <a:ext cx="266094" cy="266094"/>
            </a:xfrm>
            <a:prstGeom prst="rect">
              <a:avLst/>
            </a:prstGeom>
          </xdr:spPr>
        </xdr:pic>
      </xdr:grpSp>
    </xdr:grpSp>
    <xdr:clientData/>
  </xdr:twoCellAnchor>
  <xdr:twoCellAnchor>
    <xdr:from>
      <xdr:col>11</xdr:col>
      <xdr:colOff>324152</xdr:colOff>
      <xdr:row>1</xdr:row>
      <xdr:rowOff>0</xdr:rowOff>
    </xdr:from>
    <xdr:to>
      <xdr:col>12</xdr:col>
      <xdr:colOff>608391</xdr:colOff>
      <xdr:row>2</xdr:row>
      <xdr:rowOff>21772</xdr:rowOff>
    </xdr:to>
    <xdr:sp macro="[0]!Toggle_Filter" textlink="">
      <xdr:nvSpPr>
        <xdr:cNvPr id="8397" name="Rectangle: Rounded Corners 8396">
          <a:extLst>
            <a:ext uri="{FF2B5EF4-FFF2-40B4-BE49-F238E27FC236}">
              <a16:creationId xmlns:a16="http://schemas.microsoft.com/office/drawing/2014/main" id="{00000000-0008-0000-0700-0000CD200000}"/>
            </a:ext>
          </a:extLst>
        </xdr:cNvPr>
        <xdr:cNvSpPr/>
      </xdr:nvSpPr>
      <xdr:spPr>
        <a:xfrm>
          <a:off x="7043057" y="181429"/>
          <a:ext cx="895048" cy="203200"/>
        </a:xfrm>
        <a:prstGeom prst="roundRect">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1E1E24"/>
              </a:solidFill>
            </a:rPr>
            <a:t>Open Filter</a:t>
          </a:r>
        </a:p>
      </xdr:txBody>
    </xdr:sp>
    <xdr:clientData/>
  </xdr:twoCellAnchor>
  <xdr:twoCellAnchor>
    <xdr:from>
      <xdr:col>11</xdr:col>
      <xdr:colOff>324152</xdr:colOff>
      <xdr:row>0</xdr:row>
      <xdr:rowOff>0</xdr:rowOff>
    </xdr:from>
    <xdr:to>
      <xdr:col>21</xdr:col>
      <xdr:colOff>314923</xdr:colOff>
      <xdr:row>28</xdr:row>
      <xdr:rowOff>78619</xdr:rowOff>
    </xdr:to>
    <xdr:grpSp>
      <xdr:nvGrpSpPr>
        <xdr:cNvPr id="8400" name="Group 8399" hidden="1">
          <a:extLst>
            <a:ext uri="{FF2B5EF4-FFF2-40B4-BE49-F238E27FC236}">
              <a16:creationId xmlns:a16="http://schemas.microsoft.com/office/drawing/2014/main" id="{00000000-0008-0000-0700-0000D0200000}"/>
            </a:ext>
          </a:extLst>
        </xdr:cNvPr>
        <xdr:cNvGrpSpPr/>
      </xdr:nvGrpSpPr>
      <xdr:grpSpPr>
        <a:xfrm>
          <a:off x="7043057" y="0"/>
          <a:ext cx="6098866" cy="5158619"/>
          <a:chOff x="7043057" y="0"/>
          <a:chExt cx="6098866" cy="5158619"/>
        </a:xfrm>
      </xdr:grpSpPr>
      <xdr:grpSp>
        <xdr:nvGrpSpPr>
          <xdr:cNvPr id="8398" name="Group 8397" hidden="1">
            <a:extLst>
              <a:ext uri="{FF2B5EF4-FFF2-40B4-BE49-F238E27FC236}">
                <a16:creationId xmlns:a16="http://schemas.microsoft.com/office/drawing/2014/main" id="{00000000-0008-0000-0700-0000CE200000}"/>
              </a:ext>
            </a:extLst>
          </xdr:cNvPr>
          <xdr:cNvGrpSpPr/>
        </xdr:nvGrpSpPr>
        <xdr:grpSpPr>
          <a:xfrm>
            <a:off x="9331476" y="0"/>
            <a:ext cx="3810447" cy="5158619"/>
            <a:chOff x="9331476" y="0"/>
            <a:chExt cx="3810447" cy="5158619"/>
          </a:xfrm>
        </xdr:grpSpPr>
        <xdr:grpSp>
          <xdr:nvGrpSpPr>
            <xdr:cNvPr id="8394" name="Group 8393" hidden="1">
              <a:extLst>
                <a:ext uri="{FF2B5EF4-FFF2-40B4-BE49-F238E27FC236}">
                  <a16:creationId xmlns:a16="http://schemas.microsoft.com/office/drawing/2014/main" id="{00000000-0008-0000-0700-0000CA200000}"/>
                </a:ext>
              </a:extLst>
            </xdr:cNvPr>
            <xdr:cNvGrpSpPr/>
          </xdr:nvGrpSpPr>
          <xdr:grpSpPr>
            <a:xfrm>
              <a:off x="9331476" y="0"/>
              <a:ext cx="3810447" cy="5158619"/>
              <a:chOff x="9270994" y="163287"/>
              <a:chExt cx="3834643" cy="5581951"/>
            </a:xfrm>
            <a:solidFill>
              <a:srgbClr val="DEE2D6"/>
            </a:solidFill>
          </xdr:grpSpPr>
          <xdr:grpSp>
            <xdr:nvGrpSpPr>
              <xdr:cNvPr id="8389" name="Group 8388" hidden="1">
                <a:extLst>
                  <a:ext uri="{FF2B5EF4-FFF2-40B4-BE49-F238E27FC236}">
                    <a16:creationId xmlns:a16="http://schemas.microsoft.com/office/drawing/2014/main" id="{00000000-0008-0000-0700-0000C5200000}"/>
                  </a:ext>
                </a:extLst>
              </xdr:cNvPr>
              <xdr:cNvGrpSpPr/>
            </xdr:nvGrpSpPr>
            <xdr:grpSpPr>
              <a:xfrm>
                <a:off x="9349612" y="163287"/>
                <a:ext cx="3756025" cy="5581951"/>
                <a:chOff x="9350167" y="0"/>
                <a:chExt cx="4489659" cy="5810251"/>
              </a:xfrm>
              <a:grpFill/>
              <a:effectLst/>
            </xdr:grpSpPr>
            <xdr:sp macro="" textlink="">
              <xdr:nvSpPr>
                <xdr:cNvPr id="8390" name="Teardrop 8389" hidden="1">
                  <a:extLst>
                    <a:ext uri="{FF2B5EF4-FFF2-40B4-BE49-F238E27FC236}">
                      <a16:creationId xmlns:a16="http://schemas.microsoft.com/office/drawing/2014/main" id="{00000000-0008-0000-0700-0000C6200000}"/>
                    </a:ext>
                  </a:extLst>
                </xdr:cNvPr>
                <xdr:cNvSpPr/>
              </xdr:nvSpPr>
              <xdr:spPr>
                <a:xfrm rot="16857456">
                  <a:off x="9487997" y="1458421"/>
                  <a:ext cx="4331654" cy="4372005"/>
                </a:xfrm>
                <a:prstGeom prst="teardrop">
                  <a:avLst>
                    <a:gd name="adj" fmla="val 151894"/>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91" name="Rectangle 8390" hidden="1">
                  <a:extLst>
                    <a:ext uri="{FF2B5EF4-FFF2-40B4-BE49-F238E27FC236}">
                      <a16:creationId xmlns:a16="http://schemas.microsoft.com/office/drawing/2014/main" id="{00000000-0008-0000-0700-0000C7200000}"/>
                    </a:ext>
                  </a:extLst>
                </xdr:cNvPr>
                <xdr:cNvSpPr/>
              </xdr:nvSpPr>
              <xdr:spPr>
                <a:xfrm>
                  <a:off x="9660192" y="1"/>
                  <a:ext cx="3813324" cy="1743372"/>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92" name="Rectangle 8391" hidden="1">
                  <a:extLst>
                    <a:ext uri="{FF2B5EF4-FFF2-40B4-BE49-F238E27FC236}">
                      <a16:creationId xmlns:a16="http://schemas.microsoft.com/office/drawing/2014/main" id="{00000000-0008-0000-0700-0000C8200000}"/>
                    </a:ext>
                  </a:extLst>
                </xdr:cNvPr>
                <xdr:cNvSpPr/>
              </xdr:nvSpPr>
              <xdr:spPr>
                <a:xfrm>
                  <a:off x="9350167" y="0"/>
                  <a:ext cx="630141" cy="35700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8393" name="Rectangle 8392" hidden="1">
                <a:extLst>
                  <a:ext uri="{FF2B5EF4-FFF2-40B4-BE49-F238E27FC236}">
                    <a16:creationId xmlns:a16="http://schemas.microsoft.com/office/drawing/2014/main" id="{00000000-0008-0000-0700-0000C9200000}"/>
                  </a:ext>
                </a:extLst>
              </xdr:cNvPr>
              <xdr:cNvSpPr/>
            </xdr:nvSpPr>
            <xdr:spPr>
              <a:xfrm>
                <a:off x="9270994" y="163287"/>
                <a:ext cx="387052" cy="11490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mc:AlternateContent xmlns:mc="http://schemas.openxmlformats.org/markup-compatibility/2006" xmlns:a14="http://schemas.microsoft.com/office/drawing/2010/main">
          <mc:Choice Requires="a14">
            <xdr:graphicFrame macro="">
              <xdr:nvGraphicFramePr>
                <xdr:cNvPr id="8395" name="Month 1" hidden="1">
                  <a:extLst>
                    <a:ext uri="{FF2B5EF4-FFF2-40B4-BE49-F238E27FC236}">
                      <a16:creationId xmlns:a16="http://schemas.microsoft.com/office/drawing/2014/main" id="{00000000-0008-0000-0700-0000CB200000}"/>
                    </a:ext>
                  </a:extLst>
                </xdr:cNvPr>
                <xdr:cNvGraphicFramePr/>
              </xdr:nvGraphicFramePr>
              <xdr:xfrm>
                <a:off x="9881809" y="142423"/>
                <a:ext cx="1471985" cy="145415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881809" y="142423"/>
                  <a:ext cx="1471985" cy="1454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396" name="Category" hidden="1">
                  <a:extLst>
                    <a:ext uri="{FF2B5EF4-FFF2-40B4-BE49-F238E27FC236}">
                      <a16:creationId xmlns:a16="http://schemas.microsoft.com/office/drawing/2014/main" id="{00000000-0008-0000-0700-0000CC200000}"/>
                    </a:ext>
                  </a:extLst>
                </xdr:cNvPr>
                <xdr:cNvGraphicFramePr/>
              </xdr:nvGraphicFramePr>
              <xdr:xfrm>
                <a:off x="9984620" y="1923142"/>
                <a:ext cx="1381269" cy="2552097"/>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984620" y="1923142"/>
                  <a:ext cx="1381269" cy="25520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Toggle_Filter" textlink="">
        <xdr:nvSpPr>
          <xdr:cNvPr id="8399" name="Rectangle: Rounded Corners 8398" hidden="1">
            <a:extLst>
              <a:ext uri="{FF2B5EF4-FFF2-40B4-BE49-F238E27FC236}">
                <a16:creationId xmlns:a16="http://schemas.microsoft.com/office/drawing/2014/main" id="{00000000-0008-0000-0700-0000CF200000}"/>
              </a:ext>
            </a:extLst>
          </xdr:cNvPr>
          <xdr:cNvSpPr/>
        </xdr:nvSpPr>
        <xdr:spPr>
          <a:xfrm>
            <a:off x="7043057" y="191104"/>
            <a:ext cx="895048" cy="195943"/>
          </a:xfrm>
          <a:prstGeom prst="roundRect">
            <a:avLst/>
          </a:prstGeom>
          <a:solidFill>
            <a:srgbClr val="DEE2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0">
                <a:solidFill>
                  <a:srgbClr val="1E1E24"/>
                </a:solidFill>
              </a:rPr>
              <a:t>Close Filter</a:t>
            </a:r>
          </a:p>
        </xdr:txBody>
      </xdr:sp>
    </xdr:grpSp>
    <xdr:clientData/>
  </xdr:twoCellAnchor>
  <xdr:twoCellAnchor>
    <xdr:from>
      <xdr:col>0</xdr:col>
      <xdr:colOff>393100</xdr:colOff>
      <xdr:row>1</xdr:row>
      <xdr:rowOff>114908</xdr:rowOff>
    </xdr:from>
    <xdr:to>
      <xdr:col>11</xdr:col>
      <xdr:colOff>314481</xdr:colOff>
      <xdr:row>4</xdr:row>
      <xdr:rowOff>34173</xdr:rowOff>
    </xdr:to>
    <xdr:grpSp>
      <xdr:nvGrpSpPr>
        <xdr:cNvPr id="8405" name="Group 8404">
          <a:extLst>
            <a:ext uri="{FF2B5EF4-FFF2-40B4-BE49-F238E27FC236}">
              <a16:creationId xmlns:a16="http://schemas.microsoft.com/office/drawing/2014/main" id="{00000000-0008-0000-0700-0000D5200000}"/>
            </a:ext>
          </a:extLst>
        </xdr:cNvPr>
        <xdr:cNvGrpSpPr/>
      </xdr:nvGrpSpPr>
      <xdr:grpSpPr>
        <a:xfrm>
          <a:off x="393100" y="296337"/>
          <a:ext cx="6640286" cy="463550"/>
          <a:chOff x="302382" y="241905"/>
          <a:chExt cx="6640286" cy="463550"/>
        </a:xfrm>
      </xdr:grpSpPr>
      <xdr:sp macro="" textlink="">
        <xdr:nvSpPr>
          <xdr:cNvPr id="8402" name="Rectangle 8401">
            <a:extLst>
              <a:ext uri="{FF2B5EF4-FFF2-40B4-BE49-F238E27FC236}">
                <a16:creationId xmlns:a16="http://schemas.microsoft.com/office/drawing/2014/main" id="{00000000-0008-0000-0700-0000D2200000}"/>
              </a:ext>
            </a:extLst>
          </xdr:cNvPr>
          <xdr:cNvSpPr/>
        </xdr:nvSpPr>
        <xdr:spPr>
          <a:xfrm>
            <a:off x="302382" y="241905"/>
            <a:ext cx="6640286" cy="463550"/>
          </a:xfrm>
          <a:prstGeom prst="rect">
            <a:avLst/>
          </a:prstGeom>
          <a:gradFill flip="none" rotWithShape="1">
            <a:gsLst>
              <a:gs pos="79000">
                <a:srgbClr val="F3F8F2"/>
              </a:gs>
              <a:gs pos="27000">
                <a:srgbClr val="F3F8F2"/>
              </a:gs>
              <a:gs pos="0">
                <a:srgbClr val="F3F8F2"/>
              </a:gs>
              <a:gs pos="54000">
                <a:schemeClr val="bg1"/>
              </a:gs>
              <a:gs pos="100000">
                <a:srgbClr val="F3F8F2"/>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solidFill>
                  <a:srgbClr val="6C7755"/>
                </a:solidFill>
              </a:rPr>
              <a:t>QUENCH</a:t>
            </a:r>
            <a:r>
              <a:rPr lang="en-US" sz="1800" b="1" baseline="0">
                <a:solidFill>
                  <a:srgbClr val="6C7755"/>
                </a:solidFill>
              </a:rPr>
              <a:t> CRAFT</a:t>
            </a:r>
            <a:r>
              <a:rPr lang="en-US" sz="1800" b="1">
                <a:solidFill>
                  <a:srgbClr val="6C7755"/>
                </a:solidFill>
              </a:rPr>
              <a:t> GROUP</a:t>
            </a:r>
          </a:p>
        </xdr:txBody>
      </xdr:sp>
      <xdr:sp macro="" textlink="">
        <xdr:nvSpPr>
          <xdr:cNvPr id="8401" name="Rectangle: Diagonal Corners Rounded 8400">
            <a:hlinkClick xmlns:r="http://schemas.openxmlformats.org/officeDocument/2006/relationships" r:id="rId12"/>
            <a:extLst>
              <a:ext uri="{FF2B5EF4-FFF2-40B4-BE49-F238E27FC236}">
                <a16:creationId xmlns:a16="http://schemas.microsoft.com/office/drawing/2014/main" id="{00000000-0008-0000-0700-0000D1200000}"/>
              </a:ext>
            </a:extLst>
          </xdr:cNvPr>
          <xdr:cNvSpPr/>
        </xdr:nvSpPr>
        <xdr:spPr>
          <a:xfrm>
            <a:off x="4027715" y="376919"/>
            <a:ext cx="919238" cy="193523"/>
          </a:xfrm>
          <a:prstGeom prst="round2DiagRect">
            <a:avLst/>
          </a:prstGeom>
          <a:solidFill>
            <a:srgbClr val="DEE2D6"/>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6C7755"/>
                </a:solidFill>
                <a:latin typeface="+mn-lt"/>
                <a:ea typeface="+mn-ea"/>
                <a:cs typeface="+mn-cs"/>
              </a:rPr>
              <a:t>Timeframe </a:t>
            </a:r>
          </a:p>
        </xdr:txBody>
      </xdr:sp>
      <xdr:sp macro="" textlink="">
        <xdr:nvSpPr>
          <xdr:cNvPr id="8403" name="Rectangle: Diagonal Corners Rounded 8402">
            <a:hlinkClick xmlns:r="http://schemas.openxmlformats.org/officeDocument/2006/relationships" r:id="rId13"/>
            <a:extLst>
              <a:ext uri="{FF2B5EF4-FFF2-40B4-BE49-F238E27FC236}">
                <a16:creationId xmlns:a16="http://schemas.microsoft.com/office/drawing/2014/main" id="{00000000-0008-0000-0700-0000D3200000}"/>
              </a:ext>
            </a:extLst>
          </xdr:cNvPr>
          <xdr:cNvSpPr/>
        </xdr:nvSpPr>
        <xdr:spPr>
          <a:xfrm>
            <a:off x="5087863" y="377523"/>
            <a:ext cx="676124" cy="192314"/>
          </a:xfrm>
          <a:prstGeom prst="round2DiagRect">
            <a:avLst/>
          </a:prstGeom>
          <a:solidFill>
            <a:srgbClr val="DEE2D6"/>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6C7755"/>
                </a:solidFill>
                <a:latin typeface="+mn-lt"/>
                <a:ea typeface="+mn-ea"/>
                <a:cs typeface="+mn-cs"/>
              </a:rPr>
              <a:t>Store</a:t>
            </a:r>
          </a:p>
        </xdr:txBody>
      </xdr:sp>
      <xdr:sp macro="" textlink="">
        <xdr:nvSpPr>
          <xdr:cNvPr id="8404" name="Rectangle: Diagonal Corners Rounded 8403">
            <a:extLst>
              <a:ext uri="{FF2B5EF4-FFF2-40B4-BE49-F238E27FC236}">
                <a16:creationId xmlns:a16="http://schemas.microsoft.com/office/drawing/2014/main" id="{00000000-0008-0000-0700-0000D4200000}"/>
              </a:ext>
            </a:extLst>
          </xdr:cNvPr>
          <xdr:cNvSpPr/>
        </xdr:nvSpPr>
        <xdr:spPr>
          <a:xfrm>
            <a:off x="5904896" y="381153"/>
            <a:ext cx="626533" cy="185055"/>
          </a:xfrm>
          <a:prstGeom prst="round2DiagRect">
            <a:avLst/>
          </a:prstGeom>
          <a:solidFill>
            <a:srgbClr val="6C7755"/>
          </a:solidFill>
          <a:ln>
            <a:noFill/>
          </a:ln>
          <a:effectLst>
            <a:outerShdw blurRad="127000" dist="38100" dir="8100000" algn="ctr" rotWithShape="0">
              <a:schemeClr val="tx1">
                <a:lumMod val="95000"/>
                <a:lumOff val="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rgbClr val="DEE2D6"/>
                </a:solidFill>
                <a:latin typeface="+mn-lt"/>
                <a:ea typeface="+mn-ea"/>
                <a:cs typeface="+mn-cs"/>
              </a:rPr>
              <a:t>Profit</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302887847225" backgroundQuery="1" createdVersion="8" refreshedVersion="8" minRefreshableVersion="3" recordCount="0" supportSubquery="1" supportAdvancedDrill="1" xr:uid="{EEAB4E29-789E-4E5E-82F1-7D8DB8759864}">
  <cacheSource type="external" connectionId="8"/>
  <cacheFields count="4">
    <cacheField name="[dim_date].[Month].[Month]" caption="Month" numFmtId="0" hierarchy="10" level="1">
      <sharedItems count="12">
        <s v="Jan"/>
        <s v="Feb"/>
        <s v="Mar"/>
        <s v="Apr"/>
        <s v="May"/>
        <s v="Jun"/>
        <s v="Jul"/>
        <s v="Aug"/>
        <s v="Sep"/>
        <s v="Oct"/>
        <s v="Nov"/>
        <s v="Dec"/>
      </sharedItems>
    </cacheField>
    <cacheField name="[Measures].[Total Revenue]" caption="Total Revenue" numFmtId="0" hierarchy="40" level="32767"/>
    <cacheField name="[Measures].[Total Target]" caption="Total Target" numFmtId="0" hierarchy="50" level="32767"/>
    <cacheField name="[dim_sales_persons].[Store Name].[Store Name]" caption="Store Name" numFmtId="0" hierarchy="26"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0"/>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3"/>
      </fieldsUsage>
    </cacheHierarchy>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1"/>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302890046296" backgroundQuery="1" createdVersion="8" refreshedVersion="8" minRefreshableVersion="3" recordCount="0" supportSubquery="1" supportAdvancedDrill="1" xr:uid="{A7DB1445-382A-4805-9426-9888BF9EE7D4}">
  <cacheSource type="external" connectionId="8"/>
  <cacheFields count="3">
    <cacheField name="[Measures].[Total Revenue]" caption="Total Revenue" numFmtId="0" hierarchy="40" level="32767"/>
    <cacheField name="[Measures].[Total Target]" caption="Total Target" numFmtId="0" hierarchy="50" level="32767"/>
    <cacheField name="[dim_sales_persons].[Store Name].[Store Name]" caption="Store Name" numFmtId="0" hierarchy="26"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302891898151" backgroundQuery="1" createdVersion="8" refreshedVersion="8" minRefreshableVersion="3" recordCount="0" supportSubquery="1" supportAdvancedDrill="1" xr:uid="{F36F7A9A-9D8C-4952-8A23-21B3C4D53015}">
  <cacheSource type="external" connectionId="8"/>
  <cacheFields count="4">
    <cacheField name="[Measures].[Total Revenue]" caption="Total Revenue" numFmtId="0" hierarchy="40" level="32767"/>
    <cacheField name="[dim_sales_persons].[Store Name].[Store Name]" caption="Store Name" numFmtId="0" hierarchy="26" level="1">
      <sharedItems containsSemiMixedTypes="0" containsNonDate="0" containsString="0"/>
    </cacheField>
    <cacheField name="[dim_date].[Week Type].[Week Type]" caption="Week Type" numFmtId="0" hierarchy="14" level="1">
      <sharedItems count="2">
        <s v="Weekday"/>
        <s v="Weekend"/>
      </sharedItems>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2" memberValueDatatype="130" unbalanced="0">
      <fieldsUsage count="2">
        <fieldUsage x="-1"/>
        <fieldUsage x="2"/>
      </fieldsUsage>
    </cacheHierarchy>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1"/>
      </fieldsUsage>
    </cacheHierarchy>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302893865737" backgroundQuery="1" createdVersion="8" refreshedVersion="8" minRefreshableVersion="3" recordCount="0" supportSubquery="1" supportAdvancedDrill="1" xr:uid="{86EF6C54-8329-4D71-B406-B8ACC4B29915}">
  <cacheSource type="external" connectionId="8"/>
  <cacheFields count="4">
    <cacheField name="[Measures].[Total Revenue]" caption="Total Revenue" numFmtId="0" hierarchy="40" level="32767"/>
    <cacheField name="[dim_sales_persons].[Store Name].[Store Name]" caption="Store Name" numFmtId="0" hierarchy="26" level="1">
      <sharedItems containsSemiMixedTypes="0" containsNonDate="0" containsString="0"/>
    </cacheField>
    <cacheField name="[dim_date].[Quarter].[Quarter]" caption="Quarter" numFmtId="0" hierarchy="15" level="1">
      <sharedItems count="4">
        <s v="Q1"/>
        <s v="Q2"/>
        <s v="Q3"/>
        <s v="Q4"/>
      </sharedItems>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2"/>
      </fieldsUsage>
    </cacheHierarchy>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1"/>
      </fieldsUsage>
    </cacheHierarchy>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302896064815" backgroundQuery="1" createdVersion="8" refreshedVersion="8" minRefreshableVersion="3" recordCount="0" supportSubquery="1" supportAdvancedDrill="1" xr:uid="{4ECE42CD-3544-4759-86EE-EEE839945A2E}">
  <cacheSource type="external" connectionId="8"/>
  <cacheFields count="4">
    <cacheField name="[Measures].[Total Revenue]" caption="Total Revenue" numFmtId="0" hierarchy="40" level="32767"/>
    <cacheField name="[dim_sales_persons].[Store Name].[Store Name]" caption="Store Name" numFmtId="0" hierarchy="26" level="1">
      <sharedItems containsSemiMixedTypes="0" containsNonDate="0" containsString="0"/>
    </cacheField>
    <cacheField name="[dim_date].[Weekday].[Weekday]" caption="Weekday" numFmtId="0" hierarchy="12" level="1">
      <sharedItems count="7">
        <s v="Sun"/>
        <s v="Mon"/>
        <s v="Tue"/>
        <s v="Wed"/>
        <s v="Thu"/>
        <s v="Fri"/>
        <s v="Sat"/>
      </sharedItems>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2" memberValueDatatype="130" unbalanced="0">
      <fieldsUsage count="2">
        <fieldUsage x="-1"/>
        <fieldUsage x="2"/>
      </fieldsUsage>
    </cacheHierarchy>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1"/>
      </fieldsUsage>
    </cacheHierarchy>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38194441" backgroundQuery="1" createdVersion="8" refreshedVersion="8" minRefreshableVersion="3" recordCount="0" supportSubquery="1" supportAdvancedDrill="1" xr:uid="{000C9138-859F-4377-AC2C-F389C5101309}">
  <cacheSource type="external" connectionId="8"/>
  <cacheFields count="5">
    <cacheField name="[dim_customer].[Full Name].[Full Name]" caption="Full Name" numFmtId="0" hierarchy="2" level="1">
      <sharedItems count="5">
        <s v="John Brown"/>
        <s v="Judith Simmons"/>
        <s v="Kristine Barrett"/>
        <s v="Laura Gross"/>
        <s v="Paul Noble"/>
      </sharedItems>
    </cacheField>
    <cacheField name="[dim_customer].[Location].[Location]" caption="Location" numFmtId="0" hierarchy="4" level="1">
      <sharedItems count="5">
        <s v="Florida"/>
        <s v="Indiana"/>
        <s v="Maryland"/>
        <s v="New York"/>
        <s v="Wisconsin"/>
      </sharedItems>
    </cacheField>
    <cacheField name="[Measures].[Profit Margin]" caption="Profit Margin" numFmtId="0" hierarchy="42" level="32767"/>
    <cacheField name="[dim_date].[Month].[Month]" caption="Month" numFmtId="0" hierarchy="10" level="1">
      <sharedItems count="12">
        <s v="Jan"/>
        <s v="Feb"/>
        <s v="Mar"/>
        <s v="Apr"/>
        <s v="May"/>
        <s v="Jun"/>
        <s v="Jul"/>
        <s v="Aug"/>
        <s v="Sep"/>
        <s v="Oct"/>
        <s v="Nov"/>
        <s v="Dec"/>
      </sharedItems>
    </cacheField>
    <cacheField name="[dim_products].[Category].[Category]" caption="Category" numFmtId="0" hierarchy="21"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4097222" backgroundQuery="1" createdVersion="8" refreshedVersion="8" minRefreshableVersion="3" recordCount="0" supportSubquery="1" supportAdvancedDrill="1" xr:uid="{A1064E97-3598-4C6B-8C2E-9F25A35FE99E}">
  <cacheSource type="external" connectionId="8"/>
  <cacheFields count="5">
    <cacheField name="[dim_customer].[Full Name].[Full Name]" caption="Full Name" numFmtId="0" hierarchy="2" level="1">
      <sharedItems count="5">
        <s v="John Brown"/>
        <s v="Judith Simmons"/>
        <s v="Kristine Barrett"/>
        <s v="Laura Gross"/>
        <s v="Paul Noble"/>
      </sharedItems>
    </cacheField>
    <cacheField name="[dim_customer].[Location].[Location]" caption="Location" numFmtId="0" hierarchy="4" level="1">
      <sharedItems count="5">
        <s v="Florida"/>
        <s v="Indiana"/>
        <s v="Maryland"/>
        <s v="New York"/>
        <s v="Wisconsin"/>
      </sharedItems>
    </cacheField>
    <cacheField name="[Measures].[Profit Margin]" caption="Profit Margin" numFmtId="0" hierarchy="42" level="32767"/>
    <cacheField name="[dim_date].[Month].[Month]" caption="Month" numFmtId="0" hierarchy="10" level="1">
      <sharedItems count="12">
        <s v="Jan"/>
        <s v="Feb"/>
        <s v="Mar"/>
        <s v="Apr"/>
        <s v="May"/>
        <s v="Jun"/>
        <s v="Jul"/>
        <s v="Aug"/>
        <s v="Sep"/>
        <s v="Oct"/>
        <s v="Nov"/>
        <s v="Dec"/>
      </sharedItems>
    </cacheField>
    <cacheField name="[dim_products].[Category].[Category]" caption="Category" numFmtId="0" hierarchy="21"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8784722" backgroundQuery="1" createdVersion="8" refreshedVersion="8" minRefreshableVersion="3" recordCount="0" supportSubquery="1" supportAdvancedDrill="1" xr:uid="{73638698-0B60-48D6-9FA2-A2DE5EC6CE3B}">
  <cacheSource type="external" connectionId="8"/>
  <cacheFields count="12">
    <cacheField name="[Measures].[Total Revenue]" caption="Total Revenue" numFmtId="0" hierarchy="40" level="32767"/>
    <cacheField name="[Measures].[Total Cost]" caption="Total Cost" numFmtId="0" hierarchy="41" level="32767"/>
    <cacheField name="[Measures].[Profit Margin]" caption="Profit Margin" numFmtId="0" hierarchy="42" level="32767"/>
    <cacheField name="[Measures].[% Profit Margin]" caption="% Profit Margin" numFmtId="0" hierarchy="43" level="32767"/>
    <cacheField name="[Measures].[# of Transactions]" caption="# of Transactions" numFmtId="0" hierarchy="44" level="32767"/>
    <cacheField name="[Measures].[Total Refund]" caption="Total Refund" numFmtId="0" hierarchy="45" level="32767"/>
    <cacheField name="[Measures].[Refund Rate]" caption="Refund Rate" numFmtId="0" hierarchy="46" level="32767"/>
    <cacheField name="[Measures].[# of Products]" caption="# of Products" numFmtId="0" hierarchy="47" level="32767"/>
    <cacheField name="[Measures].[Total Qty Sold]" caption="Total Qty Sold" numFmtId="0" hierarchy="48" level="32767"/>
    <cacheField name="[Measures].[Total Qty Returned]" caption="Total Qty Returned" numFmtId="0" hierarchy="49" level="32767"/>
    <cacheField name="[Measures].[Total Target]" caption="Total Target" numFmtId="0" hierarchy="50"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11"/>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of Transactions]" caption="# of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of Products]" caption="# of Products" measure="1" displayFolder="" measureGroup="Calculations" count="0" oneField="1">
      <fieldsUsage count="1">
        <fieldUsage x="7"/>
      </fieldsUsage>
    </cacheHierarchy>
    <cacheHierarchy uniqueName="[Measures].[Total Qty Sold]" caption="Total Qty Sold" measure="1" displayFolder="" measureGroup="Calculations" count="0" oneField="1">
      <fieldsUsage count="1">
        <fieldUsage x="8"/>
      </fieldsUsage>
    </cacheHierarchy>
    <cacheHierarchy uniqueName="[Measures].[Total Qty Returned]" caption="Total Qty Returne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90277776" backgroundQuery="1" createdVersion="8" refreshedVersion="8" minRefreshableVersion="3" recordCount="0" supportSubquery="1" supportAdvancedDrill="1" xr:uid="{8A62298E-EFA9-4EDE-8FBA-644947844E4A}">
  <cacheSource type="external" connectionId="8"/>
  <cacheFields count="2">
    <cacheField name="[Measures].[Total Revenue]" caption="Total Revenue" numFmtId="0" hierarchy="40" level="32767"/>
    <cacheField name="[dim_date].[Month].[Month]" caption="Month" numFmtId="0" hierarchy="10" level="1">
      <sharedItems count="12">
        <s v="Jan"/>
        <s v="Feb"/>
        <s v="Mar"/>
        <s v="Apr"/>
        <s v="May"/>
        <s v="Jun"/>
        <s v="Jul"/>
        <s v="Aug"/>
        <s v="Sep"/>
        <s v="Oct"/>
        <s v="Nov"/>
        <s v="Dec"/>
      </sharedItems>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1"/>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94212963" backgroundQuery="1" createdVersion="8" refreshedVersion="8" minRefreshableVersion="3" recordCount="0" supportSubquery="1" supportAdvancedDrill="1" xr:uid="{440DCB4B-6BAF-4B20-8863-19145875884F}">
  <cacheSource type="external" connectionId="8"/>
  <cacheFields count="4">
    <cacheField name="[Measures].[Total Revenue]" caption="Total Revenue" numFmtId="0" hierarchy="40" level="32767"/>
    <cacheField name="[Measures].[Total Target]" caption="Total Target" numFmtId="0" hierarchy="50" level="32767"/>
    <cacheField name="[dim_sales_persons].[Store Name].[Store Name]" caption="Store Name" numFmtId="0" hierarchy="26" level="1">
      <sharedItems count="10">
        <s v="Barron-Fleming"/>
        <s v="Berg-Trujillo"/>
        <s v="Lee-Myers"/>
        <s v="Lopez"/>
        <s v="Martinez"/>
        <s v="Miller"/>
        <s v="Myers-Lopez"/>
        <s v="Novak PLC"/>
        <s v="Thomas"/>
        <s v="Valdez"/>
      </sharedItems>
    </cacheField>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oneField="1">
      <fieldsUsage count="1">
        <fieldUsage x="0"/>
      </fieldsUsage>
    </cacheHierarchy>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9652778" backgroundQuery="1" createdVersion="8" refreshedVersion="8" minRefreshableVersion="3" recordCount="0" supportSubquery="1" supportAdvancedDrill="1" xr:uid="{529E6370-4F6A-4947-A6A0-6081561054AC}">
  <cacheSource type="external" connectionId="8"/>
  <cacheFields count="5">
    <cacheField name="[dim_customer].[Full Name].[Full Name]" caption="Full Name" numFmtId="0" hierarchy="2" level="1">
      <sharedItems count="5">
        <s v="John Brown"/>
        <s v="Judith Simmons"/>
        <s v="Kristine Barrett"/>
        <s v="Laura Gross"/>
        <s v="Paul Noble"/>
      </sharedItems>
    </cacheField>
    <cacheField name="[dim_customer].[Location].[Location]" caption="Location" numFmtId="0" hierarchy="4" level="1">
      <sharedItems count="5">
        <s v="Florida"/>
        <s v="Indiana"/>
        <s v="Maryland"/>
        <s v="New York"/>
        <s v="Wisconsin"/>
      </sharedItems>
    </cacheField>
    <cacheField name="[dim_customer].[Age Group].[Age Group]" caption="Age Group" numFmtId="0" hierarchy="7" level="1">
      <sharedItems count="4">
        <s v="Elder"/>
        <s v="Middle-Aged Adult"/>
        <s v="Older Adult"/>
        <s v="Young Adult"/>
      </sharedItems>
    </cacheField>
    <cacheField name="[Measures].[Count of Customer ID]" caption="Count of Customer ID" numFmtId="0" hierarchy="39"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2"/>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oneField="1">
      <fieldsUsage count="1">
        <fieldUsage x="3"/>
      </fieldsUsage>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899074074" backgroundQuery="1" createdVersion="8" refreshedVersion="8" minRefreshableVersion="3" recordCount="0" supportSubquery="1" supportAdvancedDrill="1" xr:uid="{E6CA0675-0718-47EB-AFD0-26D06F6BE76D}">
  <cacheSource type="external" connectionId="8"/>
  <cacheFields count="5">
    <cacheField name="[dim_customer].[Full Name].[Full Name]" caption="Full Name" numFmtId="0" hierarchy="2" level="1">
      <sharedItems count="5">
        <s v="John Brown"/>
        <s v="Judith Simmons"/>
        <s v="Kristine Barrett"/>
        <s v="Laura Gross"/>
        <s v="Paul Noble"/>
      </sharedItems>
    </cacheField>
    <cacheField name="[Measures].[Profit Margin]" caption="Profit Margin" numFmtId="0" hierarchy="42" level="32767"/>
    <cacheField name="[dim_customer].[Location].[Location]" caption="Location" numFmtId="0" hierarchy="4" level="1">
      <sharedItems count="5">
        <s v="Florida"/>
        <s v="Indiana"/>
        <s v="Maryland"/>
        <s v="New York"/>
        <s v="Wisconsin"/>
      </sharedItems>
    </cacheField>
    <cacheField name="[dim_customer].[Age Group].[Age Group]" caption="Age Group" numFmtId="0" hierarchy="7" level="1">
      <sharedItems count="4">
        <s v="Elder"/>
        <s v="Middle-Aged Adult"/>
        <s v="Older Adult"/>
        <s v="Young Adult"/>
      </sharedItems>
    </cacheField>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3"/>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02083337" backgroundQuery="1" createdVersion="8" refreshedVersion="8" minRefreshableVersion="3" recordCount="0" supportSubquery="1" supportAdvancedDrill="1" xr:uid="{02A56366-BDE0-4EFA-A6F0-C00F345E1B41}">
  <cacheSource type="external" connectionId="8"/>
  <cacheFields count="4">
    <cacheField name="[dim_customer].[Full Name].[Full Name]" caption="Full Name" numFmtId="0" hierarchy="2" level="1">
      <sharedItems count="5">
        <s v="John Brown"/>
        <s v="Judith Simmons"/>
        <s v="Kristine Barrett"/>
        <s v="Laura Gross"/>
        <s v="Paul Noble"/>
      </sharedItems>
    </cacheField>
    <cacheField name="[dim_customer].[Location].[Location]" caption="Location" numFmtId="0" hierarchy="4" level="1">
      <sharedItems count="5">
        <s v="Florida"/>
        <s v="Indiana"/>
        <s v="Maryland"/>
        <s v="New York"/>
        <s v="Wisconsin"/>
      </sharedItems>
    </cacheField>
    <cacheField name="[Measures].[Average of Age]" caption="Average of Age" numFmtId="0" hierarchy="37"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oneField="1">
      <fieldsUsage count="1">
        <fieldUsage x="2"/>
      </fieldsUsage>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0474537" backgroundQuery="1" createdVersion="8" refreshedVersion="8" minRefreshableVersion="3" recordCount="0" supportSubquery="1" supportAdvancedDrill="1" xr:uid="{CF78103D-0443-4531-8441-5C7DF37E21E5}">
  <cacheSource type="external" connectionId="8"/>
  <cacheFields count="3">
    <cacheField name="[dim_customer].[Full Name].[Full Name]" caption="Full Name" numFmtId="0" hierarchy="2" level="1">
      <sharedItems count="5">
        <s v="Bobby Abbott"/>
        <s v="Christine Hawkins"/>
        <s v="Jeffery Powell"/>
        <s v="Lisa West"/>
        <s v="Travis Ewing"/>
      </sharedItems>
    </cacheField>
    <cacheField name="[Measures].[Profit Margin]" caption="Profit Margin" numFmtId="0" hierarchy="42"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2"/>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07523148" backgroundQuery="1" createdVersion="8" refreshedVersion="8" minRefreshableVersion="3" recordCount="0" supportSubquery="1" supportAdvancedDrill="1" xr:uid="{473D5C7A-E102-4F7C-805D-DAB38B32176A}">
  <cacheSource type="external" connectionId="8"/>
  <cacheFields count="4">
    <cacheField name="[dim_customer].[Full Name].[Full Name]" caption="Full Name" numFmtId="0" hierarchy="2" level="1">
      <sharedItems count="5">
        <s v="John Brown"/>
        <s v="Judith Simmons"/>
        <s v="Kristine Barrett"/>
        <s v="Laura Gross"/>
        <s v="Paul Noble"/>
      </sharedItems>
    </cacheField>
    <cacheField name="[Measures].[Profit Margin]" caption="Profit Margin" numFmtId="0" hierarchy="42" level="32767"/>
    <cacheField name="[dim_customer].[Location].[Location]" caption="Location" numFmtId="0" hierarchy="4" level="1">
      <sharedItems count="5">
        <s v="Florida"/>
        <s v="Indiana"/>
        <s v="Maryland"/>
        <s v="New York"/>
        <s v="Wisconsin"/>
      </sharedItems>
    </cacheField>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10185189" backgroundQuery="1" createdVersion="8" refreshedVersion="8" minRefreshableVersion="3" recordCount="0" supportSubquery="1" supportAdvancedDrill="1" xr:uid="{AEEA30B1-8E2C-46A2-AAB1-CB4739D409CF}">
  <cacheSource type="external" connectionId="8"/>
  <cacheFields count="5">
    <cacheField name="[dim_customer].[Full Name].[Full Name]" caption="Full Name" numFmtId="0" hierarchy="2" level="1">
      <sharedItems count="5">
        <s v="John Brown"/>
        <s v="Judith Simmons"/>
        <s v="Kristine Barrett"/>
        <s v="Laura Gross"/>
        <s v="Paul Noble"/>
      </sharedItems>
    </cacheField>
    <cacheField name="[dim_customer].[Location].[Location]" caption="Location" numFmtId="0" hierarchy="4" level="1">
      <sharedItems count="5">
        <s v="Florida"/>
        <s v="Indiana"/>
        <s v="Maryland"/>
        <s v="New York"/>
        <s v="Wisconsin"/>
      </sharedItems>
    </cacheField>
    <cacheField name="[Measures].[# of Customers]" caption="# of Customers" numFmtId="0" hierarchy="51" level="32767"/>
    <cacheField name="[Measures].[# of Locations]" caption="# of Locations" numFmtId="0" hierarchy="52"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oneField="1">
      <fieldsUsage count="1">
        <fieldUsage x="2"/>
      </fieldsUsage>
    </cacheHierarchy>
    <cacheHierarchy uniqueName="[Measures].[# of Locations]" caption="# of Locations" measure="1" displayFolder="" measureGroup="Calculations" count="0" oneField="1">
      <fieldsUsage count="1">
        <fieldUsage x="3"/>
      </fieldsUsage>
    </cacheHierarchy>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12847221" backgroundQuery="1" createdVersion="8" refreshedVersion="8" minRefreshableVersion="3" recordCount="0" supportSubquery="1" supportAdvancedDrill="1" xr:uid="{3C8068BE-22E1-411B-82AE-0244D6DD0E3C}">
  <cacheSource type="external" connectionId="8"/>
  <cacheFields count="6">
    <cacheField name="[dim_customer].[Full Name].[Full Name]" caption="Full Name" numFmtId="0" hierarchy="2" level="1">
      <sharedItems count="5">
        <s v="John Brown"/>
        <s v="Judith Simmons"/>
        <s v="Kristine Barrett"/>
        <s v="Laura Gross"/>
        <s v="Paul Noble"/>
      </sharedItems>
    </cacheField>
    <cacheField name="[Measures].[Profit Margin]" caption="Profit Margin" numFmtId="0" hierarchy="42" level="32767"/>
    <cacheField name="[dim_customer].[Location].[Location]" caption="Location" numFmtId="0" hierarchy="4" level="1">
      <sharedItems count="5">
        <s v="Florida"/>
        <s v="Indiana"/>
        <s v="Maryland"/>
        <s v="New York"/>
        <s v="Wisconsin"/>
      </sharedItems>
    </cacheField>
    <cacheField name="[dim_customer].[Gender].[Gender]" caption="Gender" numFmtId="0" hierarchy="3" level="1">
      <sharedItems count="2">
        <s v="Female"/>
        <s v="Male"/>
      </sharedItems>
    </cacheField>
    <cacheField name="[dim_date].[Month].[Month]" caption="Month" numFmtId="0" hierarchy="10"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15393515" backgroundQuery="1" createdVersion="8" refreshedVersion="8" minRefreshableVersion="3" recordCount="0" supportSubquery="1" supportAdvancedDrill="1" xr:uid="{D97C962E-3A1D-48AC-BDA2-4A9357F1595C}">
  <cacheSource type="external" connectionId="8"/>
  <cacheFields count="4">
    <cacheField name="[Measures].[Profit Margin]" caption="Profit Margin" numFmtId="0" hierarchy="42" level="32767"/>
    <cacheField name="[dim_products].[Product Name].[Product Name]" caption="Product Name" numFmtId="0" hierarchy="20" level="1">
      <sharedItems count="5">
        <s v="Attorney Mist"/>
        <s v="Begin Brew"/>
        <s v="Common Splash"/>
        <s v="Eight Brew"/>
        <s v="Onto Dew"/>
      </sharedItems>
    </cacheField>
    <cacheField name="[Measures].[Total Qty Sold]" caption="Total Qty Sold" numFmtId="0" hierarchy="48"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oneField="1">
      <fieldsUsage count="1">
        <fieldUsage x="2"/>
      </fieldsUsage>
    </cacheHierarchy>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18171294" backgroundQuery="1" createdVersion="8" refreshedVersion="8" minRefreshableVersion="3" recordCount="0" supportSubquery="1" supportAdvancedDrill="1" xr:uid="{5E2EE15F-5663-4E4A-9CC9-120DEB89B4E5}">
  <cacheSource type="external" connectionId="8"/>
  <cacheFields count="4">
    <cacheField name="[Measures].[Profit Margin]" caption="Profit Margin" numFmtId="0" hierarchy="42" level="32767"/>
    <cacheField name="[dim_products].[Product Name].[Product Name]" caption="Product Name" numFmtId="0" hierarchy="20" level="1">
      <sharedItems count="5">
        <s v="Attorney Mist"/>
        <s v="Begin Brew"/>
        <s v="Common Splash"/>
        <s v="Eight Brew"/>
        <s v="Onto Dew"/>
      </sharedItems>
    </cacheField>
    <cacheField name="[dim_products].[Category].[Category]" caption="Category" numFmtId="0" hierarchy="21" level="1">
      <sharedItems count="8">
        <s v="Alcoholic Beverage"/>
        <s v="Coffee"/>
        <s v="Energy Drink"/>
        <s v="Juice"/>
        <s v="Soft Drink"/>
        <s v="Sports Drink"/>
        <s v="Tea"/>
        <s v="Water"/>
      </sharedItems>
    </cacheField>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20833334" backgroundQuery="1" createdVersion="8" refreshedVersion="8" minRefreshableVersion="3" recordCount="0" supportSubquery="1" supportAdvancedDrill="1" xr:uid="{E820FE90-6B2D-4ED3-B018-0AF1899996B3}">
  <cacheSource type="external" connectionId="8"/>
  <cacheFields count="4">
    <cacheField name="[Measures].[# of Products]" caption="# of Products" numFmtId="0" hierarchy="47" level="32767"/>
    <cacheField name="[Measures].[Refund Rate]" caption="Refund Rate" numFmtId="0" hierarchy="46" level="32767"/>
    <cacheField name="[Measures].[Return Rate]" caption="Return Rate" numFmtId="0" hierarchy="53"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1"/>
      </fieldsUsage>
    </cacheHierarchy>
    <cacheHierarchy uniqueName="[Measures].[# of Products]" caption="# of Products" measure="1" displayFolder="" measureGroup="Calculations" count="0" oneField="1">
      <fieldsUsage count="1">
        <fieldUsage x="0"/>
      </fieldsUsage>
    </cacheHierarchy>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oneField="1">
      <fieldsUsage count="1">
        <fieldUsage x="2"/>
      </fieldsUsage>
    </cacheHierarchy>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23726852" backgroundQuery="1" createdVersion="8" refreshedVersion="8" minRefreshableVersion="3" recordCount="0" supportSubquery="1" supportAdvancedDrill="1" xr:uid="{3C97168F-6D0D-41A4-86FA-C9F44AB61DFA}">
  <cacheSource type="external" connectionId="8"/>
  <cacheFields count="3">
    <cacheField name="[dim_customer].[Full Name].[Full Name]" caption="Full Name" numFmtId="0" hierarchy="2" level="1">
      <sharedItems count="5">
        <s v="John Brown"/>
        <s v="Judith Simmons"/>
        <s v="Kristine Barrett"/>
        <s v="Laura Gross"/>
        <s v="Paul Noble"/>
      </sharedItems>
    </cacheField>
    <cacheField name="[Measures].[Profit Margin]" caption="Profit Margin" numFmtId="0" hierarchy="42" level="32767"/>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2"/>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26388892" backgroundQuery="1" createdVersion="8" refreshedVersion="8" minRefreshableVersion="3" recordCount="0" supportSubquery="1" supportAdvancedDrill="1" xr:uid="{2BD92BD4-1448-41A4-9972-DE8765E740D2}">
  <cacheSource type="external" connectionId="8"/>
  <cacheFields count="4">
    <cacheField name="[dim_customer].[Full Name].[Full Name]" caption="Full Name" numFmtId="0" hierarchy="2" level="1">
      <sharedItems count="5">
        <s v="John Brown"/>
        <s v="Judith Simmons"/>
        <s v="Kristine Barrett"/>
        <s v="Laura Gross"/>
        <s v="Paul Noble"/>
      </sharedItems>
    </cacheField>
    <cacheField name="[Measures].[Profit Margin]" caption="Profit Margin" numFmtId="0" hierarchy="42" level="32767"/>
    <cacheField name="[dim_customer].[Location].[Location]" caption="Location" numFmtId="0" hierarchy="4" level="1">
      <sharedItems count="5">
        <s v="California"/>
        <s v="Michigan"/>
        <s v="Missouri"/>
        <s v="Virginia"/>
        <s v="Washington"/>
      </sharedItems>
    </cacheField>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42929513886" backgroundQuery="1" createdVersion="8" refreshedVersion="8" minRefreshableVersion="3" recordCount="0" supportSubquery="1" supportAdvancedDrill="1" xr:uid="{D3CBDD5B-B573-451E-8B83-6191D301D5F6}">
  <cacheSource type="external" connectionId="8"/>
  <cacheFields count="5">
    <cacheField name="[dim_customer].[Full Name].[Full Name]" caption="Full Name" numFmtId="0" hierarchy="2" level="1">
      <sharedItems count="5">
        <s v="John Brown"/>
        <s v="Judith Simmons"/>
        <s v="Kristine Barrett"/>
        <s v="Laura Gross"/>
        <s v="Paul Noble"/>
      </sharedItems>
    </cacheField>
    <cacheField name="[dim_customer].[Location].[Location]" caption="Location" numFmtId="0" hierarchy="4" level="1">
      <sharedItems count="5">
        <s v="Florida"/>
        <s v="Indiana"/>
        <s v="Maryland"/>
        <s v="New York"/>
        <s v="Wisconsin"/>
      </sharedItems>
    </cacheField>
    <cacheField name="[Measures].[Profit Margin]" caption="Profit Margin" numFmtId="0" hierarchy="42" level="32767"/>
    <cacheField name="[dim_date].[Weekday].[Weekday]" caption="Weekday" numFmtId="0" hierarchy="12" level="1">
      <sharedItems count="7">
        <s v="Sun"/>
        <s v="Mon"/>
        <s v="Tue"/>
        <s v="Wed"/>
        <s v="Thu"/>
        <s v="Fri"/>
        <s v="Sat"/>
      </sharedItems>
    </cacheField>
    <cacheField name="[dim_date].[Month].[Month]" caption="Month" numFmtId="0" hierarchy="10"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2" memberValueDatatype="130" unbalanced="0">
      <fieldsUsage count="2">
        <fieldUsage x="-1"/>
        <fieldUsage x="3"/>
      </fieldsUsage>
    </cacheHierarchy>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1.298726620371" backgroundQuery="1" createdVersion="3" refreshedVersion="8" minRefreshableVersion="3" recordCount="0" supportSubquery="1" supportAdvancedDrill="1" xr:uid="{FD60FA1A-A9A4-4B93-B4D5-D7F2D35C0A34}">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 Num]" caption="Month Num" attribute="1" defaultMemberUniqueName="[dim_date].[Month Num].[All]" allUniqueName="[dim_date].[Month 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 Num]" caption="Week Num" attribute="1" defaultMemberUniqueName="[dim_date].[Week Num].[All]" allUniqueName="[dim_date].[Week Num].[All]" dimensionUniqueName="[dim_date]" displayFolder="" count="0" memberValueDatatype="20" unbalanced="0"/>
    <cacheHierarchy uniqueName="[dim_date].[Week Type]" caption="Week Type" attribute="1" defaultMemberUniqueName="[dim_date].[Week Type].[All]" allUniqueName="[dim_date].[Week 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0"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0"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0" memberValueDatatype="2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0" memberValueDatatype="7"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17291501"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6.707300925926" backgroundQuery="1" createdVersion="3" refreshedVersion="8" minRefreshableVersion="3" recordCount="0" supportSubquery="1" supportAdvancedDrill="1" xr:uid="{9F0720FB-1A58-4A0A-8845-9E397EC10E1A}">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Date of Birth]" caption="Date of Birth" attribute="1" time="1" defaultMemberUniqueName="[dim_customer].[Date of Birth].[All]" allUniqueName="[dim_customer].[Date of Birth].[All]" dimensionUniqueName="[dim_customer]" displayFolder="" count="2" memberValueDatatype="7"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date].[Order Date]" caption="Order Date" attribute="1" time="1" defaultMemberUniqueName="[dim_date].[Order Date].[All]" allUniqueName="[dim_date].[Order Date].[All]" dimensionUniqueName="[dim_date]" displayFolder="" count="2"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2" memberValueDatatype="130" unbalanced="0"/>
    <cacheHierarchy uniqueName="[dim_date].[Month Num]" caption="Month Num" attribute="1" defaultMemberUniqueName="[dim_date].[Month Num].[All]" allUniqueName="[dim_date].[Month Num].[All]" dimensionUniqueName="[dim_date]" displayFolder="" count="2" memberValueDatatype="20" unbalanced="0"/>
    <cacheHierarchy uniqueName="[dim_date].[Weekday]" caption="Weekday" attribute="1" defaultMemberUniqueName="[dim_date].[Weekday].[All]" allUniqueName="[dim_date].[Weekday].[All]" dimensionUniqueName="[dim_date]" displayFolder="" count="2" memberValueDatatype="130" unbalanced="0"/>
    <cacheHierarchy uniqueName="[dim_date].[Week Num]" caption="Week Num" attribute="1" defaultMemberUniqueName="[dim_date].[Week Num].[All]" allUniqueName="[dim_date].[Week Num].[All]" dimensionUniqueName="[dim_date]" displayFolder="" count="2" memberValueDatatype="20" unbalanced="0"/>
    <cacheHierarchy uniqueName="[dim_date].[Week Type]" caption="Week Type" attribute="1" defaultMemberUniqueName="[dim_date].[Week Type].[All]" allUniqueName="[dim_date].[Week Type].[All]" dimensionUniqueName="[dim_date]" displayFolder="" count="2" memberValueDatatype="130" unbalanced="0"/>
    <cacheHierarchy uniqueName="[dim_date].[Quarter]" caption="Quarter" attribute="1" defaultMemberUniqueName="[dim_date].[Quarter].[All]" allUniqueName="[dim_date].[Quarter].[All]" dimensionUniqueName="[dim_date]" displayFolder="" count="2" memberValueDatatype="130" unbalanced="0"/>
    <cacheHierarchy uniqueName="[dim_monthly_store_targets].[Store ID]" caption="Store ID" attribute="1" defaultMemberUniqueName="[dim_monthly_store_targets].[Store ID].[All]" allUniqueName="[dim_monthly_store_targets].[Store ID].[All]" dimensionUniqueName="[dim_monthly_store_targets]" displayFolder="" count="2" memberValueDatatype="20" unbalanced="0"/>
    <cacheHierarchy uniqueName="[dim_monthly_store_targets].[Date]" caption="Date" attribute="1" time="1" defaultMemberUniqueName="[dim_monthly_store_targets].[Date].[All]" allUniqueName="[dim_monthly_store_targets].[Date].[All]" dimensionUniqueName="[dim_monthly_store_targets]" displayFolder="" count="2" memberValueDatatype="7" unbalanced="0"/>
    <cacheHierarchy uniqueName="[dim_monthly_store_targets].[Monthly Target]" caption="Monthly Target" attribute="1" defaultMemberUniqueName="[dim_monthly_store_targets].[Monthly Target].[All]" allUniqueName="[dim_monthly_store_targets].[Monthly Target].[All]" dimensionUniqueName="[dim_monthly_store_targets]" displayFolder="" count="2" memberValueDatatype="20" unbalanced="0"/>
    <cacheHierarchy uniqueName="[dim_products].[Product ID]" caption="Product ID" attribute="1" defaultMemberUniqueName="[dim_products].[Product ID].[All]" allUniqueName="[dim_products].[Product ID].[All]" dimensionUniqueName="[dim_products]" displayFolder="" count="2"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2" memberValueDatatype="5" unbalanced="0"/>
    <cacheHierarchy uniqueName="[dim_products].[Cost Price]" caption="Cost Price" attribute="1" defaultMemberUniqueName="[dim_products].[Cost Price].[All]" allUniqueName="[dim_products].[Cost Price].[All]" dimensionUniqueName="[dim_products]" displayFolder="" count="2"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2" memberValueDatatype="20" unbalanced="0"/>
    <cacheHierarchy uniqueName="[dim_sales_persons].[Full Name]" caption="Full Name" attribute="1" defaultMemberUniqueName="[dim_sales_persons].[Full Name].[All]" allUniqueName="[dim_sales_persons].[Full Name].[All]" dimensionUniqueName="[dim_sales_persons]" displayFolder="" count="2"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Date of Birth]" caption="Date of Birth" attribute="1" time="1" defaultMemberUniqueName="[dim_sales_persons].[Date of Birth].[All]" allUniqueName="[dim_sales_persons].[Date of Birth].[All]" dimensionUniqueName="[dim_sales_persons]" displayFolder="" count="2" memberValueDatatype="7" unbalanced="0"/>
    <cacheHierarchy uniqueName="[dim_sales_persons].[Age]" caption="Age" attribute="1" defaultMemberUniqueName="[dim_sales_persons].[Age].[All]" allUniqueName="[dim_sales_persons].[Age].[All]" dimensionUniqueName="[dim_sales_persons]" displayFolder="" count="2" memberValueDatatype="20" unbalanced="0"/>
    <cacheHierarchy uniqueName="[fact_transactions].[Product ID]" caption="Product ID" attribute="1" defaultMemberUniqueName="[fact_transactions].[Product ID].[All]" allUniqueName="[fact_transactions].[Product ID].[All]" dimensionUniqueName="[fact_transactions]" displayFolder="" count="2" memberValueDatatype="20" unbalanced="0"/>
    <cacheHierarchy uniqueName="[fact_transactions].[Customer ID]" caption="Customer ID" attribute="1" defaultMemberUniqueName="[fact_transactions].[Customer ID].[All]" allUniqueName="[fact_transactions].[Customer ID].[All]" dimensionUniqueName="[fact_transactions]" displayFolder="" count="2"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2"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2"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2"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2" memberValueDatatype="20" unbalanced="0"/>
    <cacheHierarchy uniqueName="[fact_transactions].[Order Date]" caption="Order Date" attribute="1" time="1" defaultMemberUniqueName="[fact_transactions].[Order Date].[All]" allUniqueName="[fact_transactions].[Order Date].[All]" dimensionUniqueName="[fact_transactions]" displayFolder="" count="2" memberValueDatatype="7" unbalanced="0"/>
    <cacheHierarchy uniqueName="[Measures]" caption="Measures" attribute="1" keyAttribute="1" defaultMemberUniqueName="[Measures].[__No measures defined]" dimensionUniqueName="[Measures]" displayFolder="" measures="1" count="1" memberValueDatatype="130" unbalanced="0"/>
    <cacheHierarchy uniqueName="[Measures].[Sum of Age]" caption="Sum of Age" measure="1" displayFolder="" measureGroup="dim_customer" count="0">
      <extLst>
        <ext xmlns:x15="http://schemas.microsoft.com/office/spreadsheetml/2010/11/main" uri="{B97F6D7D-B522-45F9-BDA1-12C45D357490}">
          <x15:cacheHierarchy aggregatedColumn="6"/>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6"/>
        </ext>
      </extLst>
    </cacheHierarchy>
    <cacheHierarchy uniqueName="[Measures].[Sum of Customer ID]" caption="Sum of Customer ID" measure="1" displayFolder="" measureGroup="dim_customer" count="0">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dim_customer" count="0">
      <extLst>
        <ext xmlns:x15="http://schemas.microsoft.com/office/spreadsheetml/2010/11/main" uri="{B97F6D7D-B522-45F9-BDA1-12C45D357490}">
          <x15:cacheHierarchy aggregatedColumn="1"/>
        </ext>
      </extLst>
    </cacheHierarchy>
    <cacheHierarchy uniqueName="[Measures].[Total Revenue]" caption="Total Revenue" measure="1" displayFolder="" measureGroup="Calculations" count="0"/>
    <cacheHierarchy uniqueName="[Measures].[Total Cost]" caption="Total Cost"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of Transactions]" caption="#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of Products]" caption="# of Products" measure="1" displayFolder="" measureGroup="Calculations" count="0"/>
    <cacheHierarchy uniqueName="[Measures].[Total Qty Sold]" caption="Total Qty Sold" measure="1" displayFolder="" measureGroup="Calculations" count="0"/>
    <cacheHierarchy uniqueName="[Measures].[Total Qty Returned]" caption="Total Qty Returned" measure="1" displayFolder="" measureGroup="Calculations" count="0"/>
    <cacheHierarchy uniqueName="[Measures].[Total Target]" caption="Total Target" measure="1" displayFolder="" measureGroup="Calculations" count="0"/>
    <cacheHierarchy uniqueName="[Measures].[# of Customers]" caption="# of Customers" measure="1" displayFolder="" measureGroup="Calculations" count="0"/>
    <cacheHierarchy uniqueName="[Measures].[# of Locations]" caption="# of Locations"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ransactions]" caption="__XL_Count fact_transactions" measure="1" displayFolder="" measureGroup="fact_transactions" count="0" hidden="1"/>
    <cacheHierarchy uniqueName="[Measures].[__XL_Count dim_monthly_store_targets]" caption="__XL_Count dim_monthly_store_targets" measure="1" displayFolder="" measureGroup="dim_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im_date]" caption="__XL_Count dim_date" measure="1" displayFolder="" measureGroup="dim_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im_customer" uniqueName="[dim_customer]" caption="dim_customer"/>
    <dimension name="dim_date" uniqueName="[dim_date]" caption="dim_date"/>
    <dimension name="dim_monthly_store_targets" uniqueName="[dim_monthly_store_targets]" caption="dim_monthly_store_targets"/>
    <dimension name="dim_products" uniqueName="[dim_products]" caption="dim_products"/>
    <dimension name="dim_sales_persons" uniqueName="[dim_sales_persons]" caption="dim_sales_persons"/>
    <dimension name="fact_transactions" uniqueName="[fact_transactions]" caption="fact_transactions"/>
    <dimension measure="1" name="Measures" uniqueName="[Measures]" caption="Measures"/>
  </dimensions>
  <measureGroups count="7">
    <measureGroup name="Calculations" caption="Calculations"/>
    <measureGroup name="dim_customer" caption="dim_customer"/>
    <measureGroup name="dim_date" caption="dim_date"/>
    <measureGroup name="dim_monthly_store_targets" caption="dim_monthly_store_targets"/>
    <measureGroup name="dim_products" caption="dim_products"/>
    <measureGroup name="dim_sales_persons" caption="dim_sales_persons"/>
    <measureGroup name="fact_transactions" caption="fact_transactions"/>
  </measureGroups>
  <maps count="13">
    <map measureGroup="0" dimension="0"/>
    <map measureGroup="1" dimension="1"/>
    <map measureGroup="2" dimension="2"/>
    <map measureGroup="3" dimension="2"/>
    <map measureGroup="3" dimension="3"/>
    <map measureGroup="3" dimension="5"/>
    <map measureGroup="4" dimension="4"/>
    <map measureGroup="5" dimension="5"/>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licerData="1" pivotCacheId="16766832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9D158D-95EB-4F32-B619-5EDC1FA8B9DF}" name="Store_Revenue_Target" cacheId="9" applyNumberFormats="0" applyBorderFormats="0" applyFontFormats="0" applyPatternFormats="0" applyAlignmentFormats="0" applyWidthHeightFormats="1" dataCaption="Values" tag="2eeb532f-4e57-4f74-8533-7e090b4152b8" updatedVersion="8" minRefreshableVersion="3" useAutoFormatting="1" rowGrandTotals="0" itemPrintTitles="1" createdVersion="8" indent="0" compact="0" compactData="0" multipleFieldFilters="0">
  <location ref="Q2:S12"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0">
    <i>
      <x/>
    </i>
    <i>
      <x v="1"/>
    </i>
    <i>
      <x v="2"/>
    </i>
    <i>
      <x v="3"/>
    </i>
    <i>
      <x v="4"/>
    </i>
    <i>
      <x v="5"/>
    </i>
    <i>
      <x v="6"/>
    </i>
    <i>
      <x v="7"/>
    </i>
    <i>
      <x v="8"/>
    </i>
    <i>
      <x v="9"/>
    </i>
  </rowItems>
  <colFields count="1">
    <field x="-2"/>
  </colFields>
  <colItems count="2">
    <i>
      <x/>
    </i>
    <i i="1">
      <x v="1"/>
    </i>
  </colItems>
  <dataFields count="2">
    <dataField fld="0" subtotal="count" baseField="0" baseItem="0"/>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sales_pers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CD9BA7-CCD6-478B-8F72-D4D15CAD4C95}" name="KPIs" cacheId="7" applyNumberFormats="0" applyBorderFormats="0" applyFontFormats="0" applyPatternFormats="0" applyAlignmentFormats="0" applyWidthHeightFormats="1" dataCaption="Values" tag="ff469539-ca4a-4c23-a189-bc46a4e68a23" updatedVersion="8" minRefreshableVersion="3" useAutoFormatting="1" itemPrintTitles="1" createdVersion="8" indent="0" outline="1" outlineData="1" multipleFieldFilters="0">
  <location ref="B2:L3"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dataField fld="5" subtotal="count" baseField="0" baseItem="0" numFmtId="167"/>
    <dataField fld="6" subtotal="count" baseField="0" baseItem="0"/>
    <dataField fld="7" subtotal="count" baseField="0" baseItem="0"/>
    <dataField fld="8" subtotal="count" baseField="0" baseItem="0"/>
    <dataField fld="9" subtotal="count" baseField="0" baseItem="0"/>
    <dataField fld="10" subtotal="count" baseField="0" baseItem="0" numFmtId="167"/>
  </dataFields>
  <formats count="5">
    <format dxfId="54">
      <pivotArea outline="0" collapsedLevelsAreSubtotals="1" fieldPosition="0">
        <references count="1">
          <reference field="4294967294" count="1" selected="0">
            <x v="0"/>
          </reference>
        </references>
      </pivotArea>
    </format>
    <format dxfId="53">
      <pivotArea outline="0" collapsedLevelsAreSubtotals="1" fieldPosition="0">
        <references count="1">
          <reference field="4294967294" count="1" selected="0">
            <x v="1"/>
          </reference>
        </references>
      </pivotArea>
    </format>
    <format dxfId="52">
      <pivotArea outline="0" collapsedLevelsAreSubtotals="1" fieldPosition="0">
        <references count="1">
          <reference field="4294967294" count="1" selected="0">
            <x v="2"/>
          </reference>
        </references>
      </pivotArea>
    </format>
    <format dxfId="51">
      <pivotArea outline="0" collapsedLevelsAreSubtotals="1" fieldPosition="0">
        <references count="1">
          <reference field="4294967294" count="1" selected="0">
            <x v="5"/>
          </reference>
        </references>
      </pivotArea>
    </format>
    <format dxfId="50">
      <pivotArea outline="0" collapsedLevelsAreSubtotals="1" fieldPosition="0">
        <references count="1">
          <reference field="4294967294" count="1" selected="0">
            <x v="10"/>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53C77F-3479-4BFD-BA7C-C0F404831E15}" name="PivotTable4" cacheId="8" applyNumberFormats="0" applyBorderFormats="0" applyFontFormats="0" applyPatternFormats="0" applyAlignmentFormats="0" applyWidthHeightFormats="1" dataCaption="Values" tag="ecb01ed4-c3bb-46a8-b074-f69e13bde743" updatedVersion="8" minRefreshableVersion="3" useAutoFormatting="1" itemPrintTitles="1" createdVersion="8" indent="0" compact="0" compactData="0" multipleFieldFilters="0">
  <location ref="Z2:AA15"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sales_pers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5F7F6C-72B6-4C76-ABB3-B76391C6830E}" name="PivotTable4" cacheId="2" applyNumberFormats="0" applyBorderFormats="0" applyFontFormats="0" applyPatternFormats="0" applyAlignmentFormats="0" applyWidthHeightFormats="1" dataCaption="Values" tag="a894cb4a-3344-4a5f-9ab1-d51d59ba1e1c" updatedVersion="8" minRefreshableVersion="3" useAutoFormatting="1" rowGrandTotals="0" colGrandTotals="0" itemPrintTitles="1" createdVersion="8" indent="0" compact="0" compactData="0" multipleFieldFilters="0" chartFormat="2">
  <location ref="T2:V4"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0" subtotal="count" baseField="0" baseItem="0" numFmtId="167"/>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6">
    <format dxfId="21">
      <pivotArea type="all" dataOnly="0" outline="0" fieldPosition="0"/>
    </format>
    <format dxfId="20">
      <pivotArea outline="0" collapsedLevelsAreSubtotals="1" fieldPosition="0"/>
    </format>
    <format dxfId="19">
      <pivotArea dataOnly="0" labelOnly="1" outline="0" fieldPosition="0">
        <references count="1">
          <reference field="4294967294" count="1">
            <x v="0"/>
          </reference>
        </references>
      </pivotArea>
    </format>
    <format dxfId="18">
      <pivotArea outline="0" collapsedLevelsAreSubtotals="1" fieldPosition="0"/>
    </format>
    <format dxfId="17">
      <pivotArea outline="0" fieldPosition="0">
        <references count="1">
          <reference field="4294967294" count="1">
            <x v="1"/>
          </reference>
        </references>
      </pivotArea>
    </format>
    <format dxfId="16">
      <pivotArea outline="0"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Vald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B5A63E-3346-4C90-8652-A12BE9B7D47D}" name="PivotTable3" cacheId="1" applyNumberFormats="0" applyBorderFormats="0" applyFontFormats="0" applyPatternFormats="0" applyAlignmentFormats="0" applyWidthHeightFormats="1" dataCaption="Values" tag="a894cb4a-3344-4a5f-9ab1-d51d59ba1e1c" updatedVersion="8" minRefreshableVersion="3" useAutoFormatting="1" subtotalHiddenItems="1" rowGrandTotals="0" colGrandTotals="0" itemPrintTitles="1" createdVersion="8" indent="0" compact="0" compactData="0" multipleFieldFilters="0" chartFormat="2">
  <location ref="P2:Q3"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25">
      <pivotArea type="all" dataOnly="0" outline="0" fieldPosition="0"/>
    </format>
    <format dxfId="24">
      <pivotArea outline="0" collapsedLevelsAreSubtotals="1" fieldPosition="0"/>
    </format>
    <format dxfId="23">
      <pivotArea dataOnly="0" labelOnly="1" outline="0" fieldPosition="0">
        <references count="1">
          <reference field="4294967294" count="2">
            <x v="0"/>
            <x v="1"/>
          </reference>
        </references>
      </pivotArea>
    </format>
    <format dxfId="22">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Vald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377198-8DE0-46E1-A210-2808EC6A80C6}" name="PivotTable5" cacheId="0" applyNumberFormats="0" applyBorderFormats="0" applyFontFormats="0" applyPatternFormats="0" applyAlignmentFormats="0" applyWidthHeightFormats="1" dataCaption="Values" tag="a894cb4a-3344-4a5f-9ab1-d51d59ba1e1c" updatedVersion="8" minRefreshableVersion="3" useAutoFormatting="1" rowGrandTotals="0" colGrandTotals="0" itemPrintTitles="1" createdVersion="8" indent="0" compact="0" compactData="0" multipleFieldFilters="0" chartFormat="2">
  <location ref="B2:D14"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outline="0" fieldPosition="0">
        <references count="1">
          <reference field="0" count="0"/>
        </references>
      </pivotArea>
    </format>
    <format dxfId="27">
      <pivotArea dataOnly="0" labelOnly="1" outline="0" fieldPosition="0">
        <references count="1">
          <reference field="4294967294" count="2">
            <x v="0"/>
            <x v="1"/>
          </reference>
        </references>
      </pivotArea>
    </format>
    <format dxfId="26">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Vald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0E6A746-4730-4B03-8E26-F6B5848E3449}" name="PivotTable9" cacheId="4" applyNumberFormats="0" applyBorderFormats="0" applyFontFormats="0" applyPatternFormats="0" applyAlignmentFormats="0" applyWidthHeightFormats="1" dataCaption="Values" tag="a894cb4a-3344-4a5f-9ab1-d51d59ba1e1c" updatedVersion="8" minRefreshableVersion="3" useAutoFormatting="1" rowGrandTotals="0" colGrandTotals="0" itemPrintTitles="1" createdVersion="8" indent="0" compact="0" compactData="0" multipleFieldFilters="0" chartFormat="2">
  <location ref="AH2:AJ9"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numFmtId="167"/>
    <dataField name="Total Revenue2" fld="3" subtotal="count" showDataAs="percentDiff" baseField="2" baseItem="1048828" numFmtId="171">
      <extLst>
        <ext xmlns:x14="http://schemas.microsoft.com/office/spreadsheetml/2009/9/main" uri="{E15A36E0-9728-4e99-A89B-3F7291B0FE68}">
          <x14:dataField sourceField="0" uniqueName="[__Xl2].[Measures].[Total Revenue]"/>
        </ext>
      </extLst>
    </dataField>
  </dataFields>
  <formats count="7">
    <format dxfId="38">
      <pivotArea type="all" dataOnly="0" outline="0" fieldPosition="0"/>
    </format>
    <format dxfId="37">
      <pivotArea outline="0" collapsedLevelsAreSubtotals="1" fieldPosition="0"/>
    </format>
    <format dxfId="36">
      <pivotArea dataOnly="0" labelOnly="1" outline="0" fieldPosition="0">
        <references count="1">
          <reference field="4294967294" count="1">
            <x v="0"/>
          </reference>
        </references>
      </pivotArea>
    </format>
    <format dxfId="35">
      <pivotArea outline="0" collapsedLevelsAreSubtotals="1" fieldPosition="0"/>
    </format>
    <format dxfId="34">
      <pivotArea outline="0" fieldPosition="0">
        <references count="1">
          <reference field="4294967294" count="1" selected="0">
            <x v="0"/>
          </reference>
        </references>
      </pivotArea>
    </format>
    <format dxfId="33">
      <pivotArea outline="0" fieldPosition="0">
        <references count="1">
          <reference field="4294967294" count="1">
            <x v="1"/>
          </reference>
        </references>
      </pivotArea>
    </format>
    <format dxfId="32">
      <pivotArea outline="0" fieldPosition="0">
        <references count="1">
          <reference field="4294967294" count="1" selected="0">
            <x v="1"/>
          </reference>
        </references>
      </pivotArea>
    </format>
  </format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Vald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F1B9B75-036C-4313-AFFD-0F91A36A6E1F}" name="PivotTable6" cacheId="3" applyNumberFormats="0" applyBorderFormats="0" applyFontFormats="0" applyPatternFormats="0" applyAlignmentFormats="0" applyWidthHeightFormats="1" dataCaption="Values" tag="a894cb4a-3344-4a5f-9ab1-d51d59ba1e1c" updatedVersion="8" minRefreshableVersion="3" useAutoFormatting="1" rowGrandTotals="0" colGrandTotals="0" itemPrintTitles="1" createdVersion="8" indent="0" compact="0" compactData="0" multipleFieldFilters="0" chartFormat="2">
  <location ref="Z2:AB6"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numFmtId="167"/>
    <dataField name="Total Revenue2" fld="3" subtotal="count" showDataAs="percentDiff" baseField="2" baseItem="1048828" numFmtId="171">
      <extLst>
        <ext xmlns:x14="http://schemas.microsoft.com/office/spreadsheetml/2009/9/main" uri="{E15A36E0-9728-4e99-A89B-3F7291B0FE68}">
          <x14:dataField sourceField="0" uniqueName="[__Xl2].[Measures].[Total Revenue]"/>
        </ext>
      </extLst>
    </dataField>
  </dataFields>
  <formats count="7">
    <format dxfId="45">
      <pivotArea type="all" dataOnly="0" outline="0" fieldPosition="0"/>
    </format>
    <format dxfId="44">
      <pivotArea outline="0" collapsedLevelsAreSubtotals="1" fieldPosition="0"/>
    </format>
    <format dxfId="43">
      <pivotArea dataOnly="0" labelOnly="1" outline="0" fieldPosition="0">
        <references count="1">
          <reference field="4294967294" count="1">
            <x v="0"/>
          </reference>
        </references>
      </pivotArea>
    </format>
    <format dxfId="42">
      <pivotArea outline="0" collapsedLevelsAreSubtotals="1" fieldPosition="0"/>
    </format>
    <format dxfId="41">
      <pivotArea outline="0" fieldPosition="0">
        <references count="1">
          <reference field="4294967294" count="1" selected="0">
            <x v="0"/>
          </reference>
        </references>
      </pivotArea>
    </format>
    <format dxfId="40">
      <pivotArea outline="0" fieldPosition="0">
        <references count="1">
          <reference field="4294967294" count="1">
            <x v="1"/>
          </reference>
        </references>
      </pivotArea>
    </format>
    <format dxfId="39">
      <pivotArea outline="0" fieldPosition="0">
        <references count="1">
          <reference field="4294967294" count="1" selected="0">
            <x v="1"/>
          </reference>
        </references>
      </pivotArea>
    </format>
  </formats>
  <chartFormats count="2">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Vald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A65D958-311B-4BDC-8218-51673931F316}" name="Product" cacheId="17" applyNumberFormats="0" applyBorderFormats="0" applyFontFormats="0" applyPatternFormats="0" applyAlignmentFormats="0" applyWidthHeightFormats="1" dataCaption="Values" tag="11789be8-5b74-48e5-a302-02c78156f00d" updatedVersion="8" minRefreshableVersion="3" useAutoFormatting="1" rowGrandTotals="0" colGrandTotals="0" itemPrintTitles="1" createdVersion="8" indent="0" compact="0" compactData="0" multipleFieldFilters="0">
  <location ref="BL3:BN8" firstHeaderRow="0" firstDataRow="1" firstDataCol="1"/>
  <pivotFields count="4">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1"/>
    </i>
    <i>
      <x v="2"/>
    </i>
    <i>
      <x v="4"/>
    </i>
    <i>
      <x v="3"/>
    </i>
    <i>
      <x/>
    </i>
  </rowItems>
  <colFields count="1">
    <field x="-2"/>
  </colFields>
  <colItems count="2">
    <i>
      <x/>
    </i>
    <i i="1">
      <x v="1"/>
    </i>
  </colItems>
  <dataFields count="2">
    <dataField fld="0" subtotal="count" baseField="0" baseItem="0"/>
    <dataField fld="2"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42">
      <autoFilter ref="A1">
        <filterColumn colId="0">
          <top10 val="5" filterVal="5"/>
        </filterColumn>
      </autoFilter>
    </filter>
  </filters>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C4AA38-ABD1-4933-A7DD-50E8FD2D8783}" name="Avg Age" cacheId="12" applyNumberFormats="0" applyBorderFormats="0" applyFontFormats="0" applyPatternFormats="0" applyAlignmentFormats="0" applyWidthHeightFormats="1" dataCaption="Values" tag="8baf9f09-753b-4f94-a4d6-ab08d1411f95" updatedVersion="8" minRefreshableVersion="3" useAutoFormatting="1" rowGrandTotals="0" colGrandTotals="0" itemPrintTitles="1" createdVersion="8" indent="0" compact="0" compactData="0" multipleFieldFilters="0">
  <location ref="W3:W4" firstHeaderRow="1" firstDataRow="1" firstDataCol="0"/>
  <pivotFields count="4">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Average of Age" fld="2" subtotal="average" baseField="0" baseItem="1108213760" numFmtId="1"/>
  </dataFields>
  <formats count="1">
    <format dxfId="0">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g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1" type="count" id="3" iMeasureHier="42">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9EF8104-28AD-4FF8-A68B-39305F10BA1A}" name="Top Customer" cacheId="20" applyNumberFormats="0" applyBorderFormats="0" applyFontFormats="0" applyPatternFormats="0" applyAlignmentFormats="0" applyWidthHeightFormats="1" dataCaption="Values" tag="3c9cc073-4f49-4557-9421-3a98226f9b8f" updatedVersion="8" minRefreshableVersion="3" useAutoFormatting="1" rowGrandTotals="0" colGrandTotals="0" itemPrintTitles="1" createdVersion="8" indent="0" compact="0" compactData="0" multipleFieldFilters="0">
  <location ref="C7:D12"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2">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827979B-0170-425B-9413-72341DB7F708}" name="Weekday" cacheId="22" applyNumberFormats="0" applyBorderFormats="0" applyFontFormats="0" applyPatternFormats="0" applyAlignmentFormats="0" applyWidthHeightFormats="1" dataCaption="Values" tag="33bee865-6d6e-44be-b4c0-e77a99f11a08" updatedVersion="8" minRefreshableVersion="3" useAutoFormatting="1" subtotalHiddenItems="1" rowGrandTotals="0" colGrandTotals="0" itemPrintTitles="1" createdVersion="8" indent="0" compact="0" compactData="0" multipleFieldFilters="0" chartFormat="8">
  <location ref="AV3:AW10"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2" subtotal="count" baseField="0" baseItem="0"/>
  </dataFields>
  <formats count="3">
    <format dxfId="3">
      <pivotArea outline="0" collapsedLevelsAreSubtotals="1" fieldPosition="0"/>
    </format>
    <format dxfId="2">
      <pivotArea outline="0" fieldPosition="0">
        <references count="1">
          <reference field="3" count="1" selected="0">
            <x v="0"/>
          </reference>
        </references>
      </pivotArea>
    </format>
    <format dxfId="1">
      <pivotArea outline="0" fieldPosition="0">
        <references count="1">
          <reference field="3" count="6" selected="0">
            <x v="1"/>
            <x v="2"/>
            <x v="3"/>
            <x v="4"/>
            <x v="5"/>
            <x v="6"/>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Customer I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1" type="count" id="3" iMeasureHier="42">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523BC5-8E9A-46E4-9C3A-C6148BA1A29B}" name="Age Group Ct" cacheId="10" applyNumberFormats="0" applyBorderFormats="0" applyFontFormats="0" applyPatternFormats="0" applyAlignmentFormats="0" applyWidthHeightFormats="1" dataCaption="Values" tag="941e3128-0327-40e0-9cec-03879a514caa" updatedVersion="8" minRefreshableVersion="3" useAutoFormatting="1" rowGrandTotals="0" colGrandTotals="0" itemPrintTitles="1" createdVersion="8" indent="0" compact="0" compactData="0" multipleFieldFilters="0" chartFormat="1">
  <location ref="Y3:Z7"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efaultSubtotal="0" defaultAttributeDrillState="1">
      <items count="4">
        <item x="3"/>
        <item x="1"/>
        <item x="2"/>
        <item x="0"/>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4">
    <i>
      <x/>
    </i>
    <i>
      <x v="1"/>
    </i>
    <i>
      <x v="2"/>
    </i>
    <i>
      <x v="3"/>
    </i>
  </rowItems>
  <colItems count="1">
    <i/>
  </colItems>
  <dataFields count="1">
    <dataField name="Count of Customer ID" fld="3" subtotal="count" baseField="2" baseItem="0" numFmtId="1"/>
  </dataFields>
  <formats count="1">
    <format dxfId="4">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Customer I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1" type="count" id="3" iMeasureHier="42">
      <autoFilter ref="A1">
        <filterColumn colId="0">
          <top10 top="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57FEF3A-074D-40F5-802B-7579EB684876}" name="Gender" cacheId="16" applyNumberFormats="0" applyBorderFormats="0" applyFontFormats="0" applyPatternFormats="0" applyAlignmentFormats="0" applyWidthHeightFormats="1" dataCaption="Values" tag="3dbc8a91-f87b-47fc-b295-1937ae08b6e9" updatedVersion="8" minRefreshableVersion="3" useAutoFormatting="1" rowGrandTotals="0" colGrandTotals="0" itemPrintTitles="1" createdVersion="8" indent="0" compact="0" compactData="0" multipleFieldFilters="0" chartFormat="3">
  <location ref="AD3:AF5"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
    <i>
      <x/>
    </i>
    <i>
      <x v="1"/>
    </i>
  </rowItems>
  <colFields count="1">
    <field x="-2"/>
  </colFields>
  <colItems count="2">
    <i>
      <x/>
    </i>
    <i i="1">
      <x v="1"/>
    </i>
  </colItems>
  <dataFields count="2">
    <dataField fld="1" subtotal="count" baseField="0" baseItem="0" numFmtId="167"/>
    <dataField name="Profit Margin2" fld="5" subtotal="count" showDataAs="percentOfTotal" baseField="0" baseItem="0" numFmtId="10">
      <extLst>
        <ext xmlns:x14="http://schemas.microsoft.com/office/spreadsheetml/2009/9/main" uri="{E15A36E0-9728-4e99-A89B-3F7291B0FE68}">
          <x14:dataField sourceField="1" uniqueName="[__Xl2].[Measures].[Profit Margin]"/>
        </ext>
      </extLst>
    </dataField>
  </dataFields>
  <formats count="2">
    <format dxfId="6">
      <pivotArea outline="0" collapsedLevelsAreSubtotals="1" fieldPosition="0"/>
    </format>
    <format dxfId="5">
      <pivotArea outline="0" fieldPosition="0">
        <references count="1">
          <reference field="4294967294" count="1">
            <x v="1"/>
          </reference>
        </references>
      </pivotArea>
    </format>
  </formats>
  <chartFormats count="1">
    <chartFormat chart="2"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2" type="count" id="3" iMeasureHier="42">
      <autoFilter ref="A1">
        <filterColumn colId="0">
          <top10 top="0" val="5" filterVal="5"/>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E3064AB-1845-4571-B8B9-09600F8EE4C4}" name="Product Category" cacheId="18" applyNumberFormats="0" applyBorderFormats="0" applyFontFormats="0" applyPatternFormats="0" applyAlignmentFormats="0" applyWidthHeightFormats="1" dataCaption="Values" tag="8299e154-f8ae-475e-ac26-67d49dfcbb08" updatedVersion="8" minRefreshableVersion="3" useAutoFormatting="1" rowGrandTotals="0" colGrandTotals="0" itemPrintTitles="1" createdVersion="8" indent="0" compact="0" compactData="0" multipleFieldFilters="0" chartFormat="9">
  <location ref="BW3:BX11" firstHeaderRow="1" firstDataRow="1" firstDataCol="1"/>
  <pivotFields count="4">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v="4"/>
    </i>
    <i>
      <x v="5"/>
    </i>
    <i>
      <x v="6"/>
    </i>
    <i>
      <x v="7"/>
    </i>
    <i>
      <x v="2"/>
    </i>
    <i>
      <x v="1"/>
    </i>
    <i>
      <x/>
    </i>
    <i>
      <x v="3"/>
    </i>
  </rowItems>
  <colItems count="1">
    <i/>
  </colItems>
  <dataFields count="1">
    <dataField fld="0" subtotal="count" baseField="0" baseItem="0" numFmtId="167"/>
  </dataFields>
  <formats count="1">
    <format dxfId="7">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42">
      <autoFilter ref="A1">
        <filterColumn colId="0">
          <top10 val="5" filterVal="5"/>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35CAB05-CC5E-48FF-A0D0-6601D7D2F3CC}" name="Bottom Customer" cacheId="13" applyNumberFormats="0" applyBorderFormats="0" applyFontFormats="0" applyPatternFormats="0" applyAlignmentFormats="0" applyWidthHeightFormats="1" dataCaption="Values" tag="91c598bd-e685-4dcf-ad07-b8c71c2a7d81" updatedVersion="8" minRefreshableVersion="3" useAutoFormatting="1" rowGrandTotals="0" colGrandTotals="0" itemPrintTitles="1" createdVersion="8" indent="0" compact="0" compactData="0" multipleFieldFilters="0">
  <location ref="F7:G12"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2">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86F0231-FF24-46C8-A7AE-8515B2EAFA0C}" name="Top Location" cacheId="21" applyNumberFormats="0" applyBorderFormats="0" applyFontFormats="0" applyPatternFormats="0" applyAlignmentFormats="0" applyWidthHeightFormats="1" dataCaption="Values" tag="c41803d0-6dfa-40b0-83ec-31279dd542d0" updatedVersion="8" minRefreshableVersion="3" useAutoFormatting="1" rowGrandTotals="0" colGrandTotals="0" itemPrintTitles="1" createdVersion="8" indent="0" compact="0" compactData="0" multipleFieldFilters="0">
  <location ref="I7:J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2" type="count" id="2" iMeasureHier="42">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BA17522-1B05-4CE5-B5DB-F9A2507493C7}" name="Customer_location" cacheId="15" applyNumberFormats="0" applyBorderFormats="0" applyFontFormats="0" applyPatternFormats="0" applyAlignmentFormats="0" applyWidthHeightFormats="1" dataCaption="Values" tag="5fdef185-6855-4b90-b82c-d00233666383" updatedVersion="8" minRefreshableVersion="3" useAutoFormatting="1" rowGrandTotals="0" colGrandTotals="0" itemPrintTitles="1" createdVersion="8" indent="0" compact="0" compactData="0" multipleFieldFilters="0">
  <location ref="O7:P8" firstHeaderRow="0" firstDataRow="1" firstDataCol="0"/>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2" subtotal="count" baseField="0" baseItem="0"/>
    <dataField fld="3"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1" type="count" id="3" iMeasureHier="42">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fact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BF43606-F826-44C9-B1E1-7430AFFEAC72}" name="Products_refund_return" cacheId="19" applyNumberFormats="0" applyBorderFormats="0" applyFontFormats="0" applyPatternFormats="0" applyAlignmentFormats="0" applyWidthHeightFormats="1" dataCaption="Values" tag="6be63928-2210-48bf-83ba-c845bbf78876" updatedVersion="8" minRefreshableVersion="3" useAutoFormatting="1" itemPrintTitles="1" createdVersion="8" indent="0" outline="1" outlineData="1" multipleFieldFilters="0">
  <location ref="BF3:BH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57A59DC-2CE0-4013-B2CA-55C6EFF975BF}" name="Bottom Location" cacheId="14" applyNumberFormats="0" applyBorderFormats="0" applyFontFormats="0" applyPatternFormats="0" applyAlignmentFormats="0" applyWidthHeightFormats="1" dataCaption="Values" tag="4bc02b1f-f88d-4518-a15b-1ebee84a58c3" updatedVersion="8" minRefreshableVersion="3" useAutoFormatting="1" rowGrandTotals="0" colGrandTotals="0" itemPrintTitles="1" createdVersion="8" indent="0" compact="0" compactData="0" multipleFieldFilters="0">
  <location ref="L7:M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3" iMeasureHier="42">
      <autoFilter ref="A1">
        <filterColumn colId="0">
          <top10 top="0" val="5" filterVal="5"/>
        </filterColumn>
      </autoFilter>
    </filter>
    <filter fld="0" type="count" id="1" iMeasureHier="42">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DC6851E-2324-4104-B8A1-5627EA1F9D75}" name="Age Group Profit" cacheId="11" applyNumberFormats="0" applyBorderFormats="0" applyFontFormats="0" applyPatternFormats="0" applyAlignmentFormats="0" applyWidthHeightFormats="1" dataCaption="Values" tag="25ea7b35-aa10-4ddb-866f-b44bb3d8143a" updatedVersion="8" minRefreshableVersion="3" useAutoFormatting="1" rowGrandTotals="0" colGrandTotals="0" itemPrintTitles="1" createdVersion="8" indent="0" compact="0" compactData="0" multipleFieldFilters="0" chartFormat="3">
  <location ref="T3:U7"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efaultSubtotal="0" defaultAttributeDrillState="1">
      <items count="4">
        <item x="3"/>
        <item x="1"/>
        <item x="2"/>
        <item x="0"/>
      </items>
    </pivotField>
    <pivotField compact="0" allDrilled="1" outline="0" subtotalTop="0" showAll="0" dataSourceSort="1" defaultSubtotal="0" defaultAttributeDrillState="1"/>
  </pivotFields>
  <rowFields count="1">
    <field x="3"/>
  </rowFields>
  <rowItems count="4">
    <i>
      <x/>
    </i>
    <i>
      <x v="1"/>
    </i>
    <i>
      <x v="2"/>
    </i>
    <i>
      <x v="3"/>
    </i>
  </rowItems>
  <colItems count="1">
    <i/>
  </colItems>
  <dataFields count="1">
    <dataField fld="1" subtotal="count" baseField="0" baseItem="0" numFmtId="167"/>
  </dataFields>
  <formats count="1">
    <format dxfId="8">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2" type="count" id="3" iMeasureHier="42">
      <autoFilter ref="A1">
        <filterColumn colId="0">
          <top10 top="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5E000DCF-E5B5-4014-9AF0-D0E4B239DED3}" name="Monthly % Profit" cacheId="5" applyNumberFormats="0" applyBorderFormats="0" applyFontFormats="0" applyPatternFormats="0" applyAlignmentFormats="0" applyWidthHeightFormats="1" dataCaption="Values" tag="60578430-d3fd-4e2a-98aa-6d6c1fc61fb7" updatedVersion="8" minRefreshableVersion="3" useAutoFormatting="1" rowGrandTotals="0" colGrandTotals="0" itemPrintTitles="1" createdVersion="8" indent="0" compact="0" compactData="0" multipleFieldFilters="0" chartFormat="1">
  <location ref="AJ3:AK15"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showDataAs="percentDiff" baseField="3" baseItem="1048828" numFmtId="171"/>
  </dataFields>
  <formats count="2">
    <format dxfId="10">
      <pivotArea outline="0" fieldPosition="0">
        <references count="1">
          <reference field="4294967294" count="1">
            <x v="0"/>
          </reference>
        </references>
      </pivotArea>
    </format>
    <format dxfId="9">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Customer I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1" type="count" id="3" iMeasureHier="42">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B0411413-9EEC-48D5-8B2B-17C21A764BBE}" name="Monthly Profit" cacheId="6" applyNumberFormats="0" applyBorderFormats="0" applyFontFormats="0" applyPatternFormats="0" applyAlignmentFormats="0" applyWidthHeightFormats="1" dataCaption="Values" tag="1d8625c3-63b4-4562-837b-7e426d01ef17" updatedVersion="8" minRefreshableVersion="3" useAutoFormatting="1" subtotalHiddenItems="1" rowGrandTotals="0" colGrandTotals="0" itemPrintTitles="1" createdVersion="8" indent="0" compact="0" compactData="0" multipleFieldFilters="0" chartFormat="1">
  <location ref="AM3:AN15"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name="Month Profit"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baseField="0" baseItem="0"/>
  </dataFields>
  <formats count="1">
    <format dxfId="11">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Customer I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2">
      <autoFilter ref="A1">
        <filterColumn colId="0">
          <top10 val="5" filterVal="5"/>
        </filterColumn>
      </autoFilter>
    </filter>
    <filter fld="1" type="count" id="3" iMeasureHier="42">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F3EA6EE3-D042-4A41-9654-C1492F1E1E90}" sourceName="[dim_sales_persons].[Store Name]">
  <pivotTables>
    <pivotTable tabId="5" name="PivotTable5"/>
    <pivotTable tabId="5" name="PivotTable3"/>
    <pivotTable tabId="5" name="PivotTable4"/>
    <pivotTable tabId="5" name="PivotTable6"/>
    <pivotTable tabId="5" name="PivotTable9"/>
  </pivotTables>
  <data>
    <olap pivotCacheId="1917291501">
      <levels count="2">
        <level uniqueName="[dim_sales_persons].[Store Name].[(All)]" sourceCaption="(All)" count="0"/>
        <level uniqueName="[dim_sales_persons].[Store Name].[Store Name]" sourceCaption="Store Name" count="10">
          <ranges>
            <range startItem="0">
              <i n="[dim_sales_persons].[Store Name].&amp;[Barron-Fleming]" c="Barron-Fleming"/>
              <i n="[dim_sales_persons].[Store Name].&amp;[Berg-Trujillo]" c="Berg-Trujillo"/>
              <i n="[dim_sales_persons].[Store Name].&amp;[Lee-Myers]" c="Lee-Myers"/>
              <i n="[dim_sales_persons].[Store Name].&amp;[Lopez]" c="Lopez"/>
              <i n="[dim_sales_persons].[Store Name].&amp;[Martinez]" c="Martinez"/>
              <i n="[dim_sales_persons].[Store Name].&amp;[Miller]" c="Miller"/>
              <i n="[dim_sales_persons].[Store Name].&amp;[Myers-Lopez]" c="Myers-Lopez"/>
              <i n="[dim_sales_persons].[Store Name].&amp;[Novak PLC]" c="Novak PLC"/>
              <i n="[dim_sales_persons].[Store Name].&amp;[Thomas]" c="Thomas"/>
              <i n="[dim_sales_persons].[Store Name].&amp;[Valdez]" c="Valdez"/>
            </range>
          </ranges>
        </level>
      </levels>
      <selections count="1">
        <selection n="[dim_sales_persons].[Store Name].&amp;[Valdez]"/>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AEBBF7E2-150A-4B0A-AAF8-523DDE81503C}" sourceName="[dim_date].[Month]">
  <pivotTables>
    <pivotTable tabId="1" name="KPIs"/>
    <pivotTable tabId="1" name="PivotTable4"/>
    <pivotTable tabId="1" name="Store_Revenue_Target"/>
    <pivotTable tabId="10" name="Age Group Ct"/>
    <pivotTable tabId="10" name="Age Group Profit"/>
    <pivotTable tabId="10" name="Avg Age"/>
    <pivotTable tabId="10" name="Bottom Customer"/>
    <pivotTable tabId="10" name="Bottom Location"/>
    <pivotTable tabId="10" name="Customer_location"/>
    <pivotTable tabId="10" name="Gender"/>
    <pivotTable tabId="10" name="Product"/>
    <pivotTable tabId="10" name="Product Category"/>
    <pivotTable tabId="10" name="Products_refund_return"/>
    <pivotTable tabId="10" name="Top Customer"/>
    <pivotTable tabId="10" name="Top Location"/>
    <pivotTable tabId="10" name="Weekday"/>
  </pivotTables>
  <data>
    <olap pivotCacheId="1676683257">
      <levels count="2">
        <level uniqueName="[dim_date].[Month].[(All)]" sourceCaption="(All)" count="0"/>
        <level uniqueName="[dim_date].[Month].[Month]" sourceCaption="Month" count="12">
          <ranges>
            <range startItem="0">
              <i n="[dim_date].[Month].&amp;[Jan]" c="Jan"/>
              <i n="[dim_date].[Month].&amp;[Feb]" c="Feb"/>
              <i n="[dim_date].[Month].&amp;[Mar]" c="Mar"/>
              <i n="[dim_date].[Month].&amp;[Apr]" c="Apr"/>
              <i n="[dim_date].[Month].&amp;[May]" c="May"/>
              <i n="[dim_date].[Month].&amp;[Jun]" c="Jun"/>
              <i n="[dim_date].[Month].&amp;[Jul]" c="Jul"/>
              <i n="[dim_date].[Month].&amp;[Aug]" c="Aug"/>
              <i n="[dim_date].[Month].&amp;[Sep]" c="Sep"/>
              <i n="[dim_date].[Month].&amp;[Oct]" c="Oct"/>
              <i n="[dim_date].[Month].&amp;[Nov]" c="Nov"/>
              <i n="[dim_date].[Month].&amp;[Dec]" c="Dec"/>
            </range>
          </ranges>
        </level>
      </levels>
      <selections count="1">
        <selection n="[dim_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B8AB1ED-8D04-422C-8B9B-860E00107A4E}" sourceName="[dim_products].[Category]">
  <pivotTables>
    <pivotTable tabId="1" name="KPIs"/>
    <pivotTable tabId="1" name="PivotTable4"/>
    <pivotTable tabId="1" name="Store_Revenue_Target"/>
    <pivotTable tabId="10" name="Age Group Ct"/>
    <pivotTable tabId="10" name="Age Group Profit"/>
    <pivotTable tabId="10" name="Avg Age"/>
    <pivotTable tabId="10" name="Bottom Customer"/>
    <pivotTable tabId="10" name="Bottom Location"/>
    <pivotTable tabId="10" name="Customer_location"/>
    <pivotTable tabId="10" name="Gender"/>
    <pivotTable tabId="10" name="Monthly % Profit"/>
    <pivotTable tabId="10" name="Monthly Profit"/>
    <pivotTable tabId="10" name="Product"/>
    <pivotTable tabId="10" name="Product Category"/>
    <pivotTable tabId="10" name="Products_refund_return"/>
    <pivotTable tabId="10" name="Top Customer"/>
    <pivotTable tabId="10" name="Top Location"/>
    <pivotTable tabId="10" name="Weekday"/>
  </pivotTables>
  <data>
    <olap pivotCacheId="1676683257">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1BAC834-EAB8-41F8-9058-AAC149391F3D}" cache="Slicer_Month1" caption="Filter by Month" columnCount="3" level="1" style="SlicerStyleLight1 2" rowHeight="29260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02E76141-BA39-4F6C-A581-EDE485345909}" cache="Slicer_Store_Name" caption="Store Name" level="1" style="SlicerStyleLight1 2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663FF8B6-63E9-49FD-A90C-FF8E5921CF1E}" cache="Slicer_Month1" caption="Month" columnCount="3" level="1" style="SlicerStyleLight1 2" rowHeight="241300"/>
  <slicer name="Category" xr10:uid="{E7AAE205-4011-47BF-A974-99998899F5BE}" cache="Slicer_Category" caption="Category"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00000000-0008-0000-0500-000008000000}">
  <we:reference id="wa200004689" version="1.0.0.0" store="en-US" storeType="OMEX"/>
  <we:alternateReferences>
    <we:reference id="wa200004689" version="1.0.0.0" store="wa200004689" storeType="OMEX"/>
  </we:alternateReferences>
  <we:properties>
    <we:property name="SourceData" value="{&quot;pivotTable&quot;:&quot;Store_Revenue_Target&quot;,&quot;worksheetId&quot;:&quot;{C6260788-1E66-4D96-89A9-06BF3FD40EA3}&quot;}"/>
    <we:property name="ZBILicenseSettings" value="{&quot;userInfo&quot;:{&quot;name&quot;:&quot;Bisola Ogunye&quot;,&quot;email&quot;:&quot;bisolaogunye@hotmail.com&quot;,&quot;userId&quot;:&quot;00000000-0000-0000-4579-f72e7e8e5eea&quot;,&quot;organizationId&quot;:&quot;9188040d-6c67-4c5b-b112-36a304b66dad&quot;,&quot;isViewer&quot;:false,&quot;lastDisplayedOverlay&quot;:&quot;Tue, 07 May 2024 05:18:33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false,&quot;showMajorGridlines&quot;:fals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otal Target&quot;,&quot;actual&quot;:&quot;Total Revenue&quot;,&quot;forecast&quot;:null,&quot;plan&quot;:null,&quot;plan2&quot;:null,&quot;plan3&quot;:null,&quot;forecast2&quot;:null,&quot;forecast3&quot;:null,&quot;actual-previousYear&quot;:&quot;Variance&quot;,&quot;actual-previousYear-percent&quot;:&quot;ΔPY%&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2,&quot;titleFontColor&quot;:&quot;#000&quot;,&quot;titleText&quot;:&quot;Total Revenue and Total Target by Store Nam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2D6BCE&quot;,&quot;negativeColor&quot;:&quot;#FF781F&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4,&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2,&quot;categorySort&quot;:2,&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F503D8CF-1B94-4CDB-B3BA-9821B9427D58}"/>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6.xml"/><Relationship Id="rId13" Type="http://schemas.openxmlformats.org/officeDocument/2006/relationships/pivotTable" Target="../pivotTables/pivotTable21.xml"/><Relationship Id="rId3" Type="http://schemas.openxmlformats.org/officeDocument/2006/relationships/pivotTable" Target="../pivotTables/pivotTable11.xml"/><Relationship Id="rId7" Type="http://schemas.openxmlformats.org/officeDocument/2006/relationships/pivotTable" Target="../pivotTables/pivotTable15.xml"/><Relationship Id="rId12" Type="http://schemas.openxmlformats.org/officeDocument/2006/relationships/pivotTable" Target="../pivotTables/pivotTable20.xml"/><Relationship Id="rId2" Type="http://schemas.openxmlformats.org/officeDocument/2006/relationships/pivotTable" Target="../pivotTables/pivotTable10.xml"/><Relationship Id="rId16" Type="http://schemas.openxmlformats.org/officeDocument/2006/relationships/printerSettings" Target="../printerSettings/printerSettings2.bin"/><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pivotTable" Target="../pivotTables/pivotTable19.xml"/><Relationship Id="rId5" Type="http://schemas.openxmlformats.org/officeDocument/2006/relationships/pivotTable" Target="../pivotTables/pivotTable13.xml"/><Relationship Id="rId15" Type="http://schemas.openxmlformats.org/officeDocument/2006/relationships/pivotTable" Target="../pivotTables/pivotTable23.xml"/><Relationship Id="rId10" Type="http://schemas.openxmlformats.org/officeDocument/2006/relationships/pivotTable" Target="../pivotTables/pivotTable18.xml"/><Relationship Id="rId4" Type="http://schemas.openxmlformats.org/officeDocument/2006/relationships/pivotTable" Target="../pivotTables/pivotTable12.xml"/><Relationship Id="rId9" Type="http://schemas.openxmlformats.org/officeDocument/2006/relationships/pivotTable" Target="../pivotTables/pivotTable17.xml"/><Relationship Id="rId14" Type="http://schemas.openxmlformats.org/officeDocument/2006/relationships/pivotTable" Target="../pivotTables/pivotTable2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60788-1E66-4D96-89A9-06BF3FD40EA3}">
  <sheetPr codeName="Sheet2"/>
  <dimension ref="B2:AA15"/>
  <sheetViews>
    <sheetView showGridLines="0" topLeftCell="N1" workbookViewId="0">
      <selection activeCell="Q13" sqref="Q13"/>
    </sheetView>
  </sheetViews>
  <sheetFormatPr defaultRowHeight="14.5" x14ac:dyDescent="0.35"/>
  <cols>
    <col min="2" max="2" width="12.7265625" bestFit="1" customWidth="1"/>
    <col min="3" max="3" width="9.26953125" bestFit="1" customWidth="1"/>
    <col min="4" max="4" width="11.90625" bestFit="1" customWidth="1"/>
    <col min="5" max="5" width="13.90625" bestFit="1" customWidth="1"/>
    <col min="6" max="6" width="15.1796875" bestFit="1" customWidth="1"/>
    <col min="7" max="7" width="11.54296875" bestFit="1" customWidth="1"/>
    <col min="8" max="8" width="11.08984375" bestFit="1" customWidth="1"/>
    <col min="9" max="9" width="11.90625" bestFit="1" customWidth="1"/>
    <col min="10" max="10" width="12.54296875" bestFit="1" customWidth="1"/>
    <col min="11" max="11" width="17" bestFit="1" customWidth="1"/>
    <col min="12" max="12" width="10.90625" bestFit="1" customWidth="1"/>
    <col min="17" max="17" width="13.7265625" bestFit="1" customWidth="1"/>
    <col min="18" max="18" width="12.7265625" bestFit="1" customWidth="1"/>
    <col min="19" max="25" width="10.90625" bestFit="1" customWidth="1"/>
    <col min="26" max="26" width="10.7265625" bestFit="1" customWidth="1"/>
    <col min="27" max="27" width="12.7265625" bestFit="1" customWidth="1"/>
    <col min="28" max="28" width="10.90625" bestFit="1" customWidth="1"/>
  </cols>
  <sheetData>
    <row r="2" spans="2:27" x14ac:dyDescent="0.35">
      <c r="B2" t="s">
        <v>0</v>
      </c>
      <c r="C2" t="s">
        <v>2</v>
      </c>
      <c r="D2" t="s">
        <v>3</v>
      </c>
      <c r="E2" t="s">
        <v>4</v>
      </c>
      <c r="F2" t="s">
        <v>5</v>
      </c>
      <c r="G2" t="s">
        <v>6</v>
      </c>
      <c r="H2" t="s">
        <v>7</v>
      </c>
      <c r="I2" t="s">
        <v>8</v>
      </c>
      <c r="J2" t="s">
        <v>9</v>
      </c>
      <c r="K2" t="s">
        <v>10</v>
      </c>
      <c r="L2" t="s">
        <v>11</v>
      </c>
      <c r="Q2" s="1" t="s">
        <v>23</v>
      </c>
      <c r="R2" t="s">
        <v>0</v>
      </c>
      <c r="S2" t="s">
        <v>11</v>
      </c>
      <c r="U2" t="str">
        <f>Q2</f>
        <v>Store Name</v>
      </c>
      <c r="V2" t="str">
        <f t="shared" ref="V2:W2" si="0">R2</f>
        <v>Total Revenue</v>
      </c>
      <c r="W2" t="str">
        <f t="shared" si="0"/>
        <v>Total Target</v>
      </c>
      <c r="Z2" s="1" t="s">
        <v>26</v>
      </c>
      <c r="AA2" t="s">
        <v>0</v>
      </c>
    </row>
    <row r="3" spans="2:27" x14ac:dyDescent="0.35">
      <c r="B3" s="9">
        <v>5446809.4700000202</v>
      </c>
      <c r="C3" s="9">
        <v>3149297.4099999927</v>
      </c>
      <c r="D3" s="9">
        <v>2297512.0600000275</v>
      </c>
      <c r="E3" s="3">
        <v>0.42180878047126164</v>
      </c>
      <c r="F3" s="4">
        <v>20000</v>
      </c>
      <c r="G3" s="9">
        <v>438297.51000000123</v>
      </c>
      <c r="H3" s="3">
        <v>8.0468669303389667E-2</v>
      </c>
      <c r="I3" s="4">
        <v>100</v>
      </c>
      <c r="J3" s="4">
        <v>606148</v>
      </c>
      <c r="K3" s="4">
        <v>48662</v>
      </c>
      <c r="L3" s="9">
        <v>5254990</v>
      </c>
      <c r="Q3" t="s">
        <v>13</v>
      </c>
      <c r="R3" s="2">
        <v>546574.63</v>
      </c>
      <c r="S3" s="5">
        <v>422011</v>
      </c>
      <c r="U3" t="str">
        <f t="shared" ref="U3:U12" si="1">Q3</f>
        <v>Barron-Fleming</v>
      </c>
      <c r="V3" s="4">
        <f t="shared" ref="V3:V12" si="2">R3</f>
        <v>546574.63</v>
      </c>
      <c r="W3" s="4">
        <f t="shared" ref="W3:W12" si="3">S3</f>
        <v>422011</v>
      </c>
      <c r="Z3" t="s">
        <v>27</v>
      </c>
      <c r="AA3" s="2">
        <v>444162.52</v>
      </c>
    </row>
    <row r="4" spans="2:27" x14ac:dyDescent="0.35">
      <c r="Q4" t="s">
        <v>14</v>
      </c>
      <c r="R4" s="2">
        <v>526187</v>
      </c>
      <c r="S4" s="5">
        <v>600510</v>
      </c>
      <c r="U4" t="str">
        <f t="shared" si="1"/>
        <v>Berg-Trujillo</v>
      </c>
      <c r="V4" s="4">
        <f t="shared" si="2"/>
        <v>526187</v>
      </c>
      <c r="W4" s="4">
        <f t="shared" si="3"/>
        <v>600510</v>
      </c>
      <c r="Z4" t="s">
        <v>28</v>
      </c>
      <c r="AA4" s="2">
        <v>423741.52000000037</v>
      </c>
    </row>
    <row r="5" spans="2:27" x14ac:dyDescent="0.35">
      <c r="Q5" t="s">
        <v>15</v>
      </c>
      <c r="R5" s="2">
        <v>548423.81999999995</v>
      </c>
      <c r="S5" s="5">
        <v>418186</v>
      </c>
      <c r="U5" t="str">
        <f t="shared" si="1"/>
        <v>Lee-Myers</v>
      </c>
      <c r="V5" s="4">
        <f t="shared" si="2"/>
        <v>548423.81999999995</v>
      </c>
      <c r="W5" s="4">
        <f t="shared" si="3"/>
        <v>418186</v>
      </c>
      <c r="Z5" t="s">
        <v>29</v>
      </c>
      <c r="AA5" s="2">
        <v>468344.26999999949</v>
      </c>
    </row>
    <row r="6" spans="2:27" x14ac:dyDescent="0.35">
      <c r="Q6" t="s">
        <v>16</v>
      </c>
      <c r="R6" s="2">
        <v>545095.25999999989</v>
      </c>
      <c r="S6" s="5">
        <v>419431</v>
      </c>
      <c r="U6" t="str">
        <f t="shared" si="1"/>
        <v>Lopez</v>
      </c>
      <c r="V6" s="4">
        <f t="shared" si="2"/>
        <v>545095.25999999989</v>
      </c>
      <c r="W6" s="4">
        <f t="shared" si="3"/>
        <v>419431</v>
      </c>
      <c r="Z6" t="s">
        <v>30</v>
      </c>
      <c r="AA6" s="2">
        <v>448652.76000000007</v>
      </c>
    </row>
    <row r="7" spans="2:27" x14ac:dyDescent="0.35">
      <c r="B7" s="10" t="s">
        <v>39</v>
      </c>
      <c r="C7" s="10" t="s">
        <v>24</v>
      </c>
      <c r="D7" s="10" t="s">
        <v>40</v>
      </c>
      <c r="E7" s="10" t="s">
        <v>41</v>
      </c>
      <c r="Q7" t="s">
        <v>17</v>
      </c>
      <c r="R7" s="2">
        <v>536475.9</v>
      </c>
      <c r="S7" s="5">
        <v>601307</v>
      </c>
      <c r="U7" t="str">
        <f t="shared" si="1"/>
        <v>Martinez</v>
      </c>
      <c r="V7" s="4">
        <f t="shared" si="2"/>
        <v>536475.9</v>
      </c>
      <c r="W7" s="4">
        <f t="shared" si="3"/>
        <v>601307</v>
      </c>
      <c r="Z7" t="s">
        <v>31</v>
      </c>
      <c r="AA7" s="2">
        <v>480720.64000000013</v>
      </c>
    </row>
    <row r="8" spans="2:27" ht="18.5" x14ac:dyDescent="0.45">
      <c r="B8">
        <f>GETPIVOTDATA("[Measures].[Total Revenue]",$B$2)</f>
        <v>5446809.4700000202</v>
      </c>
      <c r="C8">
        <f>GETPIVOTDATA("[Measures].[Total Target]",$B$2)</f>
        <v>5254990</v>
      </c>
      <c r="D8" s="14" t="str">
        <f>_xlfn.CONCAT(IF(((B8-C8)/C8)&gt;0,"▲","▼"),TEXT((B8-C8)/C8,"+0.0%;-0.0%"))</f>
        <v>▲+3.7%</v>
      </c>
      <c r="E8" s="11">
        <f>(B8-C8)/C8</f>
        <v>3.6502347292767488E-2</v>
      </c>
      <c r="Q8" t="s">
        <v>18</v>
      </c>
      <c r="R8" s="2">
        <v>547475.30000000005</v>
      </c>
      <c r="S8" s="5">
        <v>646080</v>
      </c>
      <c r="U8" t="str">
        <f t="shared" si="1"/>
        <v>Miller</v>
      </c>
      <c r="V8" s="4">
        <f t="shared" si="2"/>
        <v>547475.30000000005</v>
      </c>
      <c r="W8" s="4">
        <f t="shared" si="3"/>
        <v>646080</v>
      </c>
      <c r="Z8" t="s">
        <v>32</v>
      </c>
      <c r="AA8" s="2">
        <v>455501.13999999996</v>
      </c>
    </row>
    <row r="9" spans="2:27" x14ac:dyDescent="0.35">
      <c r="Q9" t="s">
        <v>19</v>
      </c>
      <c r="R9" s="2">
        <v>565168.15000000014</v>
      </c>
      <c r="S9" s="5">
        <v>445958</v>
      </c>
      <c r="U9" t="str">
        <f t="shared" si="1"/>
        <v>Myers-Lopez</v>
      </c>
      <c r="V9" s="4">
        <f t="shared" si="2"/>
        <v>565168.15000000014</v>
      </c>
      <c r="W9" s="4">
        <f t="shared" si="3"/>
        <v>445958</v>
      </c>
      <c r="Z9" t="s">
        <v>33</v>
      </c>
      <c r="AA9" s="2">
        <v>433725.86000000057</v>
      </c>
    </row>
    <row r="10" spans="2:27" x14ac:dyDescent="0.35">
      <c r="E10" s="12"/>
      <c r="Q10" t="s">
        <v>20</v>
      </c>
      <c r="R10" s="2">
        <v>536180.92999999993</v>
      </c>
      <c r="S10" s="5">
        <v>711271</v>
      </c>
      <c r="U10" t="str">
        <f t="shared" si="1"/>
        <v>Novak PLC</v>
      </c>
      <c r="V10" s="4">
        <f t="shared" si="2"/>
        <v>536180.92999999993</v>
      </c>
      <c r="W10" s="4">
        <f t="shared" si="3"/>
        <v>711271</v>
      </c>
      <c r="Z10" t="s">
        <v>34</v>
      </c>
      <c r="AA10" s="2">
        <v>485766.24999999977</v>
      </c>
    </row>
    <row r="11" spans="2:27" x14ac:dyDescent="0.35">
      <c r="E11" s="13"/>
      <c r="Q11" t="s">
        <v>21</v>
      </c>
      <c r="R11" s="2">
        <v>537047.06000000006</v>
      </c>
      <c r="S11" s="5">
        <v>485684</v>
      </c>
      <c r="U11" t="str">
        <f t="shared" si="1"/>
        <v>Thomas</v>
      </c>
      <c r="V11" s="4">
        <f t="shared" si="2"/>
        <v>537047.06000000006</v>
      </c>
      <c r="W11" s="4">
        <f t="shared" si="3"/>
        <v>485684</v>
      </c>
      <c r="Z11" t="s">
        <v>35</v>
      </c>
      <c r="AA11" s="2">
        <v>443447.4300000004</v>
      </c>
    </row>
    <row r="12" spans="2:27" x14ac:dyDescent="0.35">
      <c r="Q12" t="s">
        <v>22</v>
      </c>
      <c r="R12" s="2">
        <v>558181.42000000004</v>
      </c>
      <c r="S12" s="5">
        <v>504552</v>
      </c>
      <c r="U12" t="str">
        <f t="shared" si="1"/>
        <v>Valdez</v>
      </c>
      <c r="V12" s="4">
        <f t="shared" si="2"/>
        <v>558181.42000000004</v>
      </c>
      <c r="W12" s="4">
        <f t="shared" si="3"/>
        <v>504552</v>
      </c>
      <c r="Z12" t="s">
        <v>36</v>
      </c>
      <c r="AA12" s="2">
        <v>458984.37999999971</v>
      </c>
    </row>
    <row r="13" spans="2:27" x14ac:dyDescent="0.35">
      <c r="Z13" t="s">
        <v>37</v>
      </c>
      <c r="AA13" s="2">
        <v>462537.40999999939</v>
      </c>
    </row>
    <row r="14" spans="2:27" x14ac:dyDescent="0.35">
      <c r="Z14" t="s">
        <v>38</v>
      </c>
      <c r="AA14" s="2">
        <v>441225.2900000001</v>
      </c>
    </row>
    <row r="15" spans="2:27" x14ac:dyDescent="0.35">
      <c r="Z15" t="s">
        <v>1</v>
      </c>
      <c r="AA15" s="2">
        <v>5446809.4700000202</v>
      </c>
    </row>
  </sheetData>
  <conditionalFormatting sqref="D8">
    <cfRule type="expression" dxfId="56" priority="1">
      <formula>$E$8&lt;0</formula>
    </cfRule>
    <cfRule type="expression" dxfId="55" priority="2">
      <formula>$E$8&gt;0</formula>
    </cfRule>
  </conditionalFormatting>
  <pageMargins left="0.7" right="0.7" top="0.75" bottom="0.75" header="0.3" footer="0.3"/>
  <pageSetup orientation="portrait" r:id="rId4"/>
  <extLst>
    <ext xmlns:x15="http://schemas.microsoft.com/office/spreadsheetml/2010/11/main" uri="{F7C9EE02-42E1-4005-9D12-6889AFFD525C}">
      <x15:webExtensions xmlns:xm="http://schemas.microsoft.com/office/excel/2006/main">
        <x15:webExtension appRef="{F503D8CF-1B94-4CDB-B3BA-9821B9427D58}">
          <xm:f>KPIs!$Q$2:$S$12</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7FC0-723F-4763-9CC3-511032BB02B7}">
  <sheetPr codeName="Sheet3"/>
  <dimension ref="B2:AK23"/>
  <sheetViews>
    <sheetView showGridLines="0" topLeftCell="Y1" workbookViewId="0">
      <selection activeCell="AD12" sqref="AD12"/>
    </sheetView>
  </sheetViews>
  <sheetFormatPr defaultRowHeight="14.5" x14ac:dyDescent="0.35"/>
  <cols>
    <col min="2" max="2" width="8.81640625" bestFit="1" customWidth="1"/>
    <col min="3" max="3" width="12.7265625" bestFit="1" customWidth="1"/>
    <col min="4" max="4" width="10.90625" bestFit="1" customWidth="1"/>
    <col min="6" max="6" width="6.54296875" bestFit="1" customWidth="1"/>
    <col min="7" max="7" width="12.7265625" bestFit="1" customWidth="1"/>
    <col min="8" max="8" width="10.90625" bestFit="1" customWidth="1"/>
    <col min="9" max="9" width="8.1796875" bestFit="1" customWidth="1"/>
    <col min="11" max="11" width="6.54296875" bestFit="1" customWidth="1"/>
    <col min="12" max="12" width="8.08984375" bestFit="1" customWidth="1"/>
    <col min="13" max="13" width="12.453125" customWidth="1"/>
    <col min="14" max="14" width="12.453125" style="37" customWidth="1"/>
    <col min="16" max="16" width="12.7265625" bestFit="1" customWidth="1"/>
    <col min="17" max="17" width="10.90625" bestFit="1" customWidth="1"/>
    <col min="18" max="18" width="11.08984375" bestFit="1" customWidth="1"/>
    <col min="20" max="20" width="12.36328125" bestFit="1" customWidth="1"/>
    <col min="21" max="21" width="12.7265625" bestFit="1" customWidth="1"/>
    <col min="22" max="22" width="13.81640625" bestFit="1" customWidth="1"/>
    <col min="24" max="24" width="12.453125" style="37" customWidth="1"/>
    <col min="26" max="26" width="9.7265625" bestFit="1" customWidth="1"/>
    <col min="27" max="27" width="12.7265625" bestFit="1" customWidth="1"/>
    <col min="28" max="28" width="13.81640625" bestFit="1" customWidth="1"/>
    <col min="32" max="32" width="12.453125" style="37" customWidth="1"/>
    <col min="34" max="34" width="10.90625" bestFit="1" customWidth="1"/>
    <col min="35" max="35" width="12.7265625" bestFit="1" customWidth="1"/>
    <col min="36" max="36" width="13.81640625" bestFit="1" customWidth="1"/>
  </cols>
  <sheetData>
    <row r="2" spans="2:37" x14ac:dyDescent="0.35">
      <c r="B2" s="15" t="s">
        <v>26</v>
      </c>
      <c r="C2" s="16" t="s">
        <v>0</v>
      </c>
      <c r="D2" s="16" t="s">
        <v>11</v>
      </c>
      <c r="F2" s="21" t="str">
        <f>B2</f>
        <v>Month</v>
      </c>
      <c r="G2" s="21" t="str">
        <f>C2</f>
        <v>Total Revenue</v>
      </c>
      <c r="H2" s="21" t="str">
        <f t="shared" ref="H2" si="0">D2</f>
        <v>Total Target</v>
      </c>
      <c r="I2" s="21" t="s">
        <v>42</v>
      </c>
      <c r="K2" s="21" t="str">
        <f>F2</f>
        <v>Month</v>
      </c>
      <c r="L2" s="21" t="s">
        <v>40</v>
      </c>
      <c r="P2" s="16" t="s">
        <v>0</v>
      </c>
      <c r="Q2" s="16" t="s">
        <v>11</v>
      </c>
      <c r="T2" s="15" t="s">
        <v>45</v>
      </c>
      <c r="U2" s="16" t="s">
        <v>0</v>
      </c>
      <c r="V2" s="16" t="s">
        <v>48</v>
      </c>
      <c r="Z2" s="15" t="s">
        <v>49</v>
      </c>
      <c r="AA2" s="16" t="s">
        <v>0</v>
      </c>
      <c r="AB2" s="16" t="s">
        <v>48</v>
      </c>
      <c r="AH2" s="15" t="s">
        <v>46</v>
      </c>
      <c r="AI2" s="16" t="s">
        <v>0</v>
      </c>
      <c r="AJ2" s="16" t="s">
        <v>48</v>
      </c>
    </row>
    <row r="3" spans="2:37" x14ac:dyDescent="0.35">
      <c r="B3" s="16" t="s">
        <v>27</v>
      </c>
      <c r="C3" s="17">
        <v>35262.799999999996</v>
      </c>
      <c r="D3" s="17">
        <v>44340</v>
      </c>
      <c r="F3" s="16" t="str">
        <f t="shared" ref="F3:F14" si="1">B3</f>
        <v>Jan</v>
      </c>
      <c r="G3" s="17">
        <f t="shared" ref="G3:G14" si="2">C3</f>
        <v>35262.799999999996</v>
      </c>
      <c r="H3" s="17">
        <f t="shared" ref="H3:H14" si="3">D3</f>
        <v>44340</v>
      </c>
      <c r="I3" s="17" t="str">
        <f t="shared" ref="I3:I14" si="4">IF(G3=Large_1,G3,IF(G3=Large_2,G3,""))</f>
        <v/>
      </c>
      <c r="K3" s="16" t="str">
        <f t="shared" ref="K3:K14" si="5">F3</f>
        <v>Jan</v>
      </c>
      <c r="L3" s="19">
        <f>(G3-H3)/H3</f>
        <v>-0.20471808750563836</v>
      </c>
      <c r="M3" s="20"/>
      <c r="N3" s="38"/>
      <c r="P3" s="35">
        <v>558181.42000000004</v>
      </c>
      <c r="Q3" s="35">
        <v>504552</v>
      </c>
      <c r="R3" s="11">
        <f>(P3-Q3)/Q3</f>
        <v>0.10629116523173041</v>
      </c>
      <c r="T3" s="16" t="s">
        <v>46</v>
      </c>
      <c r="U3" s="35">
        <v>403067.29999999981</v>
      </c>
      <c r="V3" s="18">
        <v>0.72210805583603943</v>
      </c>
      <c r="X3" s="38"/>
      <c r="Z3" s="16" t="s">
        <v>50</v>
      </c>
      <c r="AA3" s="35">
        <v>129875.35999999994</v>
      </c>
      <c r="AB3" s="40"/>
      <c r="AF3" s="38"/>
      <c r="AH3" s="16" t="s">
        <v>58</v>
      </c>
      <c r="AI3" s="35">
        <v>76583.930000000022</v>
      </c>
      <c r="AJ3" s="40"/>
    </row>
    <row r="4" spans="2:37" x14ac:dyDescent="0.35">
      <c r="B4" s="16" t="s">
        <v>28</v>
      </c>
      <c r="C4" s="17">
        <v>43872.489999999991</v>
      </c>
      <c r="D4" s="17">
        <v>42881</v>
      </c>
      <c r="F4" s="16" t="str">
        <f t="shared" si="1"/>
        <v>Feb</v>
      </c>
      <c r="G4" s="17">
        <f t="shared" si="2"/>
        <v>43872.489999999991</v>
      </c>
      <c r="H4" s="17">
        <f t="shared" si="3"/>
        <v>42881</v>
      </c>
      <c r="I4" s="17" t="str">
        <f t="shared" si="4"/>
        <v/>
      </c>
      <c r="K4" s="16" t="str">
        <f t="shared" si="5"/>
        <v>Feb</v>
      </c>
      <c r="L4" s="19">
        <f t="shared" ref="L4:L14" si="6">(G4-H4)/H4</f>
        <v>2.3121895478183593E-2</v>
      </c>
      <c r="M4" s="20"/>
      <c r="N4" s="38"/>
      <c r="T4" s="16" t="s">
        <v>47</v>
      </c>
      <c r="U4" s="35">
        <v>155114.12000000008</v>
      </c>
      <c r="V4" s="18">
        <v>0.27789194416396029</v>
      </c>
      <c r="X4" s="38"/>
      <c r="Z4" s="16" t="s">
        <v>51</v>
      </c>
      <c r="AA4" s="35">
        <v>140546.08000000002</v>
      </c>
      <c r="AB4" s="40">
        <v>8.2161235202736521E-2</v>
      </c>
      <c r="AF4" s="38"/>
      <c r="AH4" s="16" t="s">
        <v>59</v>
      </c>
      <c r="AI4" s="35">
        <v>77556.669999999925</v>
      </c>
      <c r="AJ4" s="40">
        <v>1.270162030075896E-2</v>
      </c>
    </row>
    <row r="5" spans="2:37" x14ac:dyDescent="0.35">
      <c r="B5" s="16" t="s">
        <v>29</v>
      </c>
      <c r="C5" s="17">
        <v>50740.07</v>
      </c>
      <c r="D5" s="17">
        <v>42066</v>
      </c>
      <c r="F5" s="16" t="str">
        <f t="shared" si="1"/>
        <v>Mar</v>
      </c>
      <c r="G5" s="17">
        <f t="shared" si="2"/>
        <v>50740.07</v>
      </c>
      <c r="H5" s="17">
        <f t="shared" si="3"/>
        <v>42066</v>
      </c>
      <c r="I5" s="17" t="str">
        <f t="shared" si="4"/>
        <v/>
      </c>
      <c r="K5" s="16" t="str">
        <f t="shared" si="5"/>
        <v>Mar</v>
      </c>
      <c r="L5" s="19">
        <f t="shared" si="6"/>
        <v>0.20620144534778681</v>
      </c>
      <c r="M5" s="20"/>
      <c r="N5" s="38"/>
      <c r="X5" s="38"/>
      <c r="Z5" s="16" t="s">
        <v>52</v>
      </c>
      <c r="AA5" s="35">
        <v>141778.32999999993</v>
      </c>
      <c r="AB5" s="40">
        <v>8.7675871144888042E-3</v>
      </c>
      <c r="AF5" s="38"/>
      <c r="AH5" s="16" t="s">
        <v>60</v>
      </c>
      <c r="AI5" s="35">
        <v>84804.000000000044</v>
      </c>
      <c r="AJ5" s="40">
        <v>9.3445605645525079E-2</v>
      </c>
    </row>
    <row r="6" spans="2:37" ht="18.5" x14ac:dyDescent="0.45">
      <c r="B6" s="16" t="s">
        <v>30</v>
      </c>
      <c r="C6" s="17">
        <v>41515.379999999997</v>
      </c>
      <c r="D6" s="17">
        <v>48982</v>
      </c>
      <c r="F6" s="16" t="str">
        <f t="shared" si="1"/>
        <v>Apr</v>
      </c>
      <c r="G6" s="17">
        <f t="shared" si="2"/>
        <v>41515.379999999997</v>
      </c>
      <c r="H6" s="17">
        <f t="shared" si="3"/>
        <v>48982</v>
      </c>
      <c r="I6" s="17" t="str">
        <f t="shared" si="4"/>
        <v/>
      </c>
      <c r="K6" s="16" t="str">
        <f t="shared" si="5"/>
        <v>Apr</v>
      </c>
      <c r="L6" s="19">
        <f t="shared" si="6"/>
        <v>-0.1524359968968193</v>
      </c>
      <c r="M6" s="20"/>
      <c r="N6" s="38"/>
      <c r="P6" t="s">
        <v>40</v>
      </c>
      <c r="Q6" s="36" t="str">
        <f>_xlfn.CONCAT(IF(((P3-Q3)/Q3)&gt;0,"▲","▼"),TEXT((P3-Q3)/Q3,"+0.0%;-0.0%"))</f>
        <v>▲+10.6%</v>
      </c>
      <c r="X6" s="38"/>
      <c r="Z6" s="16" t="s">
        <v>53</v>
      </c>
      <c r="AA6" s="35">
        <v>145981.65000000008</v>
      </c>
      <c r="AB6" s="40">
        <v>2.9647125904220726E-2</v>
      </c>
      <c r="AF6" s="38"/>
      <c r="AH6" s="16" t="s">
        <v>61</v>
      </c>
      <c r="AI6" s="35">
        <v>80319.860000000044</v>
      </c>
      <c r="AJ6" s="40">
        <v>-5.2876515258714181E-2</v>
      </c>
    </row>
    <row r="7" spans="2:37" x14ac:dyDescent="0.35">
      <c r="B7" s="16" t="s">
        <v>31</v>
      </c>
      <c r="C7" s="17">
        <v>51107.020000000004</v>
      </c>
      <c r="D7" s="17">
        <v>48235</v>
      </c>
      <c r="F7" s="16" t="str">
        <f t="shared" si="1"/>
        <v>May</v>
      </c>
      <c r="G7" s="17">
        <f t="shared" si="2"/>
        <v>51107.020000000004</v>
      </c>
      <c r="H7" s="17">
        <f t="shared" si="3"/>
        <v>48235</v>
      </c>
      <c r="I7" s="17" t="str">
        <f t="shared" si="4"/>
        <v/>
      </c>
      <c r="K7" s="16" t="str">
        <f t="shared" si="5"/>
        <v>May</v>
      </c>
      <c r="L7" s="19">
        <f t="shared" si="6"/>
        <v>5.9542241111226371E-2</v>
      </c>
      <c r="M7" s="20"/>
      <c r="N7" s="38"/>
      <c r="X7" s="38"/>
      <c r="AF7" s="38"/>
      <c r="AH7" s="16" t="s">
        <v>62</v>
      </c>
      <c r="AI7" s="35">
        <v>79252.449999999953</v>
      </c>
      <c r="AJ7" s="40">
        <v>-1.3289490295427435E-2</v>
      </c>
    </row>
    <row r="8" spans="2:37" x14ac:dyDescent="0.35">
      <c r="B8" s="16" t="s">
        <v>32</v>
      </c>
      <c r="C8" s="17">
        <v>47923.68</v>
      </c>
      <c r="D8" s="17">
        <v>36104</v>
      </c>
      <c r="F8" s="16" t="str">
        <f t="shared" si="1"/>
        <v>Jun</v>
      </c>
      <c r="G8" s="17">
        <f t="shared" si="2"/>
        <v>47923.68</v>
      </c>
      <c r="H8" s="17">
        <f t="shared" si="3"/>
        <v>36104</v>
      </c>
      <c r="I8" s="17" t="str">
        <f t="shared" si="4"/>
        <v/>
      </c>
      <c r="K8" s="16" t="str">
        <f t="shared" si="5"/>
        <v>Jun</v>
      </c>
      <c r="L8" s="19">
        <f t="shared" si="6"/>
        <v>0.3273786838023488</v>
      </c>
      <c r="M8" s="20"/>
      <c r="N8" s="38"/>
      <c r="X8" s="38"/>
      <c r="AF8" s="38"/>
      <c r="AH8" s="16" t="s">
        <v>63</v>
      </c>
      <c r="AI8" s="35">
        <v>81134.320000000022</v>
      </c>
      <c r="AJ8" s="40">
        <v>2.3745259610271598E-2</v>
      </c>
    </row>
    <row r="9" spans="2:37" x14ac:dyDescent="0.35">
      <c r="B9" s="16" t="s">
        <v>33</v>
      </c>
      <c r="C9" s="17">
        <v>44994.920000000006</v>
      </c>
      <c r="D9" s="17">
        <v>37716</v>
      </c>
      <c r="F9" s="16" t="str">
        <f t="shared" si="1"/>
        <v>Jul</v>
      </c>
      <c r="G9" s="17">
        <f t="shared" si="2"/>
        <v>44994.920000000006</v>
      </c>
      <c r="H9" s="17">
        <f t="shared" si="3"/>
        <v>37716</v>
      </c>
      <c r="I9" s="17" t="str">
        <f t="shared" si="4"/>
        <v/>
      </c>
      <c r="K9" s="16" t="str">
        <f t="shared" si="5"/>
        <v>Jul</v>
      </c>
      <c r="L9" s="19">
        <f t="shared" si="6"/>
        <v>0.19299289426238217</v>
      </c>
      <c r="M9" s="20"/>
      <c r="N9" s="38"/>
      <c r="X9" s="38"/>
      <c r="Z9" s="10" t="s">
        <v>56</v>
      </c>
      <c r="AF9" s="38"/>
      <c r="AH9" s="16" t="s">
        <v>64</v>
      </c>
      <c r="AI9" s="35">
        <v>78530.189999999973</v>
      </c>
      <c r="AJ9" s="40">
        <v>-3.2096528324882093E-2</v>
      </c>
    </row>
    <row r="10" spans="2:37" x14ac:dyDescent="0.35">
      <c r="B10" s="16" t="s">
        <v>34</v>
      </c>
      <c r="C10" s="17">
        <v>53365.85</v>
      </c>
      <c r="D10" s="17">
        <v>39764</v>
      </c>
      <c r="F10" s="16" t="str">
        <f t="shared" si="1"/>
        <v>Aug</v>
      </c>
      <c r="G10" s="17">
        <f t="shared" si="2"/>
        <v>53365.85</v>
      </c>
      <c r="H10" s="17">
        <f t="shared" si="3"/>
        <v>39764</v>
      </c>
      <c r="I10" s="17">
        <f t="shared" si="4"/>
        <v>53365.85</v>
      </c>
      <c r="K10" s="16" t="str">
        <f t="shared" si="5"/>
        <v>Aug</v>
      </c>
      <c r="L10" s="19">
        <f t="shared" si="6"/>
        <v>0.34206443013781307</v>
      </c>
      <c r="M10" s="20"/>
      <c r="N10" s="38"/>
      <c r="X10" s="38"/>
      <c r="Z10" s="39" t="str">
        <f>Z2</f>
        <v>Quarter</v>
      </c>
      <c r="AA10" s="39" t="str">
        <f>AA2</f>
        <v>Total Revenue</v>
      </c>
      <c r="AB10" s="39" t="s">
        <v>55</v>
      </c>
      <c r="AC10" s="39" t="s">
        <v>54</v>
      </c>
      <c r="AD10" s="39" t="s">
        <v>42</v>
      </c>
      <c r="AF10" s="38"/>
    </row>
    <row r="11" spans="2:37" x14ac:dyDescent="0.35">
      <c r="B11" s="16" t="s">
        <v>35</v>
      </c>
      <c r="C11" s="17">
        <v>43417.55999999999</v>
      </c>
      <c r="D11" s="17">
        <v>35794</v>
      </c>
      <c r="F11" s="16" t="str">
        <f t="shared" si="1"/>
        <v>Sep</v>
      </c>
      <c r="G11" s="17">
        <f t="shared" si="2"/>
        <v>43417.55999999999</v>
      </c>
      <c r="H11" s="17">
        <f t="shared" si="3"/>
        <v>35794</v>
      </c>
      <c r="I11" s="17" t="str">
        <f t="shared" si="4"/>
        <v/>
      </c>
      <c r="K11" s="16" t="str">
        <f t="shared" si="5"/>
        <v>Sep</v>
      </c>
      <c r="L11" s="19">
        <f t="shared" si="6"/>
        <v>0.21298429904453234</v>
      </c>
      <c r="M11" s="20"/>
      <c r="N11" s="38"/>
      <c r="X11" s="38"/>
      <c r="Z11" s="16" t="str">
        <f t="shared" ref="Z11:AA11" si="7">Z3</f>
        <v>Q1</v>
      </c>
      <c r="AA11" s="35">
        <f t="shared" si="7"/>
        <v>129875.35999999994</v>
      </c>
      <c r="AB11" s="40">
        <f>AB3</f>
        <v>0</v>
      </c>
      <c r="AC11" s="35">
        <f>AVERAGE($AA$11:$AA$14)</f>
        <v>139545.35499999998</v>
      </c>
      <c r="AD11" s="35" t="str">
        <f>IF(AA11&gt;AC11,AA11,"")</f>
        <v/>
      </c>
      <c r="AF11" s="38"/>
    </row>
    <row r="12" spans="2:37" x14ac:dyDescent="0.35">
      <c r="B12" s="16" t="s">
        <v>36</v>
      </c>
      <c r="C12" s="17">
        <v>54163.929999999986</v>
      </c>
      <c r="D12" s="17">
        <v>30095</v>
      </c>
      <c r="F12" s="16" t="str">
        <f t="shared" si="1"/>
        <v>Oct</v>
      </c>
      <c r="G12" s="17">
        <f t="shared" si="2"/>
        <v>54163.929999999986</v>
      </c>
      <c r="H12" s="17">
        <f t="shared" si="3"/>
        <v>30095</v>
      </c>
      <c r="I12" s="17">
        <f t="shared" si="4"/>
        <v>54163.929999999986</v>
      </c>
      <c r="K12" s="16" t="str">
        <f t="shared" si="5"/>
        <v>Oct</v>
      </c>
      <c r="L12" s="19">
        <f t="shared" si="6"/>
        <v>0.7997650772553575</v>
      </c>
      <c r="M12" s="20"/>
      <c r="N12" s="38"/>
      <c r="X12" s="38"/>
      <c r="Z12" s="16" t="str">
        <f t="shared" ref="Z12:AA12" si="8">Z4</f>
        <v>Q2</v>
      </c>
      <c r="AA12" s="35">
        <f t="shared" si="8"/>
        <v>140546.08000000002</v>
      </c>
      <c r="AB12" s="40">
        <f>AB4</f>
        <v>8.2161235202736521E-2</v>
      </c>
      <c r="AC12" s="35">
        <f t="shared" ref="AC12:AC14" si="9">AVERAGE($AA$11:$AA$14)</f>
        <v>139545.35499999998</v>
      </c>
      <c r="AD12" s="35">
        <f>IF(AA12&gt;AC12,AA12,"")</f>
        <v>140546.08000000002</v>
      </c>
      <c r="AF12" s="38"/>
    </row>
    <row r="13" spans="2:37" x14ac:dyDescent="0.35">
      <c r="B13" s="16" t="s">
        <v>37</v>
      </c>
      <c r="C13" s="17">
        <v>44187.32</v>
      </c>
      <c r="D13" s="17">
        <v>36306</v>
      </c>
      <c r="F13" s="16" t="str">
        <f t="shared" si="1"/>
        <v>Nov</v>
      </c>
      <c r="G13" s="17">
        <f t="shared" si="2"/>
        <v>44187.32</v>
      </c>
      <c r="H13" s="17">
        <f t="shared" si="3"/>
        <v>36306</v>
      </c>
      <c r="I13" s="17" t="str">
        <f t="shared" si="4"/>
        <v/>
      </c>
      <c r="K13" s="16" t="str">
        <f t="shared" si="5"/>
        <v>Nov</v>
      </c>
      <c r="L13" s="19">
        <f t="shared" si="6"/>
        <v>0.21708037239023853</v>
      </c>
      <c r="M13" s="20"/>
      <c r="N13" s="38"/>
      <c r="X13" s="38"/>
      <c r="Z13" s="16" t="str">
        <f t="shared" ref="Z13:AB13" si="10">Z5</f>
        <v>Q3</v>
      </c>
      <c r="AA13" s="35">
        <f t="shared" si="10"/>
        <v>141778.32999999993</v>
      </c>
      <c r="AB13" s="40">
        <f t="shared" si="10"/>
        <v>8.7675871144888042E-3</v>
      </c>
      <c r="AC13" s="35">
        <f t="shared" si="9"/>
        <v>139545.35499999998</v>
      </c>
      <c r="AD13" s="35">
        <f>IF(AA13&gt;AC13,AA13,"")</f>
        <v>141778.32999999993</v>
      </c>
      <c r="AF13" s="38"/>
      <c r="AH13" s="41" t="str">
        <f>AH2</f>
        <v>Weekday</v>
      </c>
      <c r="AI13" s="41" t="str">
        <f>AI2</f>
        <v>Total Revenue</v>
      </c>
      <c r="AJ13" s="41" t="s">
        <v>54</v>
      </c>
      <c r="AK13" s="41" t="s">
        <v>42</v>
      </c>
    </row>
    <row r="14" spans="2:37" x14ac:dyDescent="0.35">
      <c r="B14" s="16" t="s">
        <v>38</v>
      </c>
      <c r="C14" s="17">
        <v>47630.400000000009</v>
      </c>
      <c r="D14" s="17">
        <v>62269</v>
      </c>
      <c r="F14" s="16" t="str">
        <f t="shared" si="1"/>
        <v>Dec</v>
      </c>
      <c r="G14" s="17">
        <f t="shared" si="2"/>
        <v>47630.400000000009</v>
      </c>
      <c r="H14" s="17">
        <f t="shared" si="3"/>
        <v>62269</v>
      </c>
      <c r="I14" s="17" t="str">
        <f t="shared" si="4"/>
        <v/>
      </c>
      <c r="K14" s="16" t="str">
        <f t="shared" si="5"/>
        <v>Dec</v>
      </c>
      <c r="L14" s="19">
        <f t="shared" si="6"/>
        <v>-0.23508647962870757</v>
      </c>
      <c r="M14" s="20"/>
      <c r="N14" s="38"/>
      <c r="X14" s="38"/>
      <c r="Z14" s="16" t="str">
        <f t="shared" ref="Z14:AB14" si="11">Z6</f>
        <v>Q4</v>
      </c>
      <c r="AA14" s="35">
        <f t="shared" si="11"/>
        <v>145981.65000000008</v>
      </c>
      <c r="AB14" s="40">
        <f t="shared" si="11"/>
        <v>2.9647125904220726E-2</v>
      </c>
      <c r="AC14" s="35">
        <f t="shared" si="9"/>
        <v>139545.35499999998</v>
      </c>
      <c r="AD14" s="35">
        <f>IF(AA14&gt;AC14,AA14,"")</f>
        <v>145981.65000000008</v>
      </c>
      <c r="AF14" s="38"/>
      <c r="AH14" s="16" t="str">
        <f t="shared" ref="AH14:AI14" si="12">AH3</f>
        <v>Sun</v>
      </c>
      <c r="AI14" s="35">
        <f t="shared" si="12"/>
        <v>76583.930000000022</v>
      </c>
      <c r="AJ14" s="35">
        <f>AVERAGE($AI$14:$AI$20)</f>
        <v>79740.202857142853</v>
      </c>
      <c r="AK14" s="35" t="str">
        <f>IF(AI14&gt;AJ14,AI14,"")</f>
        <v/>
      </c>
    </row>
    <row r="15" spans="2:37" x14ac:dyDescent="0.35">
      <c r="AH15" s="16" t="str">
        <f t="shared" ref="AH15:AI15" si="13">AH4</f>
        <v>Mon</v>
      </c>
      <c r="AI15" s="35">
        <f t="shared" si="13"/>
        <v>77556.669999999925</v>
      </c>
      <c r="AJ15" s="35">
        <f t="shared" ref="AJ15:AJ20" si="14">AVERAGE($AI$14:$AI$20)</f>
        <v>79740.202857142853</v>
      </c>
      <c r="AK15" s="35" t="str">
        <f t="shared" ref="AK15:AK20" si="15">IF(AI15&gt;AJ15,AI15,"")</f>
        <v/>
      </c>
    </row>
    <row r="16" spans="2:37" x14ac:dyDescent="0.35">
      <c r="G16">
        <v>1</v>
      </c>
      <c r="H16" s="17">
        <f>LARGE($G$3:$G$14,G16)</f>
        <v>54163.929999999986</v>
      </c>
      <c r="I16" t="s">
        <v>43</v>
      </c>
      <c r="Z16" t="s">
        <v>57</v>
      </c>
      <c r="AH16" s="16" t="str">
        <f t="shared" ref="AH16:AI16" si="16">AH5</f>
        <v>Tue</v>
      </c>
      <c r="AI16" s="35">
        <f t="shared" si="16"/>
        <v>84804.000000000044</v>
      </c>
      <c r="AJ16" s="35">
        <f t="shared" si="14"/>
        <v>79740.202857142853</v>
      </c>
      <c r="AK16" s="35">
        <f t="shared" si="15"/>
        <v>84804.000000000044</v>
      </c>
    </row>
    <row r="17" spans="7:37" x14ac:dyDescent="0.35">
      <c r="G17">
        <v>2</v>
      </c>
      <c r="H17" s="17">
        <f>LARGE($G$3:$G$14,G17)</f>
        <v>53365.85</v>
      </c>
      <c r="I17" t="s">
        <v>44</v>
      </c>
      <c r="Z17" t="str">
        <f>_xlfn.TEXTJOIN(" ",,"The dotted line represents the average revenue of",TEXT(AC11,"$#,#"))</f>
        <v>The dotted line represents the average revenue of $139,545</v>
      </c>
      <c r="AH17" s="16" t="str">
        <f t="shared" ref="AH17:AI17" si="17">AH6</f>
        <v>Wed</v>
      </c>
      <c r="AI17" s="35">
        <f t="shared" si="17"/>
        <v>80319.860000000044</v>
      </c>
      <c r="AJ17" s="35">
        <f t="shared" si="14"/>
        <v>79740.202857142853</v>
      </c>
      <c r="AK17" s="35">
        <f t="shared" si="15"/>
        <v>80319.860000000044</v>
      </c>
    </row>
    <row r="18" spans="7:37" x14ac:dyDescent="0.35">
      <c r="AH18" s="16" t="str">
        <f t="shared" ref="AH18:AI18" si="18">AH7</f>
        <v>Thu</v>
      </c>
      <c r="AI18" s="35">
        <f t="shared" si="18"/>
        <v>79252.449999999953</v>
      </c>
      <c r="AJ18" s="35">
        <f t="shared" si="14"/>
        <v>79740.202857142853</v>
      </c>
      <c r="AK18" s="35" t="str">
        <f t="shared" si="15"/>
        <v/>
      </c>
    </row>
    <row r="19" spans="7:37" x14ac:dyDescent="0.35">
      <c r="AH19" s="16" t="str">
        <f t="shared" ref="AH19:AI19" si="19">AH8</f>
        <v>Fri</v>
      </c>
      <c r="AI19" s="35">
        <f t="shared" si="19"/>
        <v>81134.320000000022</v>
      </c>
      <c r="AJ19" s="35">
        <f t="shared" si="14"/>
        <v>79740.202857142853</v>
      </c>
      <c r="AK19" s="35">
        <f t="shared" si="15"/>
        <v>81134.320000000022</v>
      </c>
    </row>
    <row r="20" spans="7:37" x14ac:dyDescent="0.35">
      <c r="AH20" s="16" t="str">
        <f>AH9</f>
        <v>Sat</v>
      </c>
      <c r="AI20" s="35">
        <f>AI9</f>
        <v>78530.189999999973</v>
      </c>
      <c r="AJ20" s="35">
        <f t="shared" si="14"/>
        <v>79740.202857142853</v>
      </c>
      <c r="AK20" s="35" t="str">
        <f t="shared" si="15"/>
        <v/>
      </c>
    </row>
    <row r="22" spans="7:37" x14ac:dyDescent="0.35">
      <c r="AH22" t="s">
        <v>57</v>
      </c>
    </row>
    <row r="23" spans="7:37" x14ac:dyDescent="0.35">
      <c r="AH23" t="str">
        <f>_xlfn.TEXTJOIN(" ",,"The dotted line represents the average revenue of",TEXT(AJ14,"$#,#"))</f>
        <v>The dotted line represents the average revenue of $79,740</v>
      </c>
    </row>
  </sheetData>
  <conditionalFormatting sqref="Q6">
    <cfRule type="expression" dxfId="49" priority="1">
      <formula>$R$3&lt;0</formula>
    </cfRule>
    <cfRule type="expression" dxfId="48" priority="3">
      <formula>$R$3&gt;0</formula>
    </cfRule>
    <cfRule type="expression" dxfId="47" priority="4">
      <formula>$E$8&lt;0</formula>
    </cfRule>
    <cfRule type="expression" dxfId="46" priority="5">
      <formula>$E$8&gt;0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3C089-9A6F-4D02-B4D8-F58CA93599E7}">
  <sheetPr codeName="Sheet4"/>
  <dimension ref="B2:U28"/>
  <sheetViews>
    <sheetView showGridLines="0" workbookViewId="0">
      <selection activeCell="P36" sqref="P36"/>
    </sheetView>
  </sheetViews>
  <sheetFormatPr defaultRowHeight="14.5" x14ac:dyDescent="0.35"/>
  <cols>
    <col min="5" max="14" width="1.54296875" customWidth="1"/>
  </cols>
  <sheetData>
    <row r="2" spans="2:21" x14ac:dyDescent="0.35">
      <c r="B2" t="s">
        <v>46</v>
      </c>
      <c r="C2" s="22">
        <f>GETPIVOTDATA("[__Xl2].[Measures].[Total Revenue]",'TimeFrame Analysis'!$T$2,"[dim_date].[Week Type]","[dim_date].[Week Type].&amp;[Weekday]")</f>
        <v>0.72210805583603943</v>
      </c>
      <c r="D2" s="35">
        <f>GETPIVOTDATA("[Measures].[Total Revenue]",'TimeFrame Analysis'!$T$2,"[dim_date].[Week Type]","[dim_date].[Week Type].&amp;[Weekday]")</f>
        <v>403067.29999999981</v>
      </c>
    </row>
    <row r="3" spans="2:21" x14ac:dyDescent="0.35">
      <c r="B3" t="s">
        <v>47</v>
      </c>
      <c r="C3" s="22">
        <f>GETPIVOTDATA("[__Xl2].[Measures].[Total Revenue]",'TimeFrame Analysis'!$T$2,"[dim_date].[Week Type]","[dim_date].[Week Type].&amp;[Weekend]")</f>
        <v>0.27789194416396029</v>
      </c>
      <c r="D3" s="35">
        <f>GETPIVOTDATA("[Measures].[Total Revenue]",'TimeFrame Analysis'!$T$2,"[dim_date].[Week Type]","[dim_date].[Week Type].&amp;[Weekend]")</f>
        <v>155114.12000000008</v>
      </c>
    </row>
    <row r="5" spans="2:21" x14ac:dyDescent="0.35">
      <c r="D5" t="s">
        <v>46</v>
      </c>
    </row>
    <row r="6" spans="2:21" ht="7.5" customHeight="1" thickBot="1" x14ac:dyDescent="0.4">
      <c r="E6" s="26">
        <f>E7+10</f>
        <v>91</v>
      </c>
      <c r="F6" s="27">
        <f t="shared" ref="F6" si="0">F7+10</f>
        <v>92</v>
      </c>
      <c r="G6" s="27">
        <f t="shared" ref="G6" si="1">G7+10</f>
        <v>93</v>
      </c>
      <c r="H6" s="27">
        <f t="shared" ref="H6" si="2">H7+10</f>
        <v>94</v>
      </c>
      <c r="I6" s="27">
        <f t="shared" ref="I6" si="3">I7+10</f>
        <v>95</v>
      </c>
      <c r="J6" s="27">
        <f t="shared" ref="J6" si="4">J7+10</f>
        <v>96</v>
      </c>
      <c r="K6" s="27">
        <f t="shared" ref="K6" si="5">K7+10</f>
        <v>97</v>
      </c>
      <c r="L6" s="27">
        <f t="shared" ref="L6" si="6">L7+10</f>
        <v>98</v>
      </c>
      <c r="M6" s="27">
        <f t="shared" ref="M6" si="7">M7+10</f>
        <v>99</v>
      </c>
      <c r="N6" s="28">
        <f t="shared" ref="N6" si="8">N7+10</f>
        <v>100</v>
      </c>
      <c r="P6" s="13"/>
      <c r="Q6" s="12"/>
      <c r="R6" s="23"/>
      <c r="S6" s="7"/>
      <c r="T6" s="24"/>
      <c r="U6" s="25"/>
    </row>
    <row r="7" spans="2:21" ht="7.5" customHeight="1" thickBot="1" x14ac:dyDescent="0.4">
      <c r="E7" s="29">
        <f t="shared" ref="E7" si="9">E8+10</f>
        <v>81</v>
      </c>
      <c r="F7" s="30">
        <f t="shared" ref="F7:F8" si="10">F8+10</f>
        <v>82</v>
      </c>
      <c r="G7" s="30">
        <f t="shared" ref="G7:G8" si="11">G8+10</f>
        <v>83</v>
      </c>
      <c r="H7" s="30">
        <f t="shared" ref="H7:H8" si="12">H8+10</f>
        <v>84</v>
      </c>
      <c r="I7" s="30">
        <f t="shared" ref="I7:I8" si="13">I8+10</f>
        <v>85</v>
      </c>
      <c r="J7" s="30">
        <f t="shared" ref="J7:J8" si="14">J8+10</f>
        <v>86</v>
      </c>
      <c r="K7" s="30">
        <f t="shared" ref="K7:K8" si="15">K8+10</f>
        <v>87</v>
      </c>
      <c r="L7" s="30">
        <f t="shared" ref="L7:L8" si="16">L8+10</f>
        <v>88</v>
      </c>
      <c r="M7" s="30">
        <f t="shared" ref="M7:M8" si="17">M8+10</f>
        <v>89</v>
      </c>
      <c r="N7" s="31">
        <f t="shared" ref="N7:N8" si="18">N8+10</f>
        <v>90</v>
      </c>
    </row>
    <row r="8" spans="2:21" ht="7.5" customHeight="1" thickBot="1" x14ac:dyDescent="0.4">
      <c r="E8" s="29">
        <f>E9+10</f>
        <v>71</v>
      </c>
      <c r="F8" s="30">
        <f t="shared" si="10"/>
        <v>72</v>
      </c>
      <c r="G8" s="30">
        <f t="shared" si="11"/>
        <v>73</v>
      </c>
      <c r="H8" s="30">
        <f t="shared" si="12"/>
        <v>74</v>
      </c>
      <c r="I8" s="30">
        <f t="shared" si="13"/>
        <v>75</v>
      </c>
      <c r="J8" s="30">
        <f t="shared" si="14"/>
        <v>76</v>
      </c>
      <c r="K8" s="30">
        <f t="shared" si="15"/>
        <v>77</v>
      </c>
      <c r="L8" s="30">
        <f t="shared" si="16"/>
        <v>78</v>
      </c>
      <c r="M8" s="30">
        <f t="shared" si="17"/>
        <v>79</v>
      </c>
      <c r="N8" s="31">
        <f t="shared" si="18"/>
        <v>80</v>
      </c>
    </row>
    <row r="9" spans="2:21" ht="7.5" customHeight="1" thickBot="1" x14ac:dyDescent="0.4">
      <c r="E9" s="29">
        <f t="shared" ref="E9:E13" si="19">E10+10</f>
        <v>61</v>
      </c>
      <c r="F9" s="30">
        <f t="shared" ref="F9:F13" si="20">F10+10</f>
        <v>62</v>
      </c>
      <c r="G9" s="30">
        <f t="shared" ref="G9:G13" si="21">G10+10</f>
        <v>63</v>
      </c>
      <c r="H9" s="30">
        <f t="shared" ref="H9:H13" si="22">H10+10</f>
        <v>64</v>
      </c>
      <c r="I9" s="30">
        <f t="shared" ref="I9:I13" si="23">I10+10</f>
        <v>65</v>
      </c>
      <c r="J9" s="30">
        <f t="shared" ref="J9:J13" si="24">J10+10</f>
        <v>66</v>
      </c>
      <c r="K9" s="30">
        <f t="shared" ref="K9:K13" si="25">K10+10</f>
        <v>67</v>
      </c>
      <c r="L9" s="30">
        <f t="shared" ref="L9:L13" si="26">L10+10</f>
        <v>68</v>
      </c>
      <c r="M9" s="30">
        <f t="shared" ref="M9:M13" si="27">M10+10</f>
        <v>69</v>
      </c>
      <c r="N9" s="31">
        <f t="shared" ref="N9:N13" si="28">N10+10</f>
        <v>70</v>
      </c>
    </row>
    <row r="10" spans="2:21" ht="7.5" customHeight="1" thickBot="1" x14ac:dyDescent="0.4">
      <c r="E10" s="29">
        <f t="shared" si="19"/>
        <v>51</v>
      </c>
      <c r="F10" s="30">
        <f t="shared" si="20"/>
        <v>52</v>
      </c>
      <c r="G10" s="30">
        <f t="shared" si="21"/>
        <v>53</v>
      </c>
      <c r="H10" s="30">
        <f t="shared" si="22"/>
        <v>54</v>
      </c>
      <c r="I10" s="30">
        <f t="shared" si="23"/>
        <v>55</v>
      </c>
      <c r="J10" s="30">
        <f t="shared" si="24"/>
        <v>56</v>
      </c>
      <c r="K10" s="30">
        <f t="shared" si="25"/>
        <v>57</v>
      </c>
      <c r="L10" s="30">
        <f t="shared" si="26"/>
        <v>58</v>
      </c>
      <c r="M10" s="30">
        <f t="shared" si="27"/>
        <v>59</v>
      </c>
      <c r="N10" s="31">
        <f t="shared" si="28"/>
        <v>60</v>
      </c>
    </row>
    <row r="11" spans="2:21" ht="7.5" customHeight="1" thickBot="1" x14ac:dyDescent="0.4">
      <c r="E11" s="29">
        <f t="shared" si="19"/>
        <v>41</v>
      </c>
      <c r="F11" s="30">
        <f t="shared" si="20"/>
        <v>42</v>
      </c>
      <c r="G11" s="30">
        <f t="shared" si="21"/>
        <v>43</v>
      </c>
      <c r="H11" s="30">
        <f t="shared" si="22"/>
        <v>44</v>
      </c>
      <c r="I11" s="30">
        <f t="shared" si="23"/>
        <v>45</v>
      </c>
      <c r="J11" s="30">
        <f t="shared" si="24"/>
        <v>46</v>
      </c>
      <c r="K11" s="30">
        <f t="shared" si="25"/>
        <v>47</v>
      </c>
      <c r="L11" s="30">
        <f t="shared" si="26"/>
        <v>48</v>
      </c>
      <c r="M11" s="30">
        <f t="shared" si="27"/>
        <v>49</v>
      </c>
      <c r="N11" s="31">
        <f t="shared" si="28"/>
        <v>50</v>
      </c>
    </row>
    <row r="12" spans="2:21" ht="7.5" customHeight="1" thickBot="1" x14ac:dyDescent="0.4">
      <c r="E12" s="29">
        <f t="shared" si="19"/>
        <v>31</v>
      </c>
      <c r="F12" s="30">
        <f t="shared" si="20"/>
        <v>32</v>
      </c>
      <c r="G12" s="30">
        <f t="shared" si="21"/>
        <v>33</v>
      </c>
      <c r="H12" s="30">
        <f t="shared" si="22"/>
        <v>34</v>
      </c>
      <c r="I12" s="30">
        <f t="shared" si="23"/>
        <v>35</v>
      </c>
      <c r="J12" s="30">
        <f t="shared" si="24"/>
        <v>36</v>
      </c>
      <c r="K12" s="30">
        <f t="shared" si="25"/>
        <v>37</v>
      </c>
      <c r="L12" s="30">
        <f t="shared" si="26"/>
        <v>38</v>
      </c>
      <c r="M12" s="30">
        <f t="shared" si="27"/>
        <v>39</v>
      </c>
      <c r="N12" s="31">
        <f t="shared" si="28"/>
        <v>40</v>
      </c>
    </row>
    <row r="13" spans="2:21" ht="7.5" customHeight="1" thickBot="1" x14ac:dyDescent="0.4">
      <c r="E13" s="29">
        <f t="shared" si="19"/>
        <v>21</v>
      </c>
      <c r="F13" s="30">
        <f t="shared" si="20"/>
        <v>22</v>
      </c>
      <c r="G13" s="30">
        <f t="shared" si="21"/>
        <v>23</v>
      </c>
      <c r="H13" s="30">
        <f t="shared" si="22"/>
        <v>24</v>
      </c>
      <c r="I13" s="30">
        <f t="shared" si="23"/>
        <v>25</v>
      </c>
      <c r="J13" s="30">
        <f t="shared" si="24"/>
        <v>26</v>
      </c>
      <c r="K13" s="30">
        <f t="shared" si="25"/>
        <v>27</v>
      </c>
      <c r="L13" s="30">
        <f t="shared" si="26"/>
        <v>28</v>
      </c>
      <c r="M13" s="30">
        <f t="shared" si="27"/>
        <v>29</v>
      </c>
      <c r="N13" s="31">
        <f t="shared" si="28"/>
        <v>30</v>
      </c>
    </row>
    <row r="14" spans="2:21" ht="7.5" customHeight="1" thickBot="1" x14ac:dyDescent="0.4">
      <c r="E14" s="29">
        <f>E15+10</f>
        <v>11</v>
      </c>
      <c r="F14" s="30">
        <f t="shared" ref="F14:N14" si="29">F15+10</f>
        <v>12</v>
      </c>
      <c r="G14" s="30">
        <f t="shared" si="29"/>
        <v>13</v>
      </c>
      <c r="H14" s="30">
        <f t="shared" si="29"/>
        <v>14</v>
      </c>
      <c r="I14" s="30">
        <f t="shared" si="29"/>
        <v>15</v>
      </c>
      <c r="J14" s="30">
        <f t="shared" si="29"/>
        <v>16</v>
      </c>
      <c r="K14" s="30">
        <f t="shared" si="29"/>
        <v>17</v>
      </c>
      <c r="L14" s="30">
        <f t="shared" si="29"/>
        <v>18</v>
      </c>
      <c r="M14" s="30">
        <f t="shared" si="29"/>
        <v>19</v>
      </c>
      <c r="N14" s="31">
        <f t="shared" si="29"/>
        <v>20</v>
      </c>
    </row>
    <row r="15" spans="2:21" ht="7.5" customHeight="1" x14ac:dyDescent="0.35">
      <c r="E15" s="32">
        <v>1</v>
      </c>
      <c r="F15" s="33">
        <v>2</v>
      </c>
      <c r="G15" s="33">
        <v>3</v>
      </c>
      <c r="H15" s="33">
        <v>4</v>
      </c>
      <c r="I15" s="33">
        <v>5</v>
      </c>
      <c r="J15" s="33">
        <v>6</v>
      </c>
      <c r="K15" s="33">
        <v>7</v>
      </c>
      <c r="L15" s="33">
        <v>8</v>
      </c>
      <c r="M15" s="33">
        <v>9</v>
      </c>
      <c r="N15" s="34">
        <v>10</v>
      </c>
    </row>
    <row r="18" spans="4:14" x14ac:dyDescent="0.35">
      <c r="D18" t="s">
        <v>47</v>
      </c>
    </row>
    <row r="19" spans="4:14" ht="7.5" customHeight="1" thickBot="1" x14ac:dyDescent="0.4">
      <c r="E19" s="26">
        <f>E20+10</f>
        <v>91</v>
      </c>
      <c r="F19" s="27">
        <f t="shared" ref="F19:F27" si="30">F20+10</f>
        <v>92</v>
      </c>
      <c r="G19" s="27">
        <f t="shared" ref="G19:G27" si="31">G20+10</f>
        <v>93</v>
      </c>
      <c r="H19" s="27">
        <f t="shared" ref="H19:H27" si="32">H20+10</f>
        <v>94</v>
      </c>
      <c r="I19" s="27">
        <f t="shared" ref="I19:I27" si="33">I20+10</f>
        <v>95</v>
      </c>
      <c r="J19" s="27">
        <f t="shared" ref="J19:J27" si="34">J20+10</f>
        <v>96</v>
      </c>
      <c r="K19" s="27">
        <f t="shared" ref="K19:K27" si="35">K20+10</f>
        <v>97</v>
      </c>
      <c r="L19" s="27">
        <f t="shared" ref="L19:L27" si="36">L20+10</f>
        <v>98</v>
      </c>
      <c r="M19" s="27">
        <f t="shared" ref="M19:M27" si="37">M20+10</f>
        <v>99</v>
      </c>
      <c r="N19" s="28">
        <f t="shared" ref="N19:N27" si="38">N20+10</f>
        <v>100</v>
      </c>
    </row>
    <row r="20" spans="4:14" ht="7.5" customHeight="1" thickBot="1" x14ac:dyDescent="0.4">
      <c r="E20" s="29">
        <f t="shared" ref="E20" si="39">E21+10</f>
        <v>81</v>
      </c>
      <c r="F20" s="30">
        <f t="shared" si="30"/>
        <v>82</v>
      </c>
      <c r="G20" s="30">
        <f t="shared" si="31"/>
        <v>83</v>
      </c>
      <c r="H20" s="30">
        <f t="shared" si="32"/>
        <v>84</v>
      </c>
      <c r="I20" s="30">
        <f t="shared" si="33"/>
        <v>85</v>
      </c>
      <c r="J20" s="30">
        <f t="shared" si="34"/>
        <v>86</v>
      </c>
      <c r="K20" s="30">
        <f t="shared" si="35"/>
        <v>87</v>
      </c>
      <c r="L20" s="30">
        <f t="shared" si="36"/>
        <v>88</v>
      </c>
      <c r="M20" s="30">
        <f t="shared" si="37"/>
        <v>89</v>
      </c>
      <c r="N20" s="31">
        <f t="shared" si="38"/>
        <v>90</v>
      </c>
    </row>
    <row r="21" spans="4:14" ht="7.5" customHeight="1" thickBot="1" x14ac:dyDescent="0.4">
      <c r="E21" s="29">
        <f>E22+10</f>
        <v>71</v>
      </c>
      <c r="F21" s="30">
        <f t="shared" si="30"/>
        <v>72</v>
      </c>
      <c r="G21" s="30">
        <f t="shared" si="31"/>
        <v>73</v>
      </c>
      <c r="H21" s="30">
        <f t="shared" si="32"/>
        <v>74</v>
      </c>
      <c r="I21" s="30">
        <f t="shared" si="33"/>
        <v>75</v>
      </c>
      <c r="J21" s="30">
        <f t="shared" si="34"/>
        <v>76</v>
      </c>
      <c r="K21" s="30">
        <f t="shared" si="35"/>
        <v>77</v>
      </c>
      <c r="L21" s="30">
        <f t="shared" si="36"/>
        <v>78</v>
      </c>
      <c r="M21" s="30">
        <f t="shared" si="37"/>
        <v>79</v>
      </c>
      <c r="N21" s="31">
        <f t="shared" si="38"/>
        <v>80</v>
      </c>
    </row>
    <row r="22" spans="4:14" ht="7.5" customHeight="1" thickBot="1" x14ac:dyDescent="0.4">
      <c r="E22" s="29">
        <f t="shared" ref="E22:E26" si="40">E23+10</f>
        <v>61</v>
      </c>
      <c r="F22" s="30">
        <f t="shared" si="30"/>
        <v>62</v>
      </c>
      <c r="G22" s="30">
        <f t="shared" si="31"/>
        <v>63</v>
      </c>
      <c r="H22" s="30">
        <f t="shared" si="32"/>
        <v>64</v>
      </c>
      <c r="I22" s="30">
        <f t="shared" si="33"/>
        <v>65</v>
      </c>
      <c r="J22" s="30">
        <f t="shared" si="34"/>
        <v>66</v>
      </c>
      <c r="K22" s="30">
        <f t="shared" si="35"/>
        <v>67</v>
      </c>
      <c r="L22" s="30">
        <f t="shared" si="36"/>
        <v>68</v>
      </c>
      <c r="M22" s="30">
        <f t="shared" si="37"/>
        <v>69</v>
      </c>
      <c r="N22" s="31">
        <f t="shared" si="38"/>
        <v>70</v>
      </c>
    </row>
    <row r="23" spans="4:14" ht="7.5" customHeight="1" thickBot="1" x14ac:dyDescent="0.4">
      <c r="E23" s="29">
        <f t="shared" si="40"/>
        <v>51</v>
      </c>
      <c r="F23" s="30">
        <f t="shared" si="30"/>
        <v>52</v>
      </c>
      <c r="G23" s="30">
        <f t="shared" si="31"/>
        <v>53</v>
      </c>
      <c r="H23" s="30">
        <f t="shared" si="32"/>
        <v>54</v>
      </c>
      <c r="I23" s="30">
        <f t="shared" si="33"/>
        <v>55</v>
      </c>
      <c r="J23" s="30">
        <f t="shared" si="34"/>
        <v>56</v>
      </c>
      <c r="K23" s="30">
        <f t="shared" si="35"/>
        <v>57</v>
      </c>
      <c r="L23" s="30">
        <f t="shared" si="36"/>
        <v>58</v>
      </c>
      <c r="M23" s="30">
        <f t="shared" si="37"/>
        <v>59</v>
      </c>
      <c r="N23" s="31">
        <f t="shared" si="38"/>
        <v>60</v>
      </c>
    </row>
    <row r="24" spans="4:14" ht="7.5" customHeight="1" thickBot="1" x14ac:dyDescent="0.4">
      <c r="E24" s="29">
        <f t="shared" si="40"/>
        <v>41</v>
      </c>
      <c r="F24" s="30">
        <f t="shared" si="30"/>
        <v>42</v>
      </c>
      <c r="G24" s="30">
        <f t="shared" si="31"/>
        <v>43</v>
      </c>
      <c r="H24" s="30">
        <f t="shared" si="32"/>
        <v>44</v>
      </c>
      <c r="I24" s="30">
        <f t="shared" si="33"/>
        <v>45</v>
      </c>
      <c r="J24" s="30">
        <f t="shared" si="34"/>
        <v>46</v>
      </c>
      <c r="K24" s="30">
        <f t="shared" si="35"/>
        <v>47</v>
      </c>
      <c r="L24" s="30">
        <f t="shared" si="36"/>
        <v>48</v>
      </c>
      <c r="M24" s="30">
        <f t="shared" si="37"/>
        <v>49</v>
      </c>
      <c r="N24" s="31">
        <f t="shared" si="38"/>
        <v>50</v>
      </c>
    </row>
    <row r="25" spans="4:14" ht="7.5" customHeight="1" thickBot="1" x14ac:dyDescent="0.4">
      <c r="E25" s="29">
        <f t="shared" si="40"/>
        <v>31</v>
      </c>
      <c r="F25" s="30">
        <f t="shared" si="30"/>
        <v>32</v>
      </c>
      <c r="G25" s="30">
        <f t="shared" si="31"/>
        <v>33</v>
      </c>
      <c r="H25" s="30">
        <f t="shared" si="32"/>
        <v>34</v>
      </c>
      <c r="I25" s="30">
        <f t="shared" si="33"/>
        <v>35</v>
      </c>
      <c r="J25" s="30">
        <f t="shared" si="34"/>
        <v>36</v>
      </c>
      <c r="K25" s="30">
        <f t="shared" si="35"/>
        <v>37</v>
      </c>
      <c r="L25" s="30">
        <f t="shared" si="36"/>
        <v>38</v>
      </c>
      <c r="M25" s="30">
        <f t="shared" si="37"/>
        <v>39</v>
      </c>
      <c r="N25" s="31">
        <f t="shared" si="38"/>
        <v>40</v>
      </c>
    </row>
    <row r="26" spans="4:14" ht="7.5" customHeight="1" thickBot="1" x14ac:dyDescent="0.4">
      <c r="E26" s="29">
        <f t="shared" si="40"/>
        <v>21</v>
      </c>
      <c r="F26" s="30">
        <f t="shared" si="30"/>
        <v>22</v>
      </c>
      <c r="G26" s="30">
        <f t="shared" si="31"/>
        <v>23</v>
      </c>
      <c r="H26" s="30">
        <f t="shared" si="32"/>
        <v>24</v>
      </c>
      <c r="I26" s="30">
        <f t="shared" si="33"/>
        <v>25</v>
      </c>
      <c r="J26" s="30">
        <f t="shared" si="34"/>
        <v>26</v>
      </c>
      <c r="K26" s="30">
        <f t="shared" si="35"/>
        <v>27</v>
      </c>
      <c r="L26" s="30">
        <f t="shared" si="36"/>
        <v>28</v>
      </c>
      <c r="M26" s="30">
        <f t="shared" si="37"/>
        <v>29</v>
      </c>
      <c r="N26" s="31">
        <f t="shared" si="38"/>
        <v>30</v>
      </c>
    </row>
    <row r="27" spans="4:14" ht="7.5" customHeight="1" thickBot="1" x14ac:dyDescent="0.4">
      <c r="E27" s="29">
        <f>E28+10</f>
        <v>11</v>
      </c>
      <c r="F27" s="30">
        <f t="shared" si="30"/>
        <v>12</v>
      </c>
      <c r="G27" s="30">
        <f t="shared" si="31"/>
        <v>13</v>
      </c>
      <c r="H27" s="30">
        <f t="shared" si="32"/>
        <v>14</v>
      </c>
      <c r="I27" s="30">
        <f t="shared" si="33"/>
        <v>15</v>
      </c>
      <c r="J27" s="30">
        <f t="shared" si="34"/>
        <v>16</v>
      </c>
      <c r="K27" s="30">
        <f t="shared" si="35"/>
        <v>17</v>
      </c>
      <c r="L27" s="30">
        <f t="shared" si="36"/>
        <v>18</v>
      </c>
      <c r="M27" s="30">
        <f t="shared" si="37"/>
        <v>19</v>
      </c>
      <c r="N27" s="31">
        <f t="shared" si="38"/>
        <v>20</v>
      </c>
    </row>
    <row r="28" spans="4:14" ht="7.5" customHeight="1" x14ac:dyDescent="0.35">
      <c r="E28" s="32">
        <v>1</v>
      </c>
      <c r="F28" s="33">
        <v>2</v>
      </c>
      <c r="G28" s="33">
        <v>3</v>
      </c>
      <c r="H28" s="33">
        <v>4</v>
      </c>
      <c r="I28" s="33">
        <v>5</v>
      </c>
      <c r="J28" s="33">
        <v>6</v>
      </c>
      <c r="K28" s="33">
        <v>7</v>
      </c>
      <c r="L28" s="33">
        <v>8</v>
      </c>
      <c r="M28" s="33">
        <v>9</v>
      </c>
      <c r="N28" s="34">
        <v>10</v>
      </c>
    </row>
  </sheetData>
  <conditionalFormatting sqref="E6:N15">
    <cfRule type="cellIs" dxfId="15" priority="3" operator="lessThanOrEqual">
      <formula>$C$2*100</formula>
    </cfRule>
  </conditionalFormatting>
  <conditionalFormatting sqref="E19:N28">
    <cfRule type="cellIs" dxfId="14" priority="2" stopIfTrue="1" operator="lessThanOrEqual">
      <formula>$C$3*100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ABC25-0A89-4215-A719-1B88BD98FB6A}">
  <sheetPr codeName="Sheet5"/>
  <dimension ref="B1:P15"/>
  <sheetViews>
    <sheetView showGridLines="0" workbookViewId="0">
      <selection activeCell="F11" sqref="F11"/>
    </sheetView>
  </sheetViews>
  <sheetFormatPr defaultRowHeight="14.5" x14ac:dyDescent="0.35"/>
  <cols>
    <col min="7" max="16" width="1.90625" customWidth="1"/>
  </cols>
  <sheetData>
    <row r="1" spans="2:16" x14ac:dyDescent="0.35">
      <c r="F1" t="s">
        <v>113</v>
      </c>
    </row>
    <row r="2" spans="2:16" x14ac:dyDescent="0.35">
      <c r="B2" t="s">
        <v>110</v>
      </c>
      <c r="C2" s="22">
        <f>GETPIVOTDATA("[__Xl2].[Measures].[Profit Margin]",'Profit Analysis'!$AD$3,"[dim_customer].[Gender]","[dim_customer].[Gender].&amp;[Female]")</f>
        <v>0.48527656041986861</v>
      </c>
      <c r="D2">
        <f>GETPIVOTDATA("[Measures].[Profit Margin]",'Profit Analysis'!$AD$3,"[dim_customer].[Gender]","[dim_customer].[Gender].&amp;[Female]")</f>
        <v>1114928.7499999802</v>
      </c>
      <c r="F2" t="s">
        <v>114</v>
      </c>
    </row>
    <row r="3" spans="2:16" x14ac:dyDescent="0.35">
      <c r="B3" t="s">
        <v>111</v>
      </c>
      <c r="C3" s="22">
        <f>GETPIVOTDATA("[__Xl2].[Measures].[Profit Margin]",'Profit Analysis'!$AD$3,"[dim_customer].[Gender]","[dim_customer].[Gender].&amp;[Male]")</f>
        <v>0.51472343958010647</v>
      </c>
      <c r="D3">
        <f>GETPIVOTDATA("[Measures].[Profit Margin]",'Profit Analysis'!$AD$3,"[dim_customer].[Gender]","[dim_customer].[Gender].&amp;[Male]")</f>
        <v>1182583.30999999</v>
      </c>
      <c r="F3" t="s">
        <v>115</v>
      </c>
    </row>
    <row r="6" spans="2:16" ht="10.5" customHeight="1" x14ac:dyDescent="0.35">
      <c r="G6" s="47" t="str" cm="1">
        <f t="array" ref="G6:P15">IF((_xlfn._xlws.SORT(_xlfn.SEQUENCE(10,10),,-1)/100)&gt;C3,F2,F3)</f>
        <v>●</v>
      </c>
      <c r="H6" s="47" t="str">
        <v>●</v>
      </c>
      <c r="I6" s="47" t="str">
        <v>●</v>
      </c>
      <c r="J6" s="47" t="str">
        <v>●</v>
      </c>
      <c r="K6" s="47" t="str">
        <v>●</v>
      </c>
      <c r="L6" s="47" t="str">
        <v>●</v>
      </c>
      <c r="M6" s="47" t="str">
        <v>●</v>
      </c>
      <c r="N6" s="47" t="str">
        <v>●</v>
      </c>
      <c r="O6" s="47" t="str">
        <v>●</v>
      </c>
      <c r="P6" s="47" t="str">
        <v>●</v>
      </c>
    </row>
    <row r="7" spans="2:16" ht="10.5" customHeight="1" x14ac:dyDescent="0.35">
      <c r="G7" s="47" t="str">
        <v>●</v>
      </c>
      <c r="H7" s="47" t="str">
        <v>●</v>
      </c>
      <c r="I7" s="47" t="str">
        <v>●</v>
      </c>
      <c r="J7" s="47" t="str">
        <v>●</v>
      </c>
      <c r="K7" s="47" t="str">
        <v>●</v>
      </c>
      <c r="L7" s="47" t="str">
        <v>●</v>
      </c>
      <c r="M7" s="47" t="str">
        <v>●</v>
      </c>
      <c r="N7" s="47" t="str">
        <v>●</v>
      </c>
      <c r="O7" s="47" t="str">
        <v>●</v>
      </c>
      <c r="P7" s="47" t="str">
        <v>●</v>
      </c>
    </row>
    <row r="8" spans="2:16" ht="10.5" customHeight="1" x14ac:dyDescent="0.35">
      <c r="G8" s="47" t="str">
        <v>●</v>
      </c>
      <c r="H8" s="47" t="str">
        <v>●</v>
      </c>
      <c r="I8" s="47" t="str">
        <v>●</v>
      </c>
      <c r="J8" s="47" t="str">
        <v>●</v>
      </c>
      <c r="K8" s="47" t="str">
        <v>●</v>
      </c>
      <c r="L8" s="47" t="str">
        <v>●</v>
      </c>
      <c r="M8" s="47" t="str">
        <v>●</v>
      </c>
      <c r="N8" s="47" t="str">
        <v>●</v>
      </c>
      <c r="O8" s="47" t="str">
        <v>●</v>
      </c>
      <c r="P8" s="47" t="str">
        <v>●</v>
      </c>
    </row>
    <row r="9" spans="2:16" ht="10.5" customHeight="1" x14ac:dyDescent="0.35">
      <c r="G9" s="47" t="str">
        <v>●</v>
      </c>
      <c r="H9" s="47" t="str">
        <v>●</v>
      </c>
      <c r="I9" s="47" t="str">
        <v>●</v>
      </c>
      <c r="J9" s="47" t="str">
        <v>●</v>
      </c>
      <c r="K9" s="47" t="str">
        <v>●</v>
      </c>
      <c r="L9" s="47" t="str">
        <v>●</v>
      </c>
      <c r="M9" s="47" t="str">
        <v>●</v>
      </c>
      <c r="N9" s="47" t="str">
        <v>●</v>
      </c>
      <c r="O9" s="47" t="str">
        <v>●</v>
      </c>
      <c r="P9" s="47" t="str">
        <v>●</v>
      </c>
    </row>
    <row r="10" spans="2:16" ht="10.5" customHeight="1" x14ac:dyDescent="0.35">
      <c r="G10" s="47" t="str">
        <v>■</v>
      </c>
      <c r="H10" s="47" t="str">
        <v>●</v>
      </c>
      <c r="I10" s="47" t="str">
        <v>●</v>
      </c>
      <c r="J10" s="47" t="str">
        <v>●</v>
      </c>
      <c r="K10" s="47" t="str">
        <v>●</v>
      </c>
      <c r="L10" s="47" t="str">
        <v>●</v>
      </c>
      <c r="M10" s="47" t="str">
        <v>●</v>
      </c>
      <c r="N10" s="47" t="str">
        <v>●</v>
      </c>
      <c r="O10" s="47" t="str">
        <v>●</v>
      </c>
      <c r="P10" s="47" t="str">
        <v>●</v>
      </c>
    </row>
    <row r="11" spans="2:16" ht="10.5" customHeight="1" x14ac:dyDescent="0.35">
      <c r="G11" s="47" t="str">
        <v>■</v>
      </c>
      <c r="H11" s="47" t="str">
        <v>■</v>
      </c>
      <c r="I11" s="47" t="str">
        <v>■</v>
      </c>
      <c r="J11" s="47" t="str">
        <v>■</v>
      </c>
      <c r="K11" s="47" t="str">
        <v>■</v>
      </c>
      <c r="L11" s="47" t="str">
        <v>■</v>
      </c>
      <c r="M11" s="47" t="str">
        <v>■</v>
      </c>
      <c r="N11" s="47" t="str">
        <v>■</v>
      </c>
      <c r="O11" s="47" t="str">
        <v>■</v>
      </c>
      <c r="P11" s="47" t="str">
        <v>■</v>
      </c>
    </row>
    <row r="12" spans="2:16" ht="10.5" customHeight="1" x14ac:dyDescent="0.35">
      <c r="G12" s="47" t="str">
        <v>■</v>
      </c>
      <c r="H12" s="47" t="str">
        <v>■</v>
      </c>
      <c r="I12" s="47" t="str">
        <v>■</v>
      </c>
      <c r="J12" s="47" t="str">
        <v>■</v>
      </c>
      <c r="K12" s="47" t="str">
        <v>■</v>
      </c>
      <c r="L12" s="47" t="str">
        <v>■</v>
      </c>
      <c r="M12" s="47" t="str">
        <v>■</v>
      </c>
      <c r="N12" s="47" t="str">
        <v>■</v>
      </c>
      <c r="O12" s="47" t="str">
        <v>■</v>
      </c>
      <c r="P12" s="47" t="str">
        <v>■</v>
      </c>
    </row>
    <row r="13" spans="2:16" ht="10.5" customHeight="1" x14ac:dyDescent="0.35">
      <c r="G13" s="47" t="str">
        <v>■</v>
      </c>
      <c r="H13" s="47" t="str">
        <v>■</v>
      </c>
      <c r="I13" s="47" t="str">
        <v>■</v>
      </c>
      <c r="J13" s="47" t="str">
        <v>■</v>
      </c>
      <c r="K13" s="47" t="str">
        <v>■</v>
      </c>
      <c r="L13" s="47" t="str">
        <v>■</v>
      </c>
      <c r="M13" s="47" t="str">
        <v>■</v>
      </c>
      <c r="N13" s="47" t="str">
        <v>■</v>
      </c>
      <c r="O13" s="47" t="str">
        <v>■</v>
      </c>
      <c r="P13" s="47" t="str">
        <v>■</v>
      </c>
    </row>
    <row r="14" spans="2:16" ht="10.5" customHeight="1" x14ac:dyDescent="0.35">
      <c r="G14" s="47" t="str">
        <v>■</v>
      </c>
      <c r="H14" s="47" t="str">
        <v>■</v>
      </c>
      <c r="I14" s="47" t="str">
        <v>■</v>
      </c>
      <c r="J14" s="47" t="str">
        <v>■</v>
      </c>
      <c r="K14" s="47" t="str">
        <v>■</v>
      </c>
      <c r="L14" s="47" t="str">
        <v>■</v>
      </c>
      <c r="M14" s="47" t="str">
        <v>■</v>
      </c>
      <c r="N14" s="47" t="str">
        <v>■</v>
      </c>
      <c r="O14" s="47" t="str">
        <v>■</v>
      </c>
      <c r="P14" s="47" t="str">
        <v>■</v>
      </c>
    </row>
    <row r="15" spans="2:16" ht="10.5" customHeight="1" x14ac:dyDescent="0.35">
      <c r="G15" s="47" t="str">
        <v>■</v>
      </c>
      <c r="H15" s="47" t="str">
        <v>■</v>
      </c>
      <c r="I15" s="47" t="str">
        <v>■</v>
      </c>
      <c r="J15" s="47" t="str">
        <v>■</v>
      </c>
      <c r="K15" s="47" t="str">
        <v>■</v>
      </c>
      <c r="L15" s="47" t="str">
        <v>■</v>
      </c>
      <c r="M15" s="47" t="str">
        <v>■</v>
      </c>
      <c r="N15" s="47" t="str">
        <v>■</v>
      </c>
      <c r="O15" s="47" t="str">
        <v>■</v>
      </c>
      <c r="P15" s="47" t="str">
        <v>■</v>
      </c>
    </row>
  </sheetData>
  <conditionalFormatting sqref="G6:P15">
    <cfRule type="expression" dxfId="13" priority="1">
      <formula>G6&lt;&gt;$F$3</formula>
    </cfRule>
    <cfRule type="expression" dxfId="12" priority="2">
      <formula>G6&lt;&gt;$F$2</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C4D4E-2062-418C-9970-7A1B6523FEFD}">
  <sheetPr codeName="Sheet6"/>
  <dimension ref="C2:BX29"/>
  <sheetViews>
    <sheetView topLeftCell="BS1" zoomScaleNormal="100" workbookViewId="0">
      <selection activeCell="Y3" sqref="Y3"/>
    </sheetView>
  </sheetViews>
  <sheetFormatPr defaultRowHeight="14.5" x14ac:dyDescent="0.35"/>
  <cols>
    <col min="3" max="3" width="14" bestFit="1" customWidth="1"/>
    <col min="4" max="4" width="11.90625" bestFit="1" customWidth="1"/>
    <col min="5" max="5" width="11.7265625" bestFit="1" customWidth="1"/>
    <col min="6" max="6" width="15.7265625" bestFit="1" customWidth="1"/>
    <col min="7" max="7" width="11.90625" bestFit="1" customWidth="1"/>
    <col min="8" max="8" width="11.7265625" bestFit="1" customWidth="1"/>
    <col min="9" max="9" width="10.81640625" bestFit="1" customWidth="1"/>
    <col min="10" max="10" width="11.90625" bestFit="1" customWidth="1"/>
    <col min="11" max="11" width="11.7265625" bestFit="1" customWidth="1"/>
    <col min="12" max="12" width="10.1796875" bestFit="1" customWidth="1"/>
    <col min="13" max="13" width="11.90625" bestFit="1" customWidth="1"/>
    <col min="14" max="14" width="11.7265625" bestFit="1" customWidth="1"/>
    <col min="15" max="15" width="13.54296875" bestFit="1" customWidth="1"/>
    <col min="16" max="16" width="12.36328125" bestFit="1" customWidth="1"/>
    <col min="18" max="18" width="8.7265625" style="24"/>
    <col min="20" max="20" width="16.453125" bestFit="1" customWidth="1"/>
    <col min="21" max="21" width="11.90625" bestFit="1" customWidth="1"/>
    <col min="23" max="23" width="13.36328125" bestFit="1" customWidth="1"/>
    <col min="24" max="24" width="10.1796875" bestFit="1" customWidth="1"/>
    <col min="25" max="25" width="16.453125" bestFit="1" customWidth="1"/>
    <col min="26" max="26" width="19.1796875" bestFit="1" customWidth="1"/>
    <col min="28" max="28" width="8.7265625" style="24"/>
    <col min="30" max="30" width="9.26953125" bestFit="1" customWidth="1"/>
    <col min="31" max="31" width="11.90625" bestFit="1" customWidth="1"/>
    <col min="32" max="32" width="13" bestFit="1" customWidth="1"/>
    <col min="34" max="34" width="8.7265625" style="24"/>
    <col min="36" max="36" width="8.81640625" bestFit="1" customWidth="1"/>
    <col min="37" max="38" width="11.90625" bestFit="1" customWidth="1"/>
    <col min="39" max="39" width="14" bestFit="1" customWidth="1"/>
    <col min="40" max="40" width="11.90625" bestFit="1" customWidth="1"/>
    <col min="42" max="42" width="6.54296875" bestFit="1" customWidth="1"/>
    <col min="43" max="43" width="11.90625" bestFit="1" customWidth="1"/>
    <col min="44" max="44" width="9.81640625" bestFit="1" customWidth="1"/>
    <col min="46" max="46" width="8.7265625" style="24"/>
    <col min="48" max="48" width="10.90625" bestFit="1" customWidth="1"/>
    <col min="49" max="49" width="11.90625" bestFit="1" customWidth="1"/>
    <col min="56" max="56" width="8.7265625" style="24"/>
    <col min="58" max="58" width="11.90625" bestFit="1" customWidth="1"/>
    <col min="59" max="59" width="11.08984375" bestFit="1" customWidth="1"/>
    <col min="60" max="60" width="10.81640625" bestFit="1" customWidth="1"/>
    <col min="61" max="61" width="11.26953125" bestFit="1" customWidth="1"/>
    <col min="62" max="62" width="8.7265625" style="24"/>
    <col min="64" max="64" width="15.1796875" bestFit="1" customWidth="1"/>
    <col min="65" max="65" width="11.90625" bestFit="1" customWidth="1"/>
    <col min="66" max="66" width="12.54296875" bestFit="1" customWidth="1"/>
    <col min="75" max="75" width="16.453125" bestFit="1" customWidth="1"/>
    <col min="76" max="76" width="11.90625" bestFit="1" customWidth="1"/>
    <col min="77" max="77" width="12.54296875" bestFit="1" customWidth="1"/>
  </cols>
  <sheetData>
    <row r="2" spans="3:76" x14ac:dyDescent="0.35">
      <c r="F2" s="41" t="s">
        <v>67</v>
      </c>
    </row>
    <row r="3" spans="3:76" x14ac:dyDescent="0.35">
      <c r="C3" s="10" t="s">
        <v>65</v>
      </c>
      <c r="D3" s="42">
        <v>1</v>
      </c>
      <c r="F3" s="43" t="s">
        <v>68</v>
      </c>
      <c r="T3" s="1" t="s">
        <v>106</v>
      </c>
      <c r="U3" t="s">
        <v>3</v>
      </c>
      <c r="W3" t="s">
        <v>107</v>
      </c>
      <c r="Y3" s="1" t="s">
        <v>106</v>
      </c>
      <c r="Z3" t="s">
        <v>108</v>
      </c>
      <c r="AD3" s="1" t="s">
        <v>109</v>
      </c>
      <c r="AE3" t="s">
        <v>3</v>
      </c>
      <c r="AF3" t="s">
        <v>112</v>
      </c>
      <c r="AJ3" s="1" t="s">
        <v>26</v>
      </c>
      <c r="AK3" t="s">
        <v>3</v>
      </c>
      <c r="AM3" s="1" t="s">
        <v>133</v>
      </c>
      <c r="AN3" t="s">
        <v>3</v>
      </c>
      <c r="AP3" s="48" t="str">
        <f t="shared" ref="AP3:AP15" si="0">AM3</f>
        <v>Month Profit</v>
      </c>
      <c r="AQ3" s="48" t="str">
        <f t="shared" ref="AQ3:AQ15" si="1">AN3</f>
        <v>Profit Margin</v>
      </c>
      <c r="AR3" s="48" t="s">
        <v>116</v>
      </c>
      <c r="AV3" s="1" t="s">
        <v>46</v>
      </c>
      <c r="AW3" t="s">
        <v>3</v>
      </c>
      <c r="AZ3" s="48" t="str">
        <f>AV3</f>
        <v>Weekday</v>
      </c>
      <c r="BA3" s="48" t="str">
        <f>AW3</f>
        <v>Profit Margin</v>
      </c>
      <c r="BB3" s="48" t="s">
        <v>54</v>
      </c>
      <c r="BF3" t="s">
        <v>8</v>
      </c>
      <c r="BG3" t="s">
        <v>7</v>
      </c>
      <c r="BH3" t="s">
        <v>117</v>
      </c>
      <c r="BL3" s="1" t="s">
        <v>123</v>
      </c>
      <c r="BM3" t="s">
        <v>3</v>
      </c>
      <c r="BN3" t="s">
        <v>9</v>
      </c>
      <c r="BP3" t="s">
        <v>57</v>
      </c>
      <c r="BQ3" t="str">
        <f>_xlfn.TEXTJOIN(" ",,IF(BM10=1,"Top 5 Products by Profit","Total Quantity contributing to Profit"))</f>
        <v>Total Quantity contributing to Profit</v>
      </c>
      <c r="BW3" s="1" t="s">
        <v>124</v>
      </c>
      <c r="BX3" t="s">
        <v>3</v>
      </c>
    </row>
    <row r="4" spans="3:76" x14ac:dyDescent="0.35">
      <c r="C4" s="10" t="s">
        <v>66</v>
      </c>
      <c r="D4" s="42">
        <v>1</v>
      </c>
      <c r="F4" s="43" t="s">
        <v>69</v>
      </c>
      <c r="T4" t="s">
        <v>105</v>
      </c>
      <c r="U4" s="9">
        <v>81110.129999999859</v>
      </c>
      <c r="W4" s="46">
        <v>45.243333333333332</v>
      </c>
      <c r="Y4" t="s">
        <v>105</v>
      </c>
      <c r="Z4" s="46">
        <v>20</v>
      </c>
      <c r="AD4" t="s">
        <v>110</v>
      </c>
      <c r="AE4" s="9">
        <v>1114928.7499999802</v>
      </c>
      <c r="AF4" s="11">
        <v>0.48527656041986861</v>
      </c>
      <c r="AJ4" t="s">
        <v>27</v>
      </c>
      <c r="AK4" s="45"/>
      <c r="AM4" t="s">
        <v>27</v>
      </c>
      <c r="AN4" s="46">
        <v>177715.37999999989</v>
      </c>
      <c r="AP4" s="16" t="str">
        <f t="shared" si="0"/>
        <v>Jan</v>
      </c>
      <c r="AQ4" s="35">
        <f t="shared" si="1"/>
        <v>177715.37999999989</v>
      </c>
      <c r="AR4" s="35">
        <f t="shared" ref="AR4:AR15" si="2">AQ4</f>
        <v>177715.37999999989</v>
      </c>
      <c r="AV4" t="s">
        <v>58</v>
      </c>
      <c r="AW4" s="9">
        <v>313403.34999999951</v>
      </c>
      <c r="AZ4" s="16" t="str">
        <f t="shared" ref="AZ4:AZ10" si="3">AV4</f>
        <v>Sun</v>
      </c>
      <c r="BA4" s="35">
        <f t="shared" ref="BA4:BA10" si="4">AW4</f>
        <v>313403.34999999951</v>
      </c>
      <c r="BB4" s="35">
        <f>AVERAGE($BA$4:$BA$10)</f>
        <v>328216.0085714286</v>
      </c>
      <c r="BF4" s="4">
        <v>100</v>
      </c>
      <c r="BG4" s="3">
        <v>8.0468669303389667E-2</v>
      </c>
      <c r="BH4" s="49">
        <v>8.0280723519668459E-2</v>
      </c>
      <c r="BL4" t="s">
        <v>119</v>
      </c>
      <c r="BM4" s="2">
        <v>95024.850000000035</v>
      </c>
      <c r="BN4" s="4">
        <v>6861</v>
      </c>
      <c r="BW4" t="s">
        <v>129</v>
      </c>
      <c r="BX4" s="9">
        <v>718216.26999999932</v>
      </c>
    </row>
    <row r="5" spans="3:76" x14ac:dyDescent="0.35">
      <c r="T5" t="s">
        <v>103</v>
      </c>
      <c r="U5" s="9">
        <v>1089289.3099999893</v>
      </c>
      <c r="Y5" t="s">
        <v>103</v>
      </c>
      <c r="Z5" s="46">
        <v>288</v>
      </c>
      <c r="AD5" t="s">
        <v>111</v>
      </c>
      <c r="AE5" s="9">
        <v>1182583.30999999</v>
      </c>
      <c r="AF5" s="11">
        <v>0.51472343958010647</v>
      </c>
      <c r="AJ5" t="s">
        <v>28</v>
      </c>
      <c r="AK5" s="45">
        <v>2.3177510016380052E-4</v>
      </c>
      <c r="AM5" t="s">
        <v>28</v>
      </c>
      <c r="AN5" s="46">
        <v>177756.57000000004</v>
      </c>
      <c r="AP5" s="16" t="str">
        <f t="shared" si="0"/>
        <v>Feb</v>
      </c>
      <c r="AQ5" s="35">
        <f t="shared" si="1"/>
        <v>177756.57000000004</v>
      </c>
      <c r="AR5" s="35">
        <f t="shared" si="2"/>
        <v>177756.57000000004</v>
      </c>
      <c r="AV5" t="s">
        <v>59</v>
      </c>
      <c r="AW5" s="9">
        <v>342889.85000000324</v>
      </c>
      <c r="AZ5" s="16" t="str">
        <f t="shared" si="3"/>
        <v>Mon</v>
      </c>
      <c r="BA5" s="35">
        <f t="shared" si="4"/>
        <v>342889.85000000324</v>
      </c>
      <c r="BB5" s="35">
        <f t="shared" ref="BB5:BB10" si="5">AVERAGE($BA$4:$BA$10)</f>
        <v>328216.0085714286</v>
      </c>
      <c r="BL5" t="s">
        <v>120</v>
      </c>
      <c r="BM5" s="2">
        <v>84506.489999999932</v>
      </c>
      <c r="BN5" s="4">
        <v>6137</v>
      </c>
      <c r="BW5" t="s">
        <v>130</v>
      </c>
      <c r="BX5" s="9">
        <v>417457.830000002</v>
      </c>
    </row>
    <row r="6" spans="3:76" x14ac:dyDescent="0.35">
      <c r="C6" s="10" t="s">
        <v>81</v>
      </c>
      <c r="F6" s="10" t="s">
        <v>82</v>
      </c>
      <c r="I6" s="10" t="s">
        <v>93</v>
      </c>
      <c r="L6" s="10" t="s">
        <v>94</v>
      </c>
      <c r="T6" t="s">
        <v>104</v>
      </c>
      <c r="U6" s="9">
        <v>633591.20000000461</v>
      </c>
      <c r="Y6" t="s">
        <v>104</v>
      </c>
      <c r="Z6" s="46">
        <v>163</v>
      </c>
      <c r="AJ6" t="s">
        <v>29</v>
      </c>
      <c r="AK6" s="45">
        <v>0.1505390208643167</v>
      </c>
      <c r="AM6" t="s">
        <v>29</v>
      </c>
      <c r="AN6" s="46">
        <v>204515.86999999941</v>
      </c>
      <c r="AP6" s="16" t="str">
        <f t="shared" si="0"/>
        <v>Mar</v>
      </c>
      <c r="AQ6" s="35">
        <f t="shared" si="1"/>
        <v>204515.86999999941</v>
      </c>
      <c r="AR6" s="35">
        <f t="shared" si="2"/>
        <v>204515.86999999941</v>
      </c>
      <c r="AV6" t="s">
        <v>60</v>
      </c>
      <c r="AW6" s="9">
        <v>324340.81999999884</v>
      </c>
      <c r="AZ6" s="16" t="str">
        <f t="shared" si="3"/>
        <v>Tue</v>
      </c>
      <c r="BA6" s="35">
        <f t="shared" si="4"/>
        <v>324340.81999999884</v>
      </c>
      <c r="BB6" s="35">
        <f t="shared" si="5"/>
        <v>328216.0085714286</v>
      </c>
      <c r="BL6" t="s">
        <v>122</v>
      </c>
      <c r="BM6" s="2">
        <v>83284.599999999977</v>
      </c>
      <c r="BN6" s="4">
        <v>6262</v>
      </c>
      <c r="BW6" t="s">
        <v>131</v>
      </c>
      <c r="BX6" s="9">
        <v>367414.25000000041</v>
      </c>
    </row>
    <row r="7" spans="3:76" x14ac:dyDescent="0.35">
      <c r="C7" s="1" t="s">
        <v>80</v>
      </c>
      <c r="D7" t="s">
        <v>3</v>
      </c>
      <c r="F7" s="1" t="s">
        <v>80</v>
      </c>
      <c r="G7" t="s">
        <v>3</v>
      </c>
      <c r="I7" s="1" t="s">
        <v>69</v>
      </c>
      <c r="J7" t="s">
        <v>3</v>
      </c>
      <c r="L7" s="1" t="s">
        <v>69</v>
      </c>
      <c r="M7" t="s">
        <v>3</v>
      </c>
      <c r="O7" t="s">
        <v>97</v>
      </c>
      <c r="P7" t="s">
        <v>98</v>
      </c>
      <c r="T7" t="s">
        <v>102</v>
      </c>
      <c r="U7" s="9">
        <v>493521.41999999876</v>
      </c>
      <c r="Y7" t="s">
        <v>102</v>
      </c>
      <c r="Z7" s="46">
        <v>129</v>
      </c>
      <c r="AJ7" t="s">
        <v>30</v>
      </c>
      <c r="AK7" s="45">
        <v>-5.6420218147370485E-2</v>
      </c>
      <c r="AM7" t="s">
        <v>30</v>
      </c>
      <c r="AN7" s="46">
        <v>192977.04000000018</v>
      </c>
      <c r="AP7" s="16" t="str">
        <f t="shared" si="0"/>
        <v>Apr</v>
      </c>
      <c r="AQ7" s="35">
        <f t="shared" si="1"/>
        <v>192977.04000000018</v>
      </c>
      <c r="AR7" s="35">
        <f t="shared" si="2"/>
        <v>192977.04000000018</v>
      </c>
      <c r="AV7" t="s">
        <v>61</v>
      </c>
      <c r="AW7" s="9">
        <v>324189.0599999979</v>
      </c>
      <c r="AZ7" s="16" t="str">
        <f t="shared" si="3"/>
        <v>Wed</v>
      </c>
      <c r="BA7" s="35">
        <f t="shared" si="4"/>
        <v>324189.0599999979</v>
      </c>
      <c r="BB7" s="35">
        <f t="shared" si="5"/>
        <v>328216.0085714286</v>
      </c>
      <c r="BL7" t="s">
        <v>121</v>
      </c>
      <c r="BM7" s="2">
        <v>82987.239999999991</v>
      </c>
      <c r="BN7" s="4">
        <v>6671</v>
      </c>
      <c r="BW7" t="s">
        <v>132</v>
      </c>
      <c r="BX7" s="9">
        <v>339210.4900000029</v>
      </c>
    </row>
    <row r="8" spans="3:76" x14ac:dyDescent="0.35">
      <c r="C8" t="s">
        <v>73</v>
      </c>
      <c r="D8" s="2">
        <v>8477.4799999999977</v>
      </c>
      <c r="F8" t="s">
        <v>79</v>
      </c>
      <c r="G8" s="2">
        <v>130.20000000000073</v>
      </c>
      <c r="I8" t="s">
        <v>91</v>
      </c>
      <c r="J8" s="2">
        <v>134907.56</v>
      </c>
      <c r="L8" t="s">
        <v>89</v>
      </c>
      <c r="M8" s="2">
        <v>86589.619999999952</v>
      </c>
      <c r="O8" s="4">
        <v>600</v>
      </c>
      <c r="P8" s="4">
        <v>20</v>
      </c>
      <c r="AJ8" t="s">
        <v>31</v>
      </c>
      <c r="AK8" s="45">
        <v>6.563376658694893E-2</v>
      </c>
      <c r="AM8" t="s">
        <v>31</v>
      </c>
      <c r="AN8" s="46">
        <v>205642.8500000005</v>
      </c>
      <c r="AP8" s="16" t="str">
        <f t="shared" si="0"/>
        <v>May</v>
      </c>
      <c r="AQ8" s="35">
        <f t="shared" si="1"/>
        <v>205642.8500000005</v>
      </c>
      <c r="AR8" s="35">
        <f t="shared" si="2"/>
        <v>205642.8500000005</v>
      </c>
      <c r="AV8" t="s">
        <v>62</v>
      </c>
      <c r="AW8" s="9">
        <v>340665.27999999869</v>
      </c>
      <c r="AZ8" s="16" t="str">
        <f t="shared" si="3"/>
        <v>Thu</v>
      </c>
      <c r="BA8" s="35">
        <f t="shared" si="4"/>
        <v>340665.27999999869</v>
      </c>
      <c r="BB8" s="35">
        <f t="shared" si="5"/>
        <v>328216.0085714286</v>
      </c>
      <c r="BL8" t="s">
        <v>118</v>
      </c>
      <c r="BM8" s="2">
        <v>78081.849999999962</v>
      </c>
      <c r="BN8" s="4">
        <v>6545</v>
      </c>
      <c r="BW8" t="s">
        <v>127</v>
      </c>
      <c r="BX8" s="9">
        <v>174072.76000000047</v>
      </c>
    </row>
    <row r="9" spans="3:76" x14ac:dyDescent="0.35">
      <c r="C9" t="s">
        <v>78</v>
      </c>
      <c r="D9" s="2">
        <v>7569.0199999999959</v>
      </c>
      <c r="F9" t="s">
        <v>77</v>
      </c>
      <c r="G9" s="2">
        <v>912.82000000000062</v>
      </c>
      <c r="I9" t="s">
        <v>83</v>
      </c>
      <c r="J9" s="2">
        <v>132555.79000000024</v>
      </c>
      <c r="L9" t="s">
        <v>86</v>
      </c>
      <c r="M9" s="2">
        <v>91811.079999999856</v>
      </c>
      <c r="AJ9" t="s">
        <v>32</v>
      </c>
      <c r="AK9" s="45">
        <v>-4.9371519603040204E-2</v>
      </c>
      <c r="AM9" t="s">
        <v>32</v>
      </c>
      <c r="AN9" s="46">
        <v>195489.95000000042</v>
      </c>
      <c r="AP9" s="16" t="str">
        <f t="shared" si="0"/>
        <v>Jun</v>
      </c>
      <c r="AQ9" s="35">
        <f t="shared" si="1"/>
        <v>195489.95000000042</v>
      </c>
      <c r="AR9" s="35">
        <f t="shared" si="2"/>
        <v>195489.95000000042</v>
      </c>
      <c r="AV9" t="s">
        <v>63</v>
      </c>
      <c r="AW9" s="9">
        <v>319564.96000000124</v>
      </c>
      <c r="AZ9" s="16" t="str">
        <f t="shared" si="3"/>
        <v>Fri</v>
      </c>
      <c r="BA9" s="35">
        <f t="shared" si="4"/>
        <v>319564.96000000124</v>
      </c>
      <c r="BB9" s="35">
        <f t="shared" si="5"/>
        <v>328216.0085714286</v>
      </c>
      <c r="BW9" t="s">
        <v>126</v>
      </c>
      <c r="BX9" s="9">
        <v>142236.05999999959</v>
      </c>
    </row>
    <row r="10" spans="3:76" x14ac:dyDescent="0.35">
      <c r="C10" t="s">
        <v>76</v>
      </c>
      <c r="D10" s="2">
        <v>7236.9200000000019</v>
      </c>
      <c r="F10" t="s">
        <v>70</v>
      </c>
      <c r="G10" s="2">
        <v>992.27999999999975</v>
      </c>
      <c r="I10" t="s">
        <v>87</v>
      </c>
      <c r="J10" s="2">
        <v>132061.01999999973</v>
      </c>
      <c r="L10" t="s">
        <v>92</v>
      </c>
      <c r="M10" s="2">
        <v>96221.15</v>
      </c>
      <c r="AJ10" t="s">
        <v>33</v>
      </c>
      <c r="AK10" s="45">
        <v>-6.5234862457122469E-2</v>
      </c>
      <c r="AM10" t="s">
        <v>33</v>
      </c>
      <c r="AN10" s="46">
        <v>182737.19000000064</v>
      </c>
      <c r="AP10" s="16" t="str">
        <f t="shared" si="0"/>
        <v>Jul</v>
      </c>
      <c r="AQ10" s="35">
        <f t="shared" si="1"/>
        <v>182737.19000000064</v>
      </c>
      <c r="AR10" s="35">
        <f t="shared" si="2"/>
        <v>182737.19000000064</v>
      </c>
      <c r="AV10" t="s">
        <v>64</v>
      </c>
      <c r="AW10" s="9">
        <v>332458.74000000069</v>
      </c>
      <c r="AZ10" s="16" t="str">
        <f t="shared" si="3"/>
        <v>Sat</v>
      </c>
      <c r="BA10" s="35">
        <f t="shared" si="4"/>
        <v>332458.74000000069</v>
      </c>
      <c r="BB10" s="35">
        <f t="shared" si="5"/>
        <v>328216.0085714286</v>
      </c>
      <c r="BL10" s="50" t="s">
        <v>65</v>
      </c>
      <c r="BM10" s="50">
        <v>2</v>
      </c>
      <c r="BW10" t="s">
        <v>125</v>
      </c>
      <c r="BX10" s="9">
        <v>86449.160000000265</v>
      </c>
    </row>
    <row r="11" spans="3:76" x14ac:dyDescent="0.35">
      <c r="C11" t="s">
        <v>74</v>
      </c>
      <c r="D11" s="2">
        <v>7191.9699999999975</v>
      </c>
      <c r="F11" t="s">
        <v>71</v>
      </c>
      <c r="G11" s="2">
        <v>1362.7800000000007</v>
      </c>
      <c r="I11" t="s">
        <v>90</v>
      </c>
      <c r="J11" s="2">
        <v>131335.97000000015</v>
      </c>
      <c r="L11" t="s">
        <v>85</v>
      </c>
      <c r="M11" s="2">
        <v>101212.63000000015</v>
      </c>
      <c r="AJ11" t="s">
        <v>34</v>
      </c>
      <c r="AK11" s="45">
        <v>0.14152658251995448</v>
      </c>
      <c r="AM11" t="s">
        <v>34</v>
      </c>
      <c r="AN11" s="46">
        <v>208599.36000000034</v>
      </c>
      <c r="AP11" s="16" t="str">
        <f t="shared" si="0"/>
        <v>Aug</v>
      </c>
      <c r="AQ11" s="35">
        <f t="shared" si="1"/>
        <v>208599.36000000034</v>
      </c>
      <c r="AR11" s="35">
        <f t="shared" si="2"/>
        <v>208599.36000000034</v>
      </c>
      <c r="BW11" t="s">
        <v>128</v>
      </c>
      <c r="BX11" s="9">
        <v>52455.239999999467</v>
      </c>
    </row>
    <row r="12" spans="3:76" x14ac:dyDescent="0.35">
      <c r="C12" t="s">
        <v>75</v>
      </c>
      <c r="D12" s="2">
        <v>6966.5800000000008</v>
      </c>
      <c r="F12" t="s">
        <v>72</v>
      </c>
      <c r="G12" s="2">
        <v>1387.2399999999998</v>
      </c>
      <c r="I12" t="s">
        <v>88</v>
      </c>
      <c r="J12" s="2">
        <v>128176.22000000032</v>
      </c>
      <c r="L12" t="s">
        <v>84</v>
      </c>
      <c r="M12" s="2">
        <v>104453.84999999986</v>
      </c>
      <c r="Y12" s="46"/>
      <c r="AJ12" t="s">
        <v>35</v>
      </c>
      <c r="AK12" s="45">
        <v>-8.8756456395647235E-2</v>
      </c>
      <c r="AM12" t="s">
        <v>35</v>
      </c>
      <c r="AN12" s="46">
        <v>190084.82000000039</v>
      </c>
      <c r="AP12" s="16" t="str">
        <f t="shared" si="0"/>
        <v>Sep</v>
      </c>
      <c r="AQ12" s="35">
        <f t="shared" si="1"/>
        <v>190084.82000000039</v>
      </c>
      <c r="AR12" s="35">
        <f t="shared" si="2"/>
        <v>190084.82000000039</v>
      </c>
      <c r="BL12" t="str">
        <f>BL3</f>
        <v>Product Name</v>
      </c>
      <c r="BM12" t="str">
        <f>IF($BM$10=1,BM3,BN3)</f>
        <v>Total Qty Sold</v>
      </c>
    </row>
    <row r="13" spans="3:76" x14ac:dyDescent="0.35">
      <c r="AJ13" t="s">
        <v>36</v>
      </c>
      <c r="AK13" s="45">
        <v>1.5750863219866535E-3</v>
      </c>
      <c r="AM13" t="s">
        <v>36</v>
      </c>
      <c r="AN13" s="46">
        <v>190384.21999999968</v>
      </c>
      <c r="AP13" s="16" t="str">
        <f t="shared" si="0"/>
        <v>Oct</v>
      </c>
      <c r="AQ13" s="35">
        <f t="shared" si="1"/>
        <v>190384.21999999968</v>
      </c>
      <c r="AR13" s="35">
        <f t="shared" si="2"/>
        <v>190384.21999999968</v>
      </c>
      <c r="BL13" t="str">
        <f t="shared" ref="BL13:BL17" si="6">BL4</f>
        <v>Begin Brew</v>
      </c>
      <c r="BM13" s="51">
        <f t="shared" ref="BM13:BM17" si="7">IF($BM$10=1,BM4,BN4)</f>
        <v>6861</v>
      </c>
    </row>
    <row r="14" spans="3:76" x14ac:dyDescent="0.35">
      <c r="AJ14" t="s">
        <v>37</v>
      </c>
      <c r="AK14" s="45">
        <v>9.8171476606608472E-3</v>
      </c>
      <c r="AM14" t="s">
        <v>37</v>
      </c>
      <c r="AN14" s="46">
        <v>192253.24999999942</v>
      </c>
      <c r="AP14" s="16" t="str">
        <f t="shared" si="0"/>
        <v>Nov</v>
      </c>
      <c r="AQ14" s="35">
        <f t="shared" si="1"/>
        <v>192253.24999999942</v>
      </c>
      <c r="AR14" s="35">
        <f t="shared" si="2"/>
        <v>192253.24999999942</v>
      </c>
      <c r="BL14" t="str">
        <f t="shared" si="6"/>
        <v>Common Splash</v>
      </c>
      <c r="BM14" s="51">
        <f t="shared" si="7"/>
        <v>6137</v>
      </c>
    </row>
    <row r="15" spans="3:76" x14ac:dyDescent="0.35">
      <c r="D15" s="10" t="s">
        <v>95</v>
      </c>
      <c r="G15" s="10" t="s">
        <v>96</v>
      </c>
      <c r="J15" s="10" t="s">
        <v>99</v>
      </c>
      <c r="M15" s="10" t="s">
        <v>57</v>
      </c>
      <c r="AJ15" t="s">
        <v>38</v>
      </c>
      <c r="AK15" s="45">
        <v>-6.7086980324126341E-2</v>
      </c>
      <c r="AM15" t="s">
        <v>38</v>
      </c>
      <c r="AN15" s="46">
        <v>179355.56000000011</v>
      </c>
      <c r="AP15" s="16" t="str">
        <f t="shared" si="0"/>
        <v>Dec</v>
      </c>
      <c r="AQ15" s="35">
        <f t="shared" si="1"/>
        <v>179355.56000000011</v>
      </c>
      <c r="AR15" s="35">
        <f t="shared" si="2"/>
        <v>179355.56000000011</v>
      </c>
      <c r="BL15" t="str">
        <f t="shared" si="6"/>
        <v>Onto Dew</v>
      </c>
      <c r="BM15" s="51">
        <f t="shared" si="7"/>
        <v>6262</v>
      </c>
    </row>
    <row r="16" spans="3:76" x14ac:dyDescent="0.35">
      <c r="D16" t="str">
        <f>IF($D$3=1,C7,F7)</f>
        <v>Full Name</v>
      </c>
      <c r="E16" t="str">
        <f>IF($D$3=1,D7,G7)</f>
        <v>Profit Margin</v>
      </c>
      <c r="G16" t="str">
        <f>IF($D$3=1,I7,L7)</f>
        <v>Location</v>
      </c>
      <c r="H16" t="str">
        <f>IF($D$3=1,J7,M7)</f>
        <v>Profit Margin</v>
      </c>
      <c r="J16" t="str">
        <f>IF($D$4=1,D16,G16)</f>
        <v>Full Name</v>
      </c>
      <c r="K16" t="str">
        <f>IF($D$4=1,E16,H16)</f>
        <v>Profit Margin</v>
      </c>
      <c r="M16" t="str">
        <f>_xlfn.TEXTJOIN(" ",,IF(D3=1,"Top","Least"),"5 Profitable",IF(D4=1,"Customers","Locations"))</f>
        <v>Top 5 Profitable Customers</v>
      </c>
      <c r="BL16" t="str">
        <f t="shared" si="6"/>
        <v>Eight Brew</v>
      </c>
      <c r="BM16" s="51">
        <f t="shared" si="7"/>
        <v>6671</v>
      </c>
    </row>
    <row r="17" spans="4:65" x14ac:dyDescent="0.35">
      <c r="D17" t="str">
        <f t="shared" ref="D17:E21" si="8">IF($D$3=1,C8,F8)</f>
        <v>John Brown</v>
      </c>
      <c r="E17" s="2">
        <f t="shared" si="8"/>
        <v>8477.4799999999977</v>
      </c>
      <c r="G17" t="str">
        <f t="shared" ref="G17:H21" si="9">IF($D$3=1,I8,L8)</f>
        <v>Washington</v>
      </c>
      <c r="H17" s="2">
        <f t="shared" si="9"/>
        <v>134907.56</v>
      </c>
      <c r="J17" t="str">
        <f t="shared" ref="J17:K21" si="10">IF($D$4=1,D17,G17)</f>
        <v>John Brown</v>
      </c>
      <c r="K17" s="9">
        <f t="shared" si="10"/>
        <v>8477.4799999999977</v>
      </c>
      <c r="M17" t="str">
        <f>_xlfn.TEXTJOIN(" ",,"No of",IF(D4=1,"Customers Overtime", "Sales Location"))</f>
        <v>No of Customers Overtime</v>
      </c>
      <c r="BL17" t="str">
        <f t="shared" si="6"/>
        <v>Attorney Mist</v>
      </c>
      <c r="BM17" s="51">
        <f t="shared" si="7"/>
        <v>6545</v>
      </c>
    </row>
    <row r="18" spans="4:65" x14ac:dyDescent="0.35">
      <c r="D18" t="str">
        <f t="shared" si="8"/>
        <v>Paul Noble</v>
      </c>
      <c r="E18" s="2">
        <f t="shared" si="8"/>
        <v>7569.0199999999959</v>
      </c>
      <c r="G18" t="str">
        <f t="shared" si="9"/>
        <v>California</v>
      </c>
      <c r="H18" s="2">
        <f t="shared" si="9"/>
        <v>132555.79000000024</v>
      </c>
      <c r="J18" t="str">
        <f t="shared" si="10"/>
        <v>Paul Noble</v>
      </c>
      <c r="K18" s="9">
        <f t="shared" si="10"/>
        <v>7569.0199999999959</v>
      </c>
      <c r="M18">
        <f>IF(D4=1,GETPIVOTDATA("[Measures].[# of Customers]",$O$7),GETPIVOTDATA("[Measures].[# of Locations]",$O$7))</f>
        <v>600</v>
      </c>
    </row>
    <row r="19" spans="4:65" x14ac:dyDescent="0.35">
      <c r="D19" t="str">
        <f t="shared" si="8"/>
        <v>Laura Gross</v>
      </c>
      <c r="E19" s="2">
        <f t="shared" si="8"/>
        <v>7236.9200000000019</v>
      </c>
      <c r="G19" t="str">
        <f t="shared" si="9"/>
        <v>Michigan</v>
      </c>
      <c r="H19" s="2">
        <f t="shared" si="9"/>
        <v>132061.01999999973</v>
      </c>
      <c r="J19" t="str">
        <f t="shared" si="10"/>
        <v>Laura Gross</v>
      </c>
      <c r="K19" s="9">
        <f t="shared" si="10"/>
        <v>7236.9200000000019</v>
      </c>
    </row>
    <row r="20" spans="4:65" x14ac:dyDescent="0.35">
      <c r="D20" t="str">
        <f t="shared" si="8"/>
        <v>Judith Simmons</v>
      </c>
      <c r="E20" s="2">
        <f t="shared" si="8"/>
        <v>7191.9699999999975</v>
      </c>
      <c r="G20" t="str">
        <f t="shared" si="9"/>
        <v>Virginia</v>
      </c>
      <c r="H20" s="2">
        <f t="shared" si="9"/>
        <v>131335.97000000015</v>
      </c>
      <c r="J20" t="str">
        <f t="shared" si="10"/>
        <v>Judith Simmons</v>
      </c>
      <c r="K20" s="9">
        <f t="shared" si="10"/>
        <v>7191.9699999999975</v>
      </c>
    </row>
    <row r="21" spans="4:65" x14ac:dyDescent="0.35">
      <c r="D21" t="str">
        <f t="shared" si="8"/>
        <v>Kristine Barrett</v>
      </c>
      <c r="E21" s="2">
        <f t="shared" si="8"/>
        <v>6966.5800000000008</v>
      </c>
      <c r="G21" t="str">
        <f t="shared" si="9"/>
        <v>Missouri</v>
      </c>
      <c r="H21" s="2">
        <f t="shared" si="9"/>
        <v>128176.22000000032</v>
      </c>
      <c r="J21" t="str">
        <f t="shared" si="10"/>
        <v>Kristine Barrett</v>
      </c>
      <c r="K21" s="9">
        <f t="shared" si="10"/>
        <v>6966.5800000000008</v>
      </c>
      <c r="N21" s="9"/>
    </row>
    <row r="23" spans="4:65" x14ac:dyDescent="0.35">
      <c r="D23" t="s">
        <v>100</v>
      </c>
      <c r="G23" t="s">
        <v>101</v>
      </c>
    </row>
    <row r="24" spans="4:65" x14ac:dyDescent="0.35">
      <c r="D24" t="str">
        <f>IF($D$3=1,C7,I7)</f>
        <v>Full Name</v>
      </c>
      <c r="E24" t="str">
        <f>IF($D$3=1,D7,J7)</f>
        <v>Profit Margin</v>
      </c>
      <c r="G24" t="str">
        <f>IF($D$3=2,F7,L7)</f>
        <v>Location</v>
      </c>
      <c r="H24" t="str">
        <f>IF($D$3=2,G7,M7)</f>
        <v>Profit Margin</v>
      </c>
    </row>
    <row r="25" spans="4:65" x14ac:dyDescent="0.35">
      <c r="D25" t="str">
        <f t="shared" ref="D25:E25" si="11">IF($D$3=1,C8,I8)</f>
        <v>John Brown</v>
      </c>
      <c r="E25">
        <f t="shared" si="11"/>
        <v>8477.4799999999977</v>
      </c>
      <c r="G25" t="str">
        <f t="shared" ref="G25:H25" si="12">IF($D$3=2,F8,L8)</f>
        <v>New York</v>
      </c>
      <c r="H25">
        <f t="shared" si="12"/>
        <v>86589.619999999952</v>
      </c>
    </row>
    <row r="26" spans="4:65" x14ac:dyDescent="0.35">
      <c r="D26" t="str">
        <f t="shared" ref="D26:E26" si="13">IF($D$3=1,C9,I9)</f>
        <v>Paul Noble</v>
      </c>
      <c r="E26">
        <f t="shared" si="13"/>
        <v>7569.0199999999959</v>
      </c>
      <c r="G26" t="str">
        <f t="shared" ref="G26:H26" si="14">IF($D$3=2,F9,L9)</f>
        <v>Maryland</v>
      </c>
      <c r="H26">
        <f t="shared" si="14"/>
        <v>91811.079999999856</v>
      </c>
    </row>
    <row r="27" spans="4:65" x14ac:dyDescent="0.35">
      <c r="D27" t="str">
        <f t="shared" ref="D27:E27" si="15">IF($D$3=1,C10,I10)</f>
        <v>Laura Gross</v>
      </c>
      <c r="E27">
        <f t="shared" si="15"/>
        <v>7236.9200000000019</v>
      </c>
      <c r="G27" t="str">
        <f t="shared" ref="G27:H27" si="16">IF($D$3=2,F10,L10)</f>
        <v>Wisconsin</v>
      </c>
      <c r="H27">
        <f t="shared" si="16"/>
        <v>96221.15</v>
      </c>
    </row>
    <row r="28" spans="4:65" x14ac:dyDescent="0.35">
      <c r="D28" t="str">
        <f t="shared" ref="D28:E28" si="17">IF($D$3=1,C11,I11)</f>
        <v>Judith Simmons</v>
      </c>
      <c r="E28">
        <f t="shared" si="17"/>
        <v>7191.9699999999975</v>
      </c>
      <c r="G28" t="str">
        <f t="shared" ref="G28:H28" si="18">IF($D$3=2,F11,L11)</f>
        <v>Indiana</v>
      </c>
      <c r="H28">
        <f t="shared" si="18"/>
        <v>101212.63000000015</v>
      </c>
    </row>
    <row r="29" spans="4:65" x14ac:dyDescent="0.35">
      <c r="D29" t="str">
        <f t="shared" ref="D29:E29" si="19">IF($D$3=1,C12,I12)</f>
        <v>Kristine Barrett</v>
      </c>
      <c r="E29">
        <f t="shared" si="19"/>
        <v>6966.5800000000008</v>
      </c>
      <c r="G29" t="str">
        <f t="shared" ref="G29:H29" si="20">IF($D$3=2,F12,L12)</f>
        <v>Florida</v>
      </c>
      <c r="H29">
        <f t="shared" si="20"/>
        <v>104453.84999999986</v>
      </c>
    </row>
  </sheetData>
  <pageMargins left="0.7" right="0.7" top="0.75" bottom="0.75" header="0.3" footer="0.3"/>
  <pageSetup orientation="portrait" r:id="rId1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E110D-EF0B-47DF-AEED-E671DB3BEF36}">
  <sheetPr codeName="Sheet7"/>
  <dimension ref="D5:K10"/>
  <sheetViews>
    <sheetView showGridLines="0" showRowColHeaders="0" workbookViewId="0">
      <selection activeCell="M2" sqref="M2"/>
    </sheetView>
  </sheetViews>
  <sheetFormatPr defaultRowHeight="14.5" x14ac:dyDescent="0.35"/>
  <cols>
    <col min="1" max="16384" width="8.7265625" style="7"/>
  </cols>
  <sheetData>
    <row r="5" spans="4:11" x14ac:dyDescent="0.35">
      <c r="D5" s="8"/>
    </row>
    <row r="6" spans="4:11" x14ac:dyDescent="0.35">
      <c r="H6" s="7" t="s">
        <v>12</v>
      </c>
    </row>
    <row r="8" spans="4:11" x14ac:dyDescent="0.35">
      <c r="E8" s="7" t="s">
        <v>12</v>
      </c>
      <c r="K8"/>
    </row>
    <row r="9" spans="4:11" x14ac:dyDescent="0.35">
      <c r="K9" s="6" t="s">
        <v>24</v>
      </c>
    </row>
    <row r="10" spans="4:11" x14ac:dyDescent="0.35">
      <c r="K10" s="6" t="s">
        <v>25</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6AE48-E5E5-4B92-B1E1-9D77EAEEB993}">
  <sheetPr codeName="Sheet1"/>
  <dimension ref="D5:K10"/>
  <sheetViews>
    <sheetView showGridLines="0" showRowColHeaders="0" workbookViewId="0">
      <selection activeCell="N3" sqref="N3"/>
    </sheetView>
  </sheetViews>
  <sheetFormatPr defaultRowHeight="14.5" x14ac:dyDescent="0.35"/>
  <cols>
    <col min="1" max="16384" width="8.7265625" style="7"/>
  </cols>
  <sheetData>
    <row r="5" spans="4:11" x14ac:dyDescent="0.35">
      <c r="D5" s="8"/>
    </row>
    <row r="6" spans="4:11" x14ac:dyDescent="0.35">
      <c r="H6" s="7" t="s">
        <v>12</v>
      </c>
    </row>
    <row r="8" spans="4:11" x14ac:dyDescent="0.35">
      <c r="E8" s="7" t="s">
        <v>12</v>
      </c>
      <c r="K8"/>
    </row>
    <row r="9" spans="4:11" x14ac:dyDescent="0.35">
      <c r="K9" s="6" t="s">
        <v>24</v>
      </c>
    </row>
    <row r="10" spans="4:11" x14ac:dyDescent="0.35">
      <c r="K10" s="6" t="s">
        <v>25</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C960A-BA82-4529-B205-D5F80E1F9075}">
  <sheetPr codeName="Sheet8"/>
  <dimension ref="D5:K34"/>
  <sheetViews>
    <sheetView showGridLines="0" showRowColHeaders="0" tabSelected="1" zoomScale="105" workbookViewId="0">
      <selection activeCell="M1" sqref="M1"/>
    </sheetView>
  </sheetViews>
  <sheetFormatPr defaultRowHeight="14.5" x14ac:dyDescent="0.35"/>
  <cols>
    <col min="1" max="16384" width="8.7265625" style="7"/>
  </cols>
  <sheetData>
    <row r="5" spans="4:11" x14ac:dyDescent="0.35">
      <c r="D5" s="8"/>
    </row>
    <row r="6" spans="4:11" x14ac:dyDescent="0.35">
      <c r="H6" s="7" t="s">
        <v>12</v>
      </c>
    </row>
    <row r="8" spans="4:11" x14ac:dyDescent="0.35">
      <c r="E8" s="7" t="s">
        <v>12</v>
      </c>
    </row>
    <row r="9" spans="4:11" x14ac:dyDescent="0.35">
      <c r="K9" s="44"/>
    </row>
    <row r="10" spans="4:11" x14ac:dyDescent="0.35">
      <c r="K10" s="44"/>
    </row>
    <row r="34" spans="7:7" x14ac:dyDescent="0.35">
      <c r="G34" s="7" t="s">
        <v>12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Option Button 3">
              <controlPr defaultSize="0" autoFill="0" autoLine="0" autoPict="0">
                <anchor moveWithCells="1">
                  <from>
                    <xdr:col>11</xdr:col>
                    <xdr:colOff>165100</xdr:colOff>
                    <xdr:row>11</xdr:row>
                    <xdr:rowOff>120650</xdr:rowOff>
                  </from>
                  <to>
                    <xdr:col>11</xdr:col>
                    <xdr:colOff>381000</xdr:colOff>
                    <xdr:row>12</xdr:row>
                    <xdr:rowOff>158750</xdr:rowOff>
                  </to>
                </anchor>
              </controlPr>
            </control>
          </mc:Choice>
        </mc:AlternateContent>
        <mc:AlternateContent xmlns:mc="http://schemas.openxmlformats.org/markup-compatibility/2006">
          <mc:Choice Requires="x14">
            <control shapeId="8196" r:id="rId5" name="Option Button 4">
              <controlPr defaultSize="0" autoFill="0" autoLine="0" autoPict="0">
                <anchor moveWithCells="1">
                  <from>
                    <xdr:col>12</xdr:col>
                    <xdr:colOff>146050</xdr:colOff>
                    <xdr:row>11</xdr:row>
                    <xdr:rowOff>114300</xdr:rowOff>
                  </from>
                  <to>
                    <xdr:col>12</xdr:col>
                    <xdr:colOff>336550</xdr:colOff>
                    <xdr:row>12</xdr:row>
                    <xdr:rowOff>158750</xdr:rowOff>
                  </to>
                </anchor>
              </controlPr>
            </control>
          </mc:Choice>
        </mc:AlternateContent>
        <mc:AlternateContent xmlns:mc="http://schemas.openxmlformats.org/markup-compatibility/2006">
          <mc:Choice Requires="x14">
            <control shapeId="8197" r:id="rId6" name="Drop Down 5">
              <controlPr defaultSize="0" autoLine="0" autoPict="0">
                <anchor moveWithCells="1">
                  <from>
                    <xdr:col>11</xdr:col>
                    <xdr:colOff>234950</xdr:colOff>
                    <xdr:row>13</xdr:row>
                    <xdr:rowOff>44450</xdr:rowOff>
                  </from>
                  <to>
                    <xdr:col>13</xdr:col>
                    <xdr:colOff>158750</xdr:colOff>
                    <xdr:row>14</xdr:row>
                    <xdr:rowOff>63500</xdr:rowOff>
                  </to>
                </anchor>
              </controlPr>
            </control>
          </mc:Choice>
        </mc:AlternateContent>
        <mc:AlternateContent xmlns:mc="http://schemas.openxmlformats.org/markup-compatibility/2006">
          <mc:Choice Requires="x14">
            <control shapeId="8228" r:id="rId7" name="Option Button 36">
              <controlPr defaultSize="0" autoFill="0" autoLine="0" autoPict="0">
                <anchor moveWithCells="1">
                  <from>
                    <xdr:col>14</xdr:col>
                    <xdr:colOff>603250</xdr:colOff>
                    <xdr:row>8</xdr:row>
                    <xdr:rowOff>57150</xdr:rowOff>
                  </from>
                  <to>
                    <xdr:col>15</xdr:col>
                    <xdr:colOff>190500</xdr:colOff>
                    <xdr:row>9</xdr:row>
                    <xdr:rowOff>95250</xdr:rowOff>
                  </to>
                </anchor>
              </controlPr>
            </control>
          </mc:Choice>
        </mc:AlternateContent>
        <mc:AlternateContent xmlns:mc="http://schemas.openxmlformats.org/markup-compatibility/2006">
          <mc:Choice Requires="x14">
            <control shapeId="8229" r:id="rId8" name="Option Button 37">
              <controlPr defaultSize="0" autoFill="0" autoLine="0" autoPict="0">
                <anchor moveWithCells="1">
                  <from>
                    <xdr:col>16</xdr:col>
                    <xdr:colOff>342900</xdr:colOff>
                    <xdr:row>8</xdr:row>
                    <xdr:rowOff>57150</xdr:rowOff>
                  </from>
                  <to>
                    <xdr:col>16</xdr:col>
                    <xdr:colOff>533400</xdr:colOff>
                    <xdr:row>9</xdr:row>
                    <xdr:rowOff>95250</xdr:rowOff>
                  </to>
                </anchor>
              </controlPr>
            </control>
          </mc:Choice>
        </mc:AlternateContent>
        <mc:AlternateContent xmlns:mc="http://schemas.openxmlformats.org/markup-compatibility/2006">
          <mc:Choice Requires="x14">
            <control shapeId="8230" r:id="rId9" name="Group Box 38">
              <controlPr defaultSize="0" autoFill="0" autoPict="0">
                <anchor moveWithCells="1">
                  <from>
                    <xdr:col>14</xdr:col>
                    <xdr:colOff>431800</xdr:colOff>
                    <xdr:row>7</xdr:row>
                    <xdr:rowOff>120650</xdr:rowOff>
                  </from>
                  <to>
                    <xdr:col>18</xdr:col>
                    <xdr:colOff>76200</xdr:colOff>
                    <xdr:row>10</xdr:row>
                    <xdr:rowOff>38100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EC7A4B5C-5932-4C09-B995-0756168CF049}">
  <ds:schemaRefs/>
</ds:datastoreItem>
</file>

<file path=customXml/itemProps2.xml><?xml version="1.0" encoding="utf-8"?>
<ds:datastoreItem xmlns:ds="http://schemas.openxmlformats.org/officeDocument/2006/customXml" ds:itemID="{E97DF80D-242F-4FA0-8934-B8A910CD21C9}">
  <ds:schemaRefs/>
</ds:datastoreItem>
</file>

<file path=customXml/itemProps3.xml><?xml version="1.0" encoding="utf-8"?>
<ds:datastoreItem xmlns:ds="http://schemas.openxmlformats.org/officeDocument/2006/customXml" ds:itemID="{9D2A98C5-A829-444F-A537-28D58303E68C}">
  <ds:schemaRefs/>
</ds:datastoreItem>
</file>

<file path=customXml/itemProps4.xml><?xml version="1.0" encoding="utf-8"?>
<ds:datastoreItem xmlns:ds="http://schemas.openxmlformats.org/officeDocument/2006/customXml" ds:itemID="{D0742F7B-CAD7-461E-B087-E2FA19A6B23B}">
  <ds:schemaRefs/>
</ds:datastoreItem>
</file>

<file path=customXml/itemProps5.xml><?xml version="1.0" encoding="utf-8"?>
<ds:datastoreItem xmlns:ds="http://schemas.openxmlformats.org/officeDocument/2006/customXml" ds:itemID="{57BB593A-5321-48C3-9B81-C858EF6FA1D2}">
  <ds:schemaRefs/>
</ds:datastoreItem>
</file>

<file path=customXml/itemProps6.xml><?xml version="1.0" encoding="utf-8"?>
<ds:datastoreItem xmlns:ds="http://schemas.openxmlformats.org/officeDocument/2006/customXml" ds:itemID="{769C8926-6193-4F8B-A9D1-C8A9E4DBD9F8}">
  <ds:schemaRefs/>
</ds:datastoreItem>
</file>

<file path=customXml/itemProps7.xml><?xml version="1.0" encoding="utf-8"?>
<ds:datastoreItem xmlns:ds="http://schemas.openxmlformats.org/officeDocument/2006/customXml" ds:itemID="{5D7DA17D-BD66-4F18-91D3-A793EDBDEB10}">
  <ds:schemaRefs/>
</ds:datastoreItem>
</file>

<file path=customXml/itemProps8.xml><?xml version="1.0" encoding="utf-8"?>
<ds:datastoreItem xmlns:ds="http://schemas.openxmlformats.org/officeDocument/2006/customXml" ds:itemID="{B1E1F846-FE81-43A7-B128-603BE25CDDD5}">
  <ds:schemaRefs/>
</ds:datastoreItem>
</file>

<file path=customXml/itemProps9.xml><?xml version="1.0" encoding="utf-8"?>
<ds:datastoreItem xmlns:ds="http://schemas.openxmlformats.org/officeDocument/2006/customXml" ds:itemID="{544A5F8C-75A4-4958-AD83-BE39B15134C5}">
  <ds:schemaRefs/>
</ds:datastoreItem>
</file>

<file path=customXml/itemProps10.xml><?xml version="1.0" encoding="utf-8"?>
<ds:datastoreItem xmlns:ds="http://schemas.openxmlformats.org/officeDocument/2006/customXml" ds:itemID="{CF957A25-CA26-495A-8113-B50014D9FB99}">
  <ds:schemaRefs/>
</ds:datastoreItem>
</file>

<file path=customXml/itemProps11.xml><?xml version="1.0" encoding="utf-8"?>
<ds:datastoreItem xmlns:ds="http://schemas.openxmlformats.org/officeDocument/2006/customXml" ds:itemID="{0A74D36D-301F-4FEB-97A2-B1FED75E9C1C}">
  <ds:schemaRefs/>
</ds:datastoreItem>
</file>

<file path=customXml/itemProps12.xml><?xml version="1.0" encoding="utf-8"?>
<ds:datastoreItem xmlns:ds="http://schemas.openxmlformats.org/officeDocument/2006/customXml" ds:itemID="{1DBEA8E2-5B81-4964-98E9-853A5D3FE846}">
  <ds:schemaRefs/>
</ds:datastoreItem>
</file>

<file path=customXml/itemProps13.xml><?xml version="1.0" encoding="utf-8"?>
<ds:datastoreItem xmlns:ds="http://schemas.openxmlformats.org/officeDocument/2006/customXml" ds:itemID="{90BCF28B-52C3-44F7-AF1D-E3C2EC1A4483}">
  <ds:schemaRefs/>
</ds:datastoreItem>
</file>

<file path=customXml/itemProps14.xml><?xml version="1.0" encoding="utf-8"?>
<ds:datastoreItem xmlns:ds="http://schemas.openxmlformats.org/officeDocument/2006/customXml" ds:itemID="{D2408121-9C6C-4AC8-B60D-54A02BCAD4CD}">
  <ds:schemaRefs/>
</ds:datastoreItem>
</file>

<file path=customXml/itemProps15.xml><?xml version="1.0" encoding="utf-8"?>
<ds:datastoreItem xmlns:ds="http://schemas.openxmlformats.org/officeDocument/2006/customXml" ds:itemID="{4037205A-3A80-4032-84B8-72B834E62CBA}">
  <ds:schemaRefs/>
</ds:datastoreItem>
</file>

<file path=customXml/itemProps16.xml><?xml version="1.0" encoding="utf-8"?>
<ds:datastoreItem xmlns:ds="http://schemas.openxmlformats.org/officeDocument/2006/customXml" ds:itemID="{069EB27A-291F-408F-88FD-D56FCCAA1654}">
  <ds:schemaRefs/>
</ds:datastoreItem>
</file>

<file path=customXml/itemProps17.xml><?xml version="1.0" encoding="utf-8"?>
<ds:datastoreItem xmlns:ds="http://schemas.openxmlformats.org/officeDocument/2006/customXml" ds:itemID="{C527F554-B1A0-4AD0-A0AF-468B0954D99D}">
  <ds:schemaRefs/>
</ds:datastoreItem>
</file>

<file path=customXml/itemProps18.xml><?xml version="1.0" encoding="utf-8"?>
<ds:datastoreItem xmlns:ds="http://schemas.openxmlformats.org/officeDocument/2006/customXml" ds:itemID="{5969C6D0-0997-47C2-8C75-D3BA19EF2860}">
  <ds:schemaRefs/>
</ds:datastoreItem>
</file>

<file path=customXml/itemProps19.xml><?xml version="1.0" encoding="utf-8"?>
<ds:datastoreItem xmlns:ds="http://schemas.openxmlformats.org/officeDocument/2006/customXml" ds:itemID="{8752EBED-9DCD-44B2-A72B-8EFDA735C0E3}">
  <ds:schemaRefs/>
</ds:datastoreItem>
</file>

<file path=customXml/itemProps20.xml><?xml version="1.0" encoding="utf-8"?>
<ds:datastoreItem xmlns:ds="http://schemas.openxmlformats.org/officeDocument/2006/customXml" ds:itemID="{9C0591BD-9DE1-4E78-8FC2-F82F200EB6CD}">
  <ds:schemaRefs>
    <ds:schemaRef ds:uri="http://schemas.microsoft.com/DataMashup"/>
  </ds:schemaRefs>
</ds:datastoreItem>
</file>

<file path=customXml/itemProps21.xml><?xml version="1.0" encoding="utf-8"?>
<ds:datastoreItem xmlns:ds="http://schemas.openxmlformats.org/officeDocument/2006/customXml" ds:itemID="{50248F6B-F753-4113-BC68-7859E5172744}">
  <ds:schemaRefs/>
</ds:datastoreItem>
</file>

<file path=customXml/itemProps22.xml><?xml version="1.0" encoding="utf-8"?>
<ds:datastoreItem xmlns:ds="http://schemas.openxmlformats.org/officeDocument/2006/customXml" ds:itemID="{84D45283-0FFC-4DA0-9788-AC1389C5499B}">
  <ds:schemaRefs/>
</ds:datastoreItem>
</file>

<file path=customXml/itemProps23.xml><?xml version="1.0" encoding="utf-8"?>
<ds:datastoreItem xmlns:ds="http://schemas.openxmlformats.org/officeDocument/2006/customXml" ds:itemID="{711B3072-9C65-44C7-AA00-CE6D115C8775}">
  <ds:schemaRefs/>
</ds:datastoreItem>
</file>

<file path=customXml/itemProps24.xml><?xml version="1.0" encoding="utf-8"?>
<ds:datastoreItem xmlns:ds="http://schemas.openxmlformats.org/officeDocument/2006/customXml" ds:itemID="{E894AB95-8B41-4343-8A62-7643225EB4A7}">
  <ds:schemaRefs/>
</ds:datastoreItem>
</file>

<file path=customXml/itemProps25.xml><?xml version="1.0" encoding="utf-8"?>
<ds:datastoreItem xmlns:ds="http://schemas.openxmlformats.org/officeDocument/2006/customXml" ds:itemID="{CF8E735C-B313-4283-B9DA-30BBC4B10C8E}">
  <ds:schemaRefs/>
</ds:datastoreItem>
</file>

<file path=customXml/itemProps26.xml><?xml version="1.0" encoding="utf-8"?>
<ds:datastoreItem xmlns:ds="http://schemas.openxmlformats.org/officeDocument/2006/customXml" ds:itemID="{E4BCB8B0-12E0-4CC7-AE19-C84CD7C8F5D0}">
  <ds:schemaRefs/>
</ds:datastoreItem>
</file>

<file path=customXml/itemProps27.xml><?xml version="1.0" encoding="utf-8"?>
<ds:datastoreItem xmlns:ds="http://schemas.openxmlformats.org/officeDocument/2006/customXml" ds:itemID="{941861B7-2676-46D5-A972-3CB4F9AB2893}">
  <ds:schemaRefs/>
</ds:datastoreItem>
</file>

<file path=customXml/itemProps28.xml><?xml version="1.0" encoding="utf-8"?>
<ds:datastoreItem xmlns:ds="http://schemas.openxmlformats.org/officeDocument/2006/customXml" ds:itemID="{4325785E-3D05-47CB-8076-567385110821}">
  <ds:schemaRefs/>
</ds:datastoreItem>
</file>

<file path=customXml/itemProps29.xml><?xml version="1.0" encoding="utf-8"?>
<ds:datastoreItem xmlns:ds="http://schemas.openxmlformats.org/officeDocument/2006/customXml" ds:itemID="{A9E8E083-6A0E-4CE6-8712-BFE30525E959}">
  <ds:schemaRefs/>
</ds:datastoreItem>
</file>

<file path=customXml/itemProps30.xml><?xml version="1.0" encoding="utf-8"?>
<ds:datastoreItem xmlns:ds="http://schemas.openxmlformats.org/officeDocument/2006/customXml" ds:itemID="{ABC9AE9F-1785-4DF7-8419-D5E34DF1A12A}">
  <ds:schemaRefs/>
</ds:datastoreItem>
</file>

<file path=customXml/itemProps31.xml><?xml version="1.0" encoding="utf-8"?>
<ds:datastoreItem xmlns:ds="http://schemas.openxmlformats.org/officeDocument/2006/customXml" ds:itemID="{5E09625E-BCD8-4236-BE61-A32854C946A6}">
  <ds:schemaRefs/>
</ds:datastoreItem>
</file>

<file path=customXml/itemProps32.xml><?xml version="1.0" encoding="utf-8"?>
<ds:datastoreItem xmlns:ds="http://schemas.openxmlformats.org/officeDocument/2006/customXml" ds:itemID="{45801E0F-72F4-4C8D-8473-8EFDA783D633}">
  <ds:schemaRefs/>
</ds:datastoreItem>
</file>

<file path=customXml/itemProps33.xml><?xml version="1.0" encoding="utf-8"?>
<ds:datastoreItem xmlns:ds="http://schemas.openxmlformats.org/officeDocument/2006/customXml" ds:itemID="{0CE26995-8468-459B-964D-4017D872B8FD}">
  <ds:schemaRefs/>
</ds:datastoreItem>
</file>

<file path=customXml/itemProps34.xml><?xml version="1.0" encoding="utf-8"?>
<ds:datastoreItem xmlns:ds="http://schemas.openxmlformats.org/officeDocument/2006/customXml" ds:itemID="{8BDDFAD3-C25C-4333-B254-8CF766B89ACF}">
  <ds:schemaRefs/>
</ds:datastoreItem>
</file>

<file path=customXml/itemProps35.xml><?xml version="1.0" encoding="utf-8"?>
<ds:datastoreItem xmlns:ds="http://schemas.openxmlformats.org/officeDocument/2006/customXml" ds:itemID="{486991AF-3852-4020-A38B-31B877D74C02}">
  <ds:schemaRefs/>
</ds:datastoreItem>
</file>

<file path=customXml/itemProps36.xml><?xml version="1.0" encoding="utf-8"?>
<ds:datastoreItem xmlns:ds="http://schemas.openxmlformats.org/officeDocument/2006/customXml" ds:itemID="{E13CAD94-FA93-42EA-87B3-ECFFED88482C}">
  <ds:schemaRefs/>
</ds:datastoreItem>
</file>

<file path=customXml/itemProps37.xml><?xml version="1.0" encoding="utf-8"?>
<ds:datastoreItem xmlns:ds="http://schemas.openxmlformats.org/officeDocument/2006/customXml" ds:itemID="{A1108326-EEF9-463A-9077-CDB6695997E8}">
  <ds:schemaRefs/>
</ds:datastoreItem>
</file>

<file path=customXml/itemProps38.xml><?xml version="1.0" encoding="utf-8"?>
<ds:datastoreItem xmlns:ds="http://schemas.openxmlformats.org/officeDocument/2006/customXml" ds:itemID="{21CC5295-34B6-4FEA-80CF-FFBE4D6A968B}">
  <ds:schemaRefs/>
</ds:datastoreItem>
</file>

<file path=customXml/itemProps39.xml><?xml version="1.0" encoding="utf-8"?>
<ds:datastoreItem xmlns:ds="http://schemas.openxmlformats.org/officeDocument/2006/customXml" ds:itemID="{0EA8B33A-7781-42B5-9AA2-148F949B516C}">
  <ds:schemaRefs/>
</ds:datastoreItem>
</file>

<file path=customXml/itemProps40.xml><?xml version="1.0" encoding="utf-8"?>
<ds:datastoreItem xmlns:ds="http://schemas.openxmlformats.org/officeDocument/2006/customXml" ds:itemID="{7E3B7279-D1CA-4519-A715-FFB85D51DBA3}">
  <ds:schemaRefs/>
</ds:datastoreItem>
</file>

<file path=customXml/itemProps41.xml><?xml version="1.0" encoding="utf-8"?>
<ds:datastoreItem xmlns:ds="http://schemas.openxmlformats.org/officeDocument/2006/customXml" ds:itemID="{51313975-77D4-4EC2-9DBF-1CE128A2415C}">
  <ds:schemaRefs/>
</ds:datastoreItem>
</file>

<file path=customXml/itemProps42.xml><?xml version="1.0" encoding="utf-8"?>
<ds:datastoreItem xmlns:ds="http://schemas.openxmlformats.org/officeDocument/2006/customXml" ds:itemID="{3DC3C43A-DB26-4BA9-BE15-A5A030BC9E48}">
  <ds:schemaRefs/>
</ds:datastoreItem>
</file>

<file path=customXml/itemProps43.xml><?xml version="1.0" encoding="utf-8"?>
<ds:datastoreItem xmlns:ds="http://schemas.openxmlformats.org/officeDocument/2006/customXml" ds:itemID="{40753109-E3D4-428B-9BE9-2DC6E9684E4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KPIs</vt:lpstr>
      <vt:lpstr>TimeFrame Analysis</vt:lpstr>
      <vt:lpstr>Week Analysis - Waffle Chart</vt:lpstr>
      <vt:lpstr>Gender Analysis - Waffle Chart</vt:lpstr>
      <vt:lpstr>Profit Analysis</vt:lpstr>
      <vt:lpstr>Store Dashboard</vt:lpstr>
      <vt:lpstr>Timeframe Dashboard</vt:lpstr>
      <vt:lpstr>Profit Dashboard</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Bisola Ogunye</dc:creator>
  <cp:lastModifiedBy>Bisola Ogunye</cp:lastModifiedBy>
  <dcterms:created xsi:type="dcterms:W3CDTF">2024-04-26T10:52:39Z</dcterms:created>
  <dcterms:modified xsi:type="dcterms:W3CDTF">2024-05-14T17:27:27Z</dcterms:modified>
</cp:coreProperties>
</file>