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940" firstSheet="1" activeTab="3"/>
  </bookViews>
  <sheets>
    <sheet name="Data Modelling" sheetId="1" state="hidden" r:id="rId1"/>
    <sheet name="Data" sheetId="2" r:id="rId2"/>
    <sheet name="VLookup" sheetId="3" r:id="rId3"/>
    <sheet name="Index-Match" sheetId="4" r:id="rId4"/>
  </sheets>
  <calcPr calcId="144525"/>
</workbook>
</file>

<file path=xl/sharedStrings.xml><?xml version="1.0" encoding="utf-8"?>
<sst xmlns="http://schemas.openxmlformats.org/spreadsheetml/2006/main" count="500" uniqueCount="233">
  <si>
    <t>Distributor ID</t>
  </si>
  <si>
    <t>Distributor Name</t>
  </si>
  <si>
    <t>Country</t>
  </si>
  <si>
    <t>Product Code</t>
  </si>
  <si>
    <t>Sales Channel</t>
  </si>
  <si>
    <t>Date Sold</t>
  </si>
  <si>
    <t>Month Sold</t>
  </si>
  <si>
    <t>Quantity</t>
  </si>
  <si>
    <t>Unit Price</t>
  </si>
  <si>
    <t>Revenue</t>
  </si>
  <si>
    <t>Devin Abbott</t>
  </si>
  <si>
    <t>France</t>
  </si>
  <si>
    <t>SUPA105</t>
  </si>
  <si>
    <t>Online</t>
  </si>
  <si>
    <t>Aphrodite Brennan</t>
  </si>
  <si>
    <t>Malawi</t>
  </si>
  <si>
    <t>Direct</t>
  </si>
  <si>
    <t>Guinevere Key</t>
  </si>
  <si>
    <t>Colombia</t>
  </si>
  <si>
    <t>Retail</t>
  </si>
  <si>
    <t>Zahir Fields</t>
  </si>
  <si>
    <t>Canada</t>
  </si>
  <si>
    <t>Deacon Craig</t>
  </si>
  <si>
    <t>Mongolia</t>
  </si>
  <si>
    <t>Brynne Mcgowan</t>
  </si>
  <si>
    <t>Finland</t>
  </si>
  <si>
    <t>Lani Sweet</t>
  </si>
  <si>
    <t>Vanuatu</t>
  </si>
  <si>
    <t>Noble Warner</t>
  </si>
  <si>
    <t>Burkina Faso</t>
  </si>
  <si>
    <t>SUPA104</t>
  </si>
  <si>
    <t>Levi Douglas</t>
  </si>
  <si>
    <t>Tanzania, United Republic of</t>
  </si>
  <si>
    <t>DETA800</t>
  </si>
  <si>
    <t>Jelani Odonnell</t>
  </si>
  <si>
    <t>Albania</t>
  </si>
  <si>
    <t>Jared Sandoval</t>
  </si>
  <si>
    <t>Botswana</t>
  </si>
  <si>
    <t>Hiroko Acevedo</t>
  </si>
  <si>
    <t>Burundi</t>
  </si>
  <si>
    <t>Rhona Clarke</t>
  </si>
  <si>
    <t>Zimbabwe</t>
  </si>
  <si>
    <t>Tad Mack</t>
  </si>
  <si>
    <t>Iceland</t>
  </si>
  <si>
    <t>Rama Goodwin</t>
  </si>
  <si>
    <t>Tunisia</t>
  </si>
  <si>
    <t>Keaton Wolfe</t>
  </si>
  <si>
    <t>French Southern Territories</t>
  </si>
  <si>
    <t>Samuel Ayala</t>
  </si>
  <si>
    <t>Brazil</t>
  </si>
  <si>
    <t>Doris Williams</t>
  </si>
  <si>
    <t>Trinidad and Tobago</t>
  </si>
  <si>
    <t>SUPA103</t>
  </si>
  <si>
    <t>Ingrid Bush</t>
  </si>
  <si>
    <t>Montserrat</t>
  </si>
  <si>
    <t>Nell Maddox</t>
  </si>
  <si>
    <t>Azerbaijan</t>
  </si>
  <si>
    <t>Benedict Byrd</t>
  </si>
  <si>
    <t>Mauritania</t>
  </si>
  <si>
    <t>Ethan Gregory</t>
  </si>
  <si>
    <t>Tuvalu</t>
  </si>
  <si>
    <t>Ursula Mcconnell</t>
  </si>
  <si>
    <t>Hungary</t>
  </si>
  <si>
    <t>Fletcher Jimenez</t>
  </si>
  <si>
    <t>Chad</t>
  </si>
  <si>
    <t>DETA200</t>
  </si>
  <si>
    <t>Isadora Mcclure</t>
  </si>
  <si>
    <t>Indonesia</t>
  </si>
  <si>
    <t>DETA100</t>
  </si>
  <si>
    <t>Liberty Mcbride</t>
  </si>
  <si>
    <t>Fiji</t>
  </si>
  <si>
    <t>Noble Gilbert</t>
  </si>
  <si>
    <t>United States</t>
  </si>
  <si>
    <t>Maxine Gentry</t>
  </si>
  <si>
    <t>Panama</t>
  </si>
  <si>
    <t>Melinda Cobb</t>
  </si>
  <si>
    <t>Uruguay</t>
  </si>
  <si>
    <t>PURA250</t>
  </si>
  <si>
    <t>Yael Carter</t>
  </si>
  <si>
    <t>Malaysia</t>
  </si>
  <si>
    <t>Kay Buckley</t>
  </si>
  <si>
    <t>Malta</t>
  </si>
  <si>
    <t>Athena Fitzpatrick</t>
  </si>
  <si>
    <t>Reunion</t>
  </si>
  <si>
    <t>Joy Vazquez</t>
  </si>
  <si>
    <t>Korea</t>
  </si>
  <si>
    <t>Amery Frazier</t>
  </si>
  <si>
    <t>Georgia</t>
  </si>
  <si>
    <t>Buckminster Hopkins</t>
  </si>
  <si>
    <t>Sierra Leone</t>
  </si>
  <si>
    <t>PURA200</t>
  </si>
  <si>
    <t>George Best</t>
  </si>
  <si>
    <t>Western Sahara</t>
  </si>
  <si>
    <t>Maxwell Parker</t>
  </si>
  <si>
    <t>Falkland Islands (Malvinas)</t>
  </si>
  <si>
    <t>Lance Little</t>
  </si>
  <si>
    <t>Croatia</t>
  </si>
  <si>
    <t>Gwendolyn Walton</t>
  </si>
  <si>
    <t>Cuba</t>
  </si>
  <si>
    <t>SUPA102</t>
  </si>
  <si>
    <t>Isaac Wolf</t>
  </si>
  <si>
    <t>PURA500</t>
  </si>
  <si>
    <t>Celeste Pugh</t>
  </si>
  <si>
    <t>Gabon</t>
  </si>
  <si>
    <t>Oprah Ellis</t>
  </si>
  <si>
    <t>Dominican Republic</t>
  </si>
  <si>
    <t>Emerson Beard</t>
  </si>
  <si>
    <t>Niue</t>
  </si>
  <si>
    <t>Renee Padilla</t>
  </si>
  <si>
    <t>Yemen</t>
  </si>
  <si>
    <t>Maite Henson</t>
  </si>
  <si>
    <t>Bangladesh</t>
  </si>
  <si>
    <t>Ivory Chang</t>
  </si>
  <si>
    <t>Tonga</t>
  </si>
  <si>
    <t>Clark Weaver</t>
  </si>
  <si>
    <t>Palau</t>
  </si>
  <si>
    <t>Ima Cummings</t>
  </si>
  <si>
    <t>Philippines</t>
  </si>
  <si>
    <t>Adria Kaufman</t>
  </si>
  <si>
    <t>Bouvet Island</t>
  </si>
  <si>
    <t>Nyssa Quinn</t>
  </si>
  <si>
    <t>Cocos (Keeling) Islands</t>
  </si>
  <si>
    <t>Amir Alexander</t>
  </si>
  <si>
    <t>Liberia</t>
  </si>
  <si>
    <t>Imogene Bradshaw</t>
  </si>
  <si>
    <t>Niger</t>
  </si>
  <si>
    <t>Gwendolyn Mccarty</t>
  </si>
  <si>
    <t>Madagascar</t>
  </si>
  <si>
    <t>Bell Prince</t>
  </si>
  <si>
    <t>Guinea</t>
  </si>
  <si>
    <t>Katelyn Joseph</t>
  </si>
  <si>
    <t>Slovenia</t>
  </si>
  <si>
    <t>Robert Juarez</t>
  </si>
  <si>
    <t>Svalbard and Jan Mayen</t>
  </si>
  <si>
    <t>Jerry Alvarado</t>
  </si>
  <si>
    <t>Korea, Republic of</t>
  </si>
  <si>
    <t>PURA100</t>
  </si>
  <si>
    <t>India Gilbert</t>
  </si>
  <si>
    <t>Denmark</t>
  </si>
  <si>
    <t>Iliana Porter</t>
  </si>
  <si>
    <t>Poland</t>
  </si>
  <si>
    <t>Deanna Santana</t>
  </si>
  <si>
    <t>Solomon Islands</t>
  </si>
  <si>
    <t>Ivor Mclaughlin</t>
  </si>
  <si>
    <t>United States Minor Outlying Islands</t>
  </si>
  <si>
    <t>Latifah Wall</t>
  </si>
  <si>
    <t>Guadeloupe</t>
  </si>
  <si>
    <t>Anika Tillman</t>
  </si>
  <si>
    <t>Paul Duke</t>
  </si>
  <si>
    <t>Puerto Rico</t>
  </si>
  <si>
    <t>Sawyer Stokes</t>
  </si>
  <si>
    <t>Xerxes Smith</t>
  </si>
  <si>
    <t>Wanda Garza</t>
  </si>
  <si>
    <t>Kyrgyzstan</t>
  </si>
  <si>
    <t>Anjolie Hicks</t>
  </si>
  <si>
    <t>Turks and Caicos Islands</t>
  </si>
  <si>
    <t>Asher Weber</t>
  </si>
  <si>
    <t>Macedonia</t>
  </si>
  <si>
    <t>Mercedes Humphrey</t>
  </si>
  <si>
    <t>Turkey</t>
  </si>
  <si>
    <t>Hayes Rollins</t>
  </si>
  <si>
    <t>Nepal</t>
  </si>
  <si>
    <t>Josiah Yates</t>
  </si>
  <si>
    <t>Winifred Cantu</t>
  </si>
  <si>
    <t>Kazakhstan</t>
  </si>
  <si>
    <t>Germaine Kidd</t>
  </si>
  <si>
    <t>Kenyon Joyce</t>
  </si>
  <si>
    <t>Joel Rivers</t>
  </si>
  <si>
    <t>Australia</t>
  </si>
  <si>
    <t>Colby Knapp</t>
  </si>
  <si>
    <t>Pakistan</t>
  </si>
  <si>
    <t>Vance Campos</t>
  </si>
  <si>
    <t>Syrian Arab Republic</t>
  </si>
  <si>
    <t>Lael Gould</t>
  </si>
  <si>
    <t>El Salvador</t>
  </si>
  <si>
    <t>Jane Hernandez</t>
  </si>
  <si>
    <t>Dara Cunningham</t>
  </si>
  <si>
    <t>Saint Helena</t>
  </si>
  <si>
    <t>Colette Sargent</t>
  </si>
  <si>
    <t>Norfolk Island</t>
  </si>
  <si>
    <t>Shea Cortez</t>
  </si>
  <si>
    <t>India</t>
  </si>
  <si>
    <t>Cyrus Whitley</t>
  </si>
  <si>
    <t>Eleanor Hopper</t>
  </si>
  <si>
    <t>Forrest Macdonald</t>
  </si>
  <si>
    <t>New Caledonia</t>
  </si>
  <si>
    <t>Desirae Perkins</t>
  </si>
  <si>
    <t>Chile</t>
  </si>
  <si>
    <t>Barrett Mckinney</t>
  </si>
  <si>
    <t>Basil Vang</t>
  </si>
  <si>
    <t>Moldova</t>
  </si>
  <si>
    <t>Noel Key</t>
  </si>
  <si>
    <t>Gambia</t>
  </si>
  <si>
    <t>Ebony Mercer</t>
  </si>
  <si>
    <t>Cape Verde</t>
  </si>
  <si>
    <t>Isaac Cooper</t>
  </si>
  <si>
    <t>Netherlands Antilles</t>
  </si>
  <si>
    <t>James Spencer</t>
  </si>
  <si>
    <t>Clark Orr</t>
  </si>
  <si>
    <t>Phillip Perkins</t>
  </si>
  <si>
    <t>Nigeria</t>
  </si>
  <si>
    <t>Uriel Benton</t>
  </si>
  <si>
    <t>South Africa</t>
  </si>
  <si>
    <t>Aretha Patton</t>
  </si>
  <si>
    <t>Thomas Barnes</t>
  </si>
  <si>
    <t>Mayotte</t>
  </si>
  <si>
    <t>Victoria Solis</t>
  </si>
  <si>
    <t>Arsenio Knowles</t>
  </si>
  <si>
    <t>Ryder Conner</t>
  </si>
  <si>
    <t>Virgin Islands, British</t>
  </si>
  <si>
    <t>Roary Dixon</t>
  </si>
  <si>
    <t>Saudi Arabia</t>
  </si>
  <si>
    <t>Silas Battle</t>
  </si>
  <si>
    <t>Leonard Cardenas</t>
  </si>
  <si>
    <t>Brittany Burris</t>
  </si>
  <si>
    <t>Petra Mckenzie</t>
  </si>
  <si>
    <t>Morocco</t>
  </si>
  <si>
    <t>Angela Wise</t>
  </si>
  <si>
    <t>Problem 1a</t>
  </si>
  <si>
    <t>Your team has been given a list of transactions that require additional follow up.</t>
  </si>
  <si>
    <t>Identify the associated distributors below using vlookup:</t>
  </si>
  <si>
    <t>Name</t>
  </si>
  <si>
    <t>Problem 1b</t>
  </si>
  <si>
    <t>Using the Sales Data Set tab, lets pull the sales channel for each Distributor ID</t>
  </si>
  <si>
    <t>Problem 2a</t>
  </si>
  <si>
    <t>Nest V-lookup with Iferror and pull the Name associated with the Distributor ID.</t>
  </si>
  <si>
    <t>Total Revenue</t>
  </si>
  <si>
    <t>Problem 2b</t>
  </si>
  <si>
    <t>Use the Sales Data Set to pull the Unit Price for each Distributor ID.</t>
  </si>
  <si>
    <t>Average Unit Price</t>
  </si>
  <si>
    <t>Identify the associated distributors below using Index Match:</t>
  </si>
  <si>
    <t>Nest Index-Match with Iferror and pull the Name associated with the Distributor ID.</t>
  </si>
  <si>
    <t>Identify the associated distributors below using Index-Match:</t>
  </si>
</sst>
</file>

<file path=xl/styles.xml><?xml version="1.0" encoding="utf-8"?>
<styleSheet xmlns="http://schemas.openxmlformats.org/spreadsheetml/2006/main">
  <numFmts count="8">
    <numFmt numFmtId="176" formatCode="_(&quot;$&quot;* #,##0_);_(&quot;$&quot;* \(#,##0\);_(&quot;$&quot;* &quot;-&quot;??_);_(@_)"/>
    <numFmt numFmtId="42" formatCode="_(&quot;$&quot;* #,##0_);_(&quot;$&quot;* \(#,##0\);_(&quot;$&quot;* &quot;-&quot;_);_(@_)"/>
    <numFmt numFmtId="177" formatCode="_(* #,##0.00_);_(* \(#,##0.00\);_(* &quot;-&quot;_);@_)"/>
    <numFmt numFmtId="178" formatCode="_(* #,##0_);_(* \(#,##0\);_(* &quot;-&quot;_);@_)"/>
    <numFmt numFmtId="44" formatCode="_(&quot;$&quot;* #,##0.00_);_(&quot;$&quot;* \(#,##0.00\);_(&quot;$&quot;* &quot;-&quot;??_);_(@_)"/>
    <numFmt numFmtId="8" formatCode="&quot;$&quot;#,##0.00_);[Red]\(&quot;$&quot;#,##0.00\)"/>
    <numFmt numFmtId="179" formatCode="_ * #,##0_ ;_ * \-#,##0_ ;_ * &quot;-&quot;_ ;_ @_ "/>
    <numFmt numFmtId="180" formatCode="_ * #,##0.00_ ;_ * \-#,##0.00_ ;_ * &quot;-&quot;??_ ;_ @_ "/>
  </numFmts>
  <fonts count="32">
    <font>
      <sz val="11"/>
      <color theme="1"/>
      <name val="Calibri"/>
      <charset val="134"/>
      <scheme val="minor"/>
    </font>
    <font>
      <b/>
      <u/>
      <sz val="14"/>
      <color theme="3"/>
      <name val="Calibri"/>
      <charset val="134"/>
      <scheme val="minor"/>
    </font>
    <font>
      <sz val="10"/>
      <name val="Arial"/>
      <charset val="134"/>
    </font>
    <font>
      <sz val="10"/>
      <color theme="0"/>
      <name val="Arial"/>
      <charset val="134"/>
    </font>
    <font>
      <sz val="9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0"/>
      <color theme="6"/>
      <name val="Arial"/>
      <charset val="134"/>
    </font>
    <font>
      <b/>
      <sz val="10"/>
      <color theme="0"/>
      <name val="Arial"/>
      <charset val="134"/>
    </font>
    <font>
      <b/>
      <sz val="10"/>
      <color rgb="FFFF0000"/>
      <name val="Arial"/>
      <charset val="134"/>
    </font>
    <font>
      <sz val="10"/>
      <color theme="3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3202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rgb="FFA32020"/>
      </bottom>
      <diagonal/>
    </border>
    <border>
      <left/>
      <right/>
      <top style="thin">
        <color rgb="FFA32020"/>
      </top>
      <bottom style="thin">
        <color rgb="FFA32020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 tint="0.399975585192419"/>
      </left>
      <right/>
      <top style="thin">
        <color theme="3"/>
      </top>
      <bottom/>
      <diagonal/>
    </border>
    <border>
      <left/>
      <right/>
      <top style="thin">
        <color theme="3"/>
      </top>
      <bottom/>
      <diagonal/>
    </border>
    <border>
      <left/>
      <right/>
      <top style="thin">
        <color theme="4" tint="0.399975585192419"/>
      </top>
      <bottom/>
      <diagonal/>
    </border>
    <border>
      <left/>
      <right style="thin">
        <color theme="4" tint="0.399975585192419"/>
      </right>
      <top style="thin">
        <color theme="4" tint="0.399975585192419"/>
      </top>
      <bottom/>
      <diagonal/>
    </border>
    <border>
      <left/>
      <right style="thin">
        <color theme="4" tint="0.399975585192419"/>
      </right>
      <top style="thin">
        <color theme="3"/>
      </top>
      <bottom/>
      <diagonal/>
    </border>
    <border>
      <left style="thin">
        <color theme="4" tint="0.399975585192419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thin">
        <color theme="4" tint="0.399975585192419"/>
      </right>
      <top style="thin">
        <color theme="3"/>
      </top>
      <bottom style="thin">
        <color theme="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/>
    <xf numFmtId="0" fontId="2" fillId="0" borderId="0"/>
    <xf numFmtId="44" fontId="4" fillId="0" borderId="0" applyFont="0" applyFill="0" applyBorder="0" applyAlignment="0" applyProtection="0"/>
    <xf numFmtId="0" fontId="11" fillId="21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178" fontId="4" fillId="0" borderId="0"/>
    <xf numFmtId="0" fontId="17" fillId="2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5" fillId="0" borderId="0" applyAlignment="0" applyProtection="0"/>
    <xf numFmtId="0" fontId="22" fillId="1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0" fillId="15" borderId="16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3" fillId="34" borderId="19" applyNumberFormat="0" applyFont="0" applyAlignment="0" applyProtection="0">
      <alignment vertical="center"/>
    </xf>
    <xf numFmtId="0" fontId="19" fillId="12" borderId="15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15" borderId="15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179" fontId="13" fillId="0" borderId="0" applyFont="0" applyFill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180" fontId="13" fillId="0" borderId="0" applyFont="0" applyFill="0" applyBorder="0" applyAlignment="0" applyProtection="0">
      <alignment vertical="center"/>
    </xf>
    <xf numFmtId="0" fontId="12" fillId="9" borderId="12" applyNumberForma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50">
    <xf numFmtId="0" fontId="0" fillId="0" borderId="0" xfId="0"/>
    <xf numFmtId="0" fontId="1" fillId="0" borderId="0" xfId="26" applyFont="1"/>
    <xf numFmtId="0" fontId="2" fillId="0" borderId="0" xfId="1"/>
    <xf numFmtId="178" fontId="3" fillId="2" borderId="0" xfId="21" applyFont="1" applyFill="1" applyAlignment="1">
      <alignment horizontal="left" vertical="top"/>
    </xf>
    <xf numFmtId="178" fontId="4" fillId="0" borderId="0" xfId="21"/>
    <xf numFmtId="178" fontId="5" fillId="2" borderId="0" xfId="21" applyFont="1" applyFill="1" applyAlignment="1">
      <alignment horizontal="left" vertical="top"/>
    </xf>
    <xf numFmtId="0" fontId="2" fillId="2" borderId="0" xfId="1" applyFill="1" applyAlignment="1">
      <alignment horizontal="left" vertical="top"/>
    </xf>
    <xf numFmtId="178" fontId="6" fillId="2" borderId="0" xfId="21" applyFont="1" applyFill="1" applyAlignment="1">
      <alignment horizontal="left" vertical="top"/>
    </xf>
    <xf numFmtId="178" fontId="7" fillId="2" borderId="0" xfId="21" applyFont="1" applyFill="1" applyAlignment="1">
      <alignment horizontal="left" vertical="top"/>
    </xf>
    <xf numFmtId="0" fontId="7" fillId="2" borderId="0" xfId="1" applyFont="1" applyFill="1" applyAlignment="1">
      <alignment horizontal="left" vertical="top"/>
    </xf>
    <xf numFmtId="0" fontId="8" fillId="3" borderId="0" xfId="1" applyFont="1" applyFill="1" applyAlignment="1">
      <alignment horizontal="left" vertical="center"/>
    </xf>
    <xf numFmtId="0" fontId="2" fillId="2" borderId="1" xfId="1" applyFill="1" applyBorder="1" applyAlignment="1">
      <alignment horizontal="left" vertical="top"/>
    </xf>
    <xf numFmtId="0" fontId="8" fillId="3" borderId="0" xfId="1" applyFont="1" applyFill="1" applyAlignment="1">
      <alignment horizontal="left" vertical="top"/>
    </xf>
    <xf numFmtId="0" fontId="2" fillId="2" borderId="2" xfId="1" applyFill="1" applyBorder="1" applyAlignment="1">
      <alignment horizontal="left" vertical="top"/>
    </xf>
    <xf numFmtId="177" fontId="8" fillId="4" borderId="3" xfId="21" applyNumberFormat="1" applyFont="1" applyFill="1" applyBorder="1" applyAlignment="1">
      <alignment horizontal="right"/>
    </xf>
    <xf numFmtId="8" fontId="5" fillId="5" borderId="3" xfId="2" applyNumberFormat="1" applyFont="1" applyFill="1" applyBorder="1" applyAlignment="1">
      <alignment horizontal="right"/>
    </xf>
    <xf numFmtId="0" fontId="9" fillId="0" borderId="0" xfId="1" applyFont="1" applyAlignment="1">
      <alignment vertical="top" wrapText="1"/>
    </xf>
    <xf numFmtId="44" fontId="2" fillId="2" borderId="2" xfId="2" applyFont="1" applyFill="1" applyBorder="1" applyAlignment="1">
      <alignment horizontal="left" vertical="top"/>
    </xf>
    <xf numFmtId="44" fontId="5" fillId="5" borderId="3" xfId="2" applyFont="1" applyFill="1" applyBorder="1" applyAlignment="1">
      <alignment horizontal="right"/>
    </xf>
    <xf numFmtId="44" fontId="2" fillId="2" borderId="1" xfId="2" applyFont="1" applyFill="1" applyBorder="1" applyAlignment="1">
      <alignment horizontal="right" vertical="top"/>
    </xf>
    <xf numFmtId="0" fontId="8" fillId="6" borderId="4" xfId="0" applyFont="1" applyFill="1" applyBorder="1" applyAlignment="1">
      <alignment horizontal="left"/>
    </xf>
    <xf numFmtId="0" fontId="8" fillId="6" borderId="5" xfId="0" applyFont="1" applyFill="1" applyBorder="1" applyAlignment="1">
      <alignment horizontal="left"/>
    </xf>
    <xf numFmtId="0" fontId="10" fillId="7" borderId="4" xfId="0" applyFont="1" applyFill="1" applyBorder="1" applyAlignment="1">
      <alignment horizontal="left"/>
    </xf>
    <xf numFmtId="0" fontId="10" fillId="7" borderId="5" xfId="0" applyFont="1" applyFill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0" fillId="2" borderId="4" xfId="0" applyFont="1" applyFill="1" applyBorder="1" applyAlignment="1">
      <alignment horizontal="left"/>
    </xf>
    <xf numFmtId="0" fontId="10" fillId="2" borderId="5" xfId="0" applyFont="1" applyFill="1" applyBorder="1" applyAlignment="1">
      <alignment horizontal="left"/>
    </xf>
    <xf numFmtId="0" fontId="8" fillId="6" borderId="6" xfId="0" applyFont="1" applyFill="1" applyBorder="1" applyAlignment="1">
      <alignment horizontal="left"/>
    </xf>
    <xf numFmtId="0" fontId="8" fillId="6" borderId="6" xfId="0" applyFont="1" applyFill="1" applyBorder="1"/>
    <xf numFmtId="3" fontId="8" fillId="6" borderId="6" xfId="0" applyNumberFormat="1" applyFont="1" applyFill="1" applyBorder="1"/>
    <xf numFmtId="58" fontId="10" fillId="7" borderId="5" xfId="0" applyNumberFormat="1" applyFont="1" applyFill="1" applyBorder="1" applyAlignment="1">
      <alignment horizontal="left"/>
    </xf>
    <xf numFmtId="1" fontId="10" fillId="7" borderId="5" xfId="0" applyNumberFormat="1" applyFont="1" applyFill="1" applyBorder="1" applyAlignment="1">
      <alignment horizontal="center"/>
    </xf>
    <xf numFmtId="3" fontId="10" fillId="7" borderId="5" xfId="0" applyNumberFormat="1" applyFont="1" applyFill="1" applyBorder="1"/>
    <xf numFmtId="58" fontId="10" fillId="0" borderId="5" xfId="0" applyNumberFormat="1" applyFont="1" applyBorder="1" applyAlignment="1">
      <alignment horizontal="left"/>
    </xf>
    <xf numFmtId="1" fontId="10" fillId="0" borderId="5" xfId="0" applyNumberFormat="1" applyFont="1" applyBorder="1" applyAlignment="1">
      <alignment horizontal="center"/>
    </xf>
    <xf numFmtId="3" fontId="10" fillId="0" borderId="5" xfId="0" applyNumberFormat="1" applyFont="1" applyBorder="1"/>
    <xf numFmtId="0" fontId="8" fillId="6" borderId="6" xfId="2" applyNumberFormat="1" applyFont="1" applyFill="1" applyBorder="1"/>
    <xf numFmtId="0" fontId="8" fillId="6" borderId="7" xfId="2" applyNumberFormat="1" applyFont="1" applyFill="1" applyBorder="1"/>
    <xf numFmtId="8" fontId="10" fillId="7" borderId="5" xfId="2" applyNumberFormat="1" applyFont="1" applyFill="1" applyBorder="1" applyAlignment="1">
      <alignment horizontal="right"/>
    </xf>
    <xf numFmtId="176" fontId="2" fillId="7" borderId="8" xfId="0" applyNumberFormat="1" applyFont="1" applyFill="1" applyBorder="1" applyAlignment="1">
      <alignment horizontal="right"/>
    </xf>
    <xf numFmtId="8" fontId="10" fillId="0" borderId="5" xfId="2" applyNumberFormat="1" applyFont="1" applyBorder="1" applyAlignment="1">
      <alignment horizontal="right"/>
    </xf>
    <xf numFmtId="176" fontId="2" fillId="0" borderId="8" xfId="0" applyNumberFormat="1" applyFont="1" applyBorder="1" applyAlignment="1">
      <alignment horizontal="right"/>
    </xf>
    <xf numFmtId="0" fontId="10" fillId="7" borderId="9" xfId="0" applyFont="1" applyFill="1" applyBorder="1" applyAlignment="1">
      <alignment horizontal="left"/>
    </xf>
    <xf numFmtId="0" fontId="10" fillId="7" borderId="10" xfId="0" applyFont="1" applyFill="1" applyBorder="1" applyAlignment="1">
      <alignment horizontal="left"/>
    </xf>
    <xf numFmtId="58" fontId="10" fillId="7" borderId="10" xfId="0" applyNumberFormat="1" applyFont="1" applyFill="1" applyBorder="1" applyAlignment="1">
      <alignment horizontal="left"/>
    </xf>
    <xf numFmtId="1" fontId="10" fillId="7" borderId="10" xfId="0" applyNumberFormat="1" applyFont="1" applyFill="1" applyBorder="1" applyAlignment="1">
      <alignment horizontal="center"/>
    </xf>
    <xf numFmtId="3" fontId="10" fillId="7" borderId="10" xfId="0" applyNumberFormat="1" applyFont="1" applyFill="1" applyBorder="1"/>
    <xf numFmtId="8" fontId="10" fillId="7" borderId="10" xfId="2" applyNumberFormat="1" applyFont="1" applyFill="1" applyBorder="1" applyAlignment="1">
      <alignment horizontal="right"/>
    </xf>
    <xf numFmtId="176" fontId="2" fillId="7" borderId="11" xfId="0" applyNumberFormat="1" applyFont="1" applyFill="1" applyBorder="1" applyAlignment="1">
      <alignment horizontal="right"/>
    </xf>
  </cellXfs>
  <cellStyles count="53">
    <cellStyle name="Normal" xfId="0" builtinId="0"/>
    <cellStyle name="Normal 2" xfId="1"/>
    <cellStyle name="Currency 2" xfId="2"/>
    <cellStyle name="60% - Accent6" xfId="3" builtinId="52"/>
    <cellStyle name="40% - Accent6" xfId="4" builtinId="51"/>
    <cellStyle name="60% - Accent5" xfId="5" builtinId="48"/>
    <cellStyle name="Accent6" xfId="6" builtinId="49"/>
    <cellStyle name="40% - Accent5" xfId="7" builtinId="4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Normal 3" xfId="21"/>
    <cellStyle name="20% - Accent1" xfId="22" builtinId="30"/>
    <cellStyle name="Accent1" xfId="23" builtinId="29"/>
    <cellStyle name="Neutral" xfId="24" builtinId="28"/>
    <cellStyle name="60% - Accent1" xfId="25" builtinId="32"/>
    <cellStyle name="Smart Title" xfId="26"/>
    <cellStyle name="Bad" xfId="27" builtinId="27"/>
    <cellStyle name="20% - Accent4" xfId="28" builtinId="42"/>
    <cellStyle name="Total" xfId="29" builtinId="25"/>
    <cellStyle name="Output" xfId="30" builtinId="21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20% - Accent6" xfId="42" builtinId="50"/>
    <cellStyle name="Title" xfId="43" builtinId="15"/>
    <cellStyle name="Currency [0]" xfId="44" builtinId="7"/>
    <cellStyle name="Warning Text" xfId="45" builtinId="11"/>
    <cellStyle name="Followed Hyperlink" xfId="46" builtinId="9"/>
    <cellStyle name="Heading 2" xfId="47" builtinId="17"/>
    <cellStyle name="Comma" xfId="48" builtinId="3"/>
    <cellStyle name="Check Cell" xfId="49" builtinId="23"/>
    <cellStyle name="60% - Accent3" xfId="50" builtinId="40"/>
    <cellStyle name="Percent" xfId="51" builtinId="5"/>
    <cellStyle name="Hyperlink" xfId="52" builtinId="8"/>
  </cellStyles>
  <dxfs count="1">
    <dxf>
      <fill>
        <patternFill patternType="solid">
          <bgColor theme="4" tint="0.79998168889431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"/>
  <sheetViews>
    <sheetView showGridLines="0" workbookViewId="0">
      <selection activeCell="G7" sqref="G7"/>
    </sheetView>
  </sheetViews>
  <sheetFormatPr defaultColWidth="9" defaultRowHeight="14"/>
  <sheetData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J108"/>
  <sheetViews>
    <sheetView showGridLines="0" workbookViewId="0">
      <selection activeCell="C4" sqref="C4"/>
    </sheetView>
  </sheetViews>
  <sheetFormatPr defaultColWidth="9" defaultRowHeight="14"/>
  <cols>
    <col min="1" max="1" width="12.7109375" customWidth="1"/>
    <col min="2" max="2" width="19" customWidth="1"/>
    <col min="3" max="3" width="32" customWidth="1"/>
    <col min="4" max="4" width="19" customWidth="1"/>
    <col min="5" max="5" width="18.7109375" customWidth="1"/>
    <col min="6" max="6" width="10.140625" customWidth="1"/>
    <col min="7" max="7" width="11.2890625" customWidth="1"/>
    <col min="8" max="8" width="10.5703125" customWidth="1"/>
    <col min="9" max="9" width="14.2890625" customWidth="1"/>
    <col min="10" max="10" width="15.7109375" customWidth="1"/>
  </cols>
  <sheetData>
    <row r="1" spans="1:10">
      <c r="A1" s="20" t="s">
        <v>0</v>
      </c>
      <c r="B1" s="21" t="s">
        <v>1</v>
      </c>
      <c r="C1" s="21" t="s">
        <v>2</v>
      </c>
      <c r="D1" s="21" t="s">
        <v>3</v>
      </c>
      <c r="E1" s="28" t="s">
        <v>4</v>
      </c>
      <c r="F1" s="28" t="s">
        <v>5</v>
      </c>
      <c r="G1" s="29" t="s">
        <v>6</v>
      </c>
      <c r="H1" s="30" t="s">
        <v>7</v>
      </c>
      <c r="I1" s="37" t="s">
        <v>8</v>
      </c>
      <c r="J1" s="38" t="s">
        <v>9</v>
      </c>
    </row>
    <row r="2" spans="1:10">
      <c r="A2" s="22">
        <v>23345</v>
      </c>
      <c r="B2" s="23" t="s">
        <v>10</v>
      </c>
      <c r="C2" s="23" t="s">
        <v>11</v>
      </c>
      <c r="D2" s="23" t="s">
        <v>12</v>
      </c>
      <c r="E2" s="23" t="s">
        <v>13</v>
      </c>
      <c r="F2" s="31">
        <v>41150</v>
      </c>
      <c r="G2" s="32">
        <f t="shared" ref="G2:G65" si="0">VALUE(MONTH(F2))</f>
        <v>8</v>
      </c>
      <c r="H2" s="33">
        <v>208</v>
      </c>
      <c r="I2" s="39">
        <v>14.5</v>
      </c>
      <c r="J2" s="40">
        <f t="shared" ref="J2:J65" si="1">I2*H2</f>
        <v>3016</v>
      </c>
    </row>
    <row r="3" spans="1:10">
      <c r="A3" s="24">
        <v>23278</v>
      </c>
      <c r="B3" s="25" t="s">
        <v>14</v>
      </c>
      <c r="C3" s="25" t="s">
        <v>15</v>
      </c>
      <c r="D3" s="25" t="s">
        <v>12</v>
      </c>
      <c r="E3" s="25" t="s">
        <v>16</v>
      </c>
      <c r="F3" s="34">
        <v>41145</v>
      </c>
      <c r="G3" s="35">
        <f t="shared" si="0"/>
        <v>8</v>
      </c>
      <c r="H3" s="36">
        <v>197</v>
      </c>
      <c r="I3" s="41">
        <v>14.5</v>
      </c>
      <c r="J3" s="42">
        <f t="shared" si="1"/>
        <v>2856.5</v>
      </c>
    </row>
    <row r="4" spans="1:10">
      <c r="A4" s="22">
        <v>23303</v>
      </c>
      <c r="B4" s="23" t="s">
        <v>17</v>
      </c>
      <c r="C4" s="23" t="s">
        <v>18</v>
      </c>
      <c r="D4" s="23" t="s">
        <v>12</v>
      </c>
      <c r="E4" s="23" t="s">
        <v>19</v>
      </c>
      <c r="F4" s="31">
        <v>41138</v>
      </c>
      <c r="G4" s="32">
        <f t="shared" si="0"/>
        <v>8</v>
      </c>
      <c r="H4" s="33">
        <v>176</v>
      </c>
      <c r="I4" s="39">
        <v>14.5</v>
      </c>
      <c r="J4" s="40">
        <f t="shared" si="1"/>
        <v>2552</v>
      </c>
    </row>
    <row r="5" spans="1:10">
      <c r="A5" s="24">
        <v>23353</v>
      </c>
      <c r="B5" s="25" t="s">
        <v>20</v>
      </c>
      <c r="C5" s="25" t="s">
        <v>21</v>
      </c>
      <c r="D5" s="25" t="s">
        <v>12</v>
      </c>
      <c r="E5" s="25" t="s">
        <v>16</v>
      </c>
      <c r="F5" s="34">
        <v>41070</v>
      </c>
      <c r="G5" s="35">
        <f t="shared" si="0"/>
        <v>6</v>
      </c>
      <c r="H5" s="36">
        <v>168</v>
      </c>
      <c r="I5" s="41">
        <v>14.5</v>
      </c>
      <c r="J5" s="42">
        <f t="shared" si="1"/>
        <v>2436</v>
      </c>
    </row>
    <row r="6" spans="1:10">
      <c r="A6" s="22">
        <v>23289</v>
      </c>
      <c r="B6" s="23" t="s">
        <v>22</v>
      </c>
      <c r="C6" s="23" t="s">
        <v>23</v>
      </c>
      <c r="D6" s="23" t="s">
        <v>12</v>
      </c>
      <c r="E6" s="23" t="s">
        <v>19</v>
      </c>
      <c r="F6" s="31">
        <v>41123</v>
      </c>
      <c r="G6" s="32">
        <f t="shared" si="0"/>
        <v>8</v>
      </c>
      <c r="H6" s="33">
        <v>166</v>
      </c>
      <c r="I6" s="39">
        <v>14.5</v>
      </c>
      <c r="J6" s="40">
        <f t="shared" si="1"/>
        <v>2407</v>
      </c>
    </row>
    <row r="7" spans="1:10">
      <c r="A7" s="24">
        <v>23378</v>
      </c>
      <c r="B7" s="25" t="s">
        <v>24</v>
      </c>
      <c r="C7" s="25" t="s">
        <v>25</v>
      </c>
      <c r="D7" s="25" t="s">
        <v>12</v>
      </c>
      <c r="E7" s="25" t="s">
        <v>13</v>
      </c>
      <c r="F7" s="34">
        <v>41078</v>
      </c>
      <c r="G7" s="35">
        <f t="shared" si="0"/>
        <v>6</v>
      </c>
      <c r="H7" s="36">
        <v>157</v>
      </c>
      <c r="I7" s="41">
        <v>14.5</v>
      </c>
      <c r="J7" s="42">
        <f t="shared" si="1"/>
        <v>2276.5</v>
      </c>
    </row>
    <row r="8" spans="1:10">
      <c r="A8" s="22">
        <v>23283</v>
      </c>
      <c r="B8" s="23" t="s">
        <v>26</v>
      </c>
      <c r="C8" s="23" t="s">
        <v>27</v>
      </c>
      <c r="D8" s="23" t="s">
        <v>12</v>
      </c>
      <c r="E8" s="23" t="s">
        <v>13</v>
      </c>
      <c r="F8" s="31">
        <v>41084</v>
      </c>
      <c r="G8" s="32">
        <f t="shared" si="0"/>
        <v>6</v>
      </c>
      <c r="H8" s="33">
        <v>142</v>
      </c>
      <c r="I8" s="39">
        <v>14.5</v>
      </c>
      <c r="J8" s="40">
        <f t="shared" si="1"/>
        <v>2059</v>
      </c>
    </row>
    <row r="9" spans="1:10">
      <c r="A9" s="26">
        <v>23324</v>
      </c>
      <c r="B9" s="27" t="s">
        <v>28</v>
      </c>
      <c r="C9" s="27" t="s">
        <v>29</v>
      </c>
      <c r="D9" s="27" t="s">
        <v>30</v>
      </c>
      <c r="E9" s="25" t="s">
        <v>19</v>
      </c>
      <c r="F9" s="34">
        <v>41134</v>
      </c>
      <c r="G9" s="35">
        <f t="shared" si="0"/>
        <v>8</v>
      </c>
      <c r="H9" s="36">
        <v>193</v>
      </c>
      <c r="I9" s="41">
        <v>9.99</v>
      </c>
      <c r="J9" s="42">
        <f t="shared" si="1"/>
        <v>1928.07</v>
      </c>
    </row>
    <row r="10" spans="1:10">
      <c r="A10" s="22">
        <v>23264</v>
      </c>
      <c r="B10" s="23" t="s">
        <v>31</v>
      </c>
      <c r="C10" s="23" t="s">
        <v>32</v>
      </c>
      <c r="D10" s="23" t="s">
        <v>33</v>
      </c>
      <c r="E10" s="23" t="s">
        <v>13</v>
      </c>
      <c r="F10" s="31">
        <v>41139</v>
      </c>
      <c r="G10" s="32">
        <f t="shared" si="0"/>
        <v>8</v>
      </c>
      <c r="H10" s="33">
        <v>205</v>
      </c>
      <c r="I10" s="39">
        <v>9</v>
      </c>
      <c r="J10" s="40">
        <f t="shared" si="1"/>
        <v>1845</v>
      </c>
    </row>
    <row r="11" spans="1:10">
      <c r="A11" s="24">
        <v>23291</v>
      </c>
      <c r="B11" s="25" t="s">
        <v>34</v>
      </c>
      <c r="C11" s="25" t="s">
        <v>35</v>
      </c>
      <c r="D11" s="25" t="s">
        <v>33</v>
      </c>
      <c r="E11" s="25" t="s">
        <v>19</v>
      </c>
      <c r="F11" s="34">
        <v>41139</v>
      </c>
      <c r="G11" s="35">
        <f t="shared" si="0"/>
        <v>8</v>
      </c>
      <c r="H11" s="36">
        <v>199</v>
      </c>
      <c r="I11" s="41">
        <v>9</v>
      </c>
      <c r="J11" s="42">
        <f t="shared" si="1"/>
        <v>1791</v>
      </c>
    </row>
    <row r="12" spans="1:10">
      <c r="A12" s="22">
        <v>23305</v>
      </c>
      <c r="B12" s="23" t="s">
        <v>36</v>
      </c>
      <c r="C12" s="23" t="s">
        <v>37</v>
      </c>
      <c r="D12" s="23" t="s">
        <v>33</v>
      </c>
      <c r="E12" s="23" t="s">
        <v>13</v>
      </c>
      <c r="F12" s="31">
        <v>41147</v>
      </c>
      <c r="G12" s="32">
        <f t="shared" si="0"/>
        <v>8</v>
      </c>
      <c r="H12" s="33">
        <v>188</v>
      </c>
      <c r="I12" s="39">
        <v>9</v>
      </c>
      <c r="J12" s="40">
        <f t="shared" si="1"/>
        <v>1692</v>
      </c>
    </row>
    <row r="13" spans="1:10">
      <c r="A13" s="24">
        <v>23350</v>
      </c>
      <c r="B13" s="25" t="s">
        <v>38</v>
      </c>
      <c r="C13" s="25" t="s">
        <v>39</v>
      </c>
      <c r="D13" s="25" t="s">
        <v>33</v>
      </c>
      <c r="E13" s="25" t="s">
        <v>13</v>
      </c>
      <c r="F13" s="34">
        <v>41085</v>
      </c>
      <c r="G13" s="35">
        <f t="shared" si="0"/>
        <v>6</v>
      </c>
      <c r="H13" s="36">
        <v>188</v>
      </c>
      <c r="I13" s="41">
        <v>9</v>
      </c>
      <c r="J13" s="42">
        <f t="shared" si="1"/>
        <v>1692</v>
      </c>
    </row>
    <row r="14" spans="1:10">
      <c r="A14" s="22">
        <v>23300</v>
      </c>
      <c r="B14" s="23" t="s">
        <v>40</v>
      </c>
      <c r="C14" s="23" t="s">
        <v>41</v>
      </c>
      <c r="D14" s="23" t="s">
        <v>30</v>
      </c>
      <c r="E14" s="23" t="s">
        <v>13</v>
      </c>
      <c r="F14" s="31">
        <v>40915</v>
      </c>
      <c r="G14" s="32">
        <f t="shared" si="0"/>
        <v>1</v>
      </c>
      <c r="H14" s="33">
        <v>167</v>
      </c>
      <c r="I14" s="39">
        <v>9.99</v>
      </c>
      <c r="J14" s="40">
        <f t="shared" si="1"/>
        <v>1668.33</v>
      </c>
    </row>
    <row r="15" spans="1:10">
      <c r="A15" s="24">
        <v>23348</v>
      </c>
      <c r="B15" s="25" t="s">
        <v>42</v>
      </c>
      <c r="C15" s="25" t="s">
        <v>43</v>
      </c>
      <c r="D15" s="25" t="s">
        <v>30</v>
      </c>
      <c r="E15" s="25" t="s">
        <v>19</v>
      </c>
      <c r="F15" s="34">
        <v>41146</v>
      </c>
      <c r="G15" s="35">
        <f t="shared" si="0"/>
        <v>8</v>
      </c>
      <c r="H15" s="36">
        <v>163</v>
      </c>
      <c r="I15" s="41">
        <v>9.99</v>
      </c>
      <c r="J15" s="42">
        <f t="shared" si="1"/>
        <v>1628.37</v>
      </c>
    </row>
    <row r="16" spans="1:10">
      <c r="A16" s="22">
        <v>23290</v>
      </c>
      <c r="B16" s="23" t="s">
        <v>44</v>
      </c>
      <c r="C16" s="23" t="s">
        <v>45</v>
      </c>
      <c r="D16" s="23" t="s">
        <v>33</v>
      </c>
      <c r="E16" s="23" t="s">
        <v>13</v>
      </c>
      <c r="F16" s="31">
        <v>41132</v>
      </c>
      <c r="G16" s="32">
        <f t="shared" si="0"/>
        <v>8</v>
      </c>
      <c r="H16" s="33">
        <v>170</v>
      </c>
      <c r="I16" s="39">
        <v>9</v>
      </c>
      <c r="J16" s="40">
        <f t="shared" si="1"/>
        <v>1530</v>
      </c>
    </row>
    <row r="17" spans="1:10">
      <c r="A17" s="24">
        <v>23328</v>
      </c>
      <c r="B17" s="25" t="s">
        <v>46</v>
      </c>
      <c r="C17" s="25" t="s">
        <v>47</v>
      </c>
      <c r="D17" s="25" t="s">
        <v>12</v>
      </c>
      <c r="E17" s="25" t="s">
        <v>19</v>
      </c>
      <c r="F17" s="34">
        <v>40923</v>
      </c>
      <c r="G17" s="35">
        <f t="shared" si="0"/>
        <v>1</v>
      </c>
      <c r="H17" s="36">
        <v>102</v>
      </c>
      <c r="I17" s="41">
        <v>14.5</v>
      </c>
      <c r="J17" s="42">
        <f t="shared" si="1"/>
        <v>1479</v>
      </c>
    </row>
    <row r="18" spans="1:10">
      <c r="A18" s="22">
        <v>23294</v>
      </c>
      <c r="B18" s="23" t="s">
        <v>48</v>
      </c>
      <c r="C18" s="23" t="s">
        <v>49</v>
      </c>
      <c r="D18" s="23" t="s">
        <v>33</v>
      </c>
      <c r="E18" s="23" t="s">
        <v>19</v>
      </c>
      <c r="F18" s="31">
        <v>41082</v>
      </c>
      <c r="G18" s="32">
        <f t="shared" si="0"/>
        <v>6</v>
      </c>
      <c r="H18" s="33">
        <v>160</v>
      </c>
      <c r="I18" s="39">
        <v>9</v>
      </c>
      <c r="J18" s="40">
        <f t="shared" si="1"/>
        <v>1440</v>
      </c>
    </row>
    <row r="19" spans="1:10">
      <c r="A19" s="24">
        <v>23371</v>
      </c>
      <c r="B19" s="25" t="s">
        <v>50</v>
      </c>
      <c r="C19" s="25" t="s">
        <v>51</v>
      </c>
      <c r="D19" s="25" t="s">
        <v>52</v>
      </c>
      <c r="E19" s="25" t="s">
        <v>13</v>
      </c>
      <c r="F19" s="34">
        <v>41136</v>
      </c>
      <c r="G19" s="35">
        <f t="shared" si="0"/>
        <v>8</v>
      </c>
      <c r="H19" s="36">
        <v>204</v>
      </c>
      <c r="I19" s="41">
        <v>6.99</v>
      </c>
      <c r="J19" s="42">
        <f t="shared" si="1"/>
        <v>1425.96</v>
      </c>
    </row>
    <row r="20" spans="1:10">
      <c r="A20" s="22">
        <v>23288</v>
      </c>
      <c r="B20" s="23" t="s">
        <v>53</v>
      </c>
      <c r="C20" s="23" t="s">
        <v>54</v>
      </c>
      <c r="D20" s="23" t="s">
        <v>30</v>
      </c>
      <c r="E20" s="23" t="s">
        <v>16</v>
      </c>
      <c r="F20" s="31">
        <v>41074</v>
      </c>
      <c r="G20" s="32">
        <f t="shared" si="0"/>
        <v>6</v>
      </c>
      <c r="H20" s="33">
        <v>141</v>
      </c>
      <c r="I20" s="39">
        <v>9.99</v>
      </c>
      <c r="J20" s="40">
        <f t="shared" si="1"/>
        <v>1408.59</v>
      </c>
    </row>
    <row r="21" spans="1:10">
      <c r="A21" s="24">
        <v>23347</v>
      </c>
      <c r="B21" s="25" t="s">
        <v>55</v>
      </c>
      <c r="C21" s="25" t="s">
        <v>56</v>
      </c>
      <c r="D21" s="25" t="s">
        <v>33</v>
      </c>
      <c r="E21" s="25" t="s">
        <v>13</v>
      </c>
      <c r="F21" s="34">
        <v>41088</v>
      </c>
      <c r="G21" s="35">
        <f t="shared" si="0"/>
        <v>6</v>
      </c>
      <c r="H21" s="36">
        <v>147</v>
      </c>
      <c r="I21" s="41">
        <v>9</v>
      </c>
      <c r="J21" s="42">
        <f t="shared" si="1"/>
        <v>1323</v>
      </c>
    </row>
    <row r="22" spans="1:10">
      <c r="A22" s="22">
        <v>23361</v>
      </c>
      <c r="B22" s="23" t="s">
        <v>57</v>
      </c>
      <c r="C22" s="23" t="s">
        <v>58</v>
      </c>
      <c r="D22" s="23" t="s">
        <v>52</v>
      </c>
      <c r="E22" s="23" t="s">
        <v>13</v>
      </c>
      <c r="F22" s="31">
        <v>40915</v>
      </c>
      <c r="G22" s="32">
        <f t="shared" si="0"/>
        <v>1</v>
      </c>
      <c r="H22" s="33">
        <v>184</v>
      </c>
      <c r="I22" s="39">
        <v>6.99</v>
      </c>
      <c r="J22" s="40">
        <f t="shared" si="1"/>
        <v>1286.16</v>
      </c>
    </row>
    <row r="23" spans="1:10">
      <c r="A23" s="24">
        <v>23275</v>
      </c>
      <c r="B23" s="25" t="s">
        <v>59</v>
      </c>
      <c r="C23" s="25" t="s">
        <v>60</v>
      </c>
      <c r="D23" s="25" t="s">
        <v>33</v>
      </c>
      <c r="E23" s="25" t="s">
        <v>19</v>
      </c>
      <c r="F23" s="34">
        <v>40912</v>
      </c>
      <c r="G23" s="35">
        <f t="shared" si="0"/>
        <v>1</v>
      </c>
      <c r="H23" s="36">
        <v>141</v>
      </c>
      <c r="I23" s="41">
        <v>9</v>
      </c>
      <c r="J23" s="42">
        <f t="shared" si="1"/>
        <v>1269</v>
      </c>
    </row>
    <row r="24" spans="1:10">
      <c r="A24" s="22">
        <v>23297</v>
      </c>
      <c r="B24" s="23" t="s">
        <v>61</v>
      </c>
      <c r="C24" s="23" t="s">
        <v>62</v>
      </c>
      <c r="D24" s="23" t="s">
        <v>33</v>
      </c>
      <c r="E24" s="23" t="s">
        <v>13</v>
      </c>
      <c r="F24" s="31">
        <v>41133</v>
      </c>
      <c r="G24" s="32">
        <f t="shared" si="0"/>
        <v>8</v>
      </c>
      <c r="H24" s="33">
        <v>135</v>
      </c>
      <c r="I24" s="39">
        <v>9</v>
      </c>
      <c r="J24" s="40">
        <f t="shared" si="1"/>
        <v>1215</v>
      </c>
    </row>
    <row r="25" spans="1:10">
      <c r="A25" s="24">
        <v>23327</v>
      </c>
      <c r="B25" s="25" t="s">
        <v>63</v>
      </c>
      <c r="C25" s="25" t="s">
        <v>64</v>
      </c>
      <c r="D25" s="25" t="s">
        <v>65</v>
      </c>
      <c r="E25" s="25" t="s">
        <v>19</v>
      </c>
      <c r="F25" s="34">
        <v>40939</v>
      </c>
      <c r="G25" s="35">
        <f t="shared" si="0"/>
        <v>1</v>
      </c>
      <c r="H25" s="36">
        <v>176</v>
      </c>
      <c r="I25" s="41">
        <v>6.5</v>
      </c>
      <c r="J25" s="42">
        <f t="shared" si="1"/>
        <v>1144</v>
      </c>
    </row>
    <row r="26" spans="1:10">
      <c r="A26" s="22">
        <v>23325</v>
      </c>
      <c r="B26" s="23" t="s">
        <v>66</v>
      </c>
      <c r="C26" s="23" t="s">
        <v>67</v>
      </c>
      <c r="D26" s="23" t="s">
        <v>68</v>
      </c>
      <c r="E26" s="23" t="s">
        <v>19</v>
      </c>
      <c r="F26" s="31">
        <v>41082</v>
      </c>
      <c r="G26" s="32">
        <f t="shared" si="0"/>
        <v>6</v>
      </c>
      <c r="H26" s="33">
        <v>184</v>
      </c>
      <c r="I26" s="39">
        <v>6</v>
      </c>
      <c r="J26" s="40">
        <f t="shared" si="1"/>
        <v>1104</v>
      </c>
    </row>
    <row r="27" spans="1:10">
      <c r="A27" s="24">
        <v>23292</v>
      </c>
      <c r="B27" s="25" t="s">
        <v>69</v>
      </c>
      <c r="C27" s="25" t="s">
        <v>70</v>
      </c>
      <c r="D27" s="25" t="s">
        <v>12</v>
      </c>
      <c r="E27" s="25" t="s">
        <v>13</v>
      </c>
      <c r="F27" s="34">
        <v>40911</v>
      </c>
      <c r="G27" s="35">
        <f t="shared" si="0"/>
        <v>1</v>
      </c>
      <c r="H27" s="36">
        <v>73</v>
      </c>
      <c r="I27" s="41">
        <v>14.5</v>
      </c>
      <c r="J27" s="42">
        <f t="shared" si="1"/>
        <v>1058.5</v>
      </c>
    </row>
    <row r="28" spans="1:10">
      <c r="A28" s="22">
        <v>23335</v>
      </c>
      <c r="B28" s="23" t="s">
        <v>71</v>
      </c>
      <c r="C28" s="23" t="s">
        <v>72</v>
      </c>
      <c r="D28" s="23" t="s">
        <v>33</v>
      </c>
      <c r="E28" s="23" t="s">
        <v>13</v>
      </c>
      <c r="F28" s="31">
        <v>41134</v>
      </c>
      <c r="G28" s="32">
        <f t="shared" si="0"/>
        <v>8</v>
      </c>
      <c r="H28" s="33">
        <v>116</v>
      </c>
      <c r="I28" s="39">
        <v>9</v>
      </c>
      <c r="J28" s="40">
        <f t="shared" si="1"/>
        <v>1044</v>
      </c>
    </row>
    <row r="29" spans="1:10">
      <c r="A29" s="24">
        <v>23314</v>
      </c>
      <c r="B29" s="25" t="s">
        <v>73</v>
      </c>
      <c r="C29" s="25" t="s">
        <v>74</v>
      </c>
      <c r="D29" s="25" t="s">
        <v>30</v>
      </c>
      <c r="E29" s="25" t="s">
        <v>19</v>
      </c>
      <c r="F29" s="34">
        <v>41131</v>
      </c>
      <c r="G29" s="35">
        <f t="shared" si="0"/>
        <v>8</v>
      </c>
      <c r="H29" s="36">
        <v>95</v>
      </c>
      <c r="I29" s="41">
        <v>9.99</v>
      </c>
      <c r="J29" s="42">
        <f t="shared" si="1"/>
        <v>949.05</v>
      </c>
    </row>
    <row r="30" spans="1:10">
      <c r="A30" s="22">
        <v>23329</v>
      </c>
      <c r="B30" s="23" t="s">
        <v>75</v>
      </c>
      <c r="C30" s="23" t="s">
        <v>76</v>
      </c>
      <c r="D30" s="23" t="s">
        <v>77</v>
      </c>
      <c r="E30" s="23" t="s">
        <v>19</v>
      </c>
      <c r="F30" s="31">
        <v>40931</v>
      </c>
      <c r="G30" s="32">
        <f t="shared" si="0"/>
        <v>1</v>
      </c>
      <c r="H30" s="33">
        <v>203</v>
      </c>
      <c r="I30" s="39">
        <v>4.5</v>
      </c>
      <c r="J30" s="40">
        <f t="shared" si="1"/>
        <v>913.5</v>
      </c>
    </row>
    <row r="31" spans="1:10">
      <c r="A31" s="24">
        <v>23332</v>
      </c>
      <c r="B31" s="25" t="s">
        <v>78</v>
      </c>
      <c r="C31" s="25" t="s">
        <v>79</v>
      </c>
      <c r="D31" s="25" t="s">
        <v>77</v>
      </c>
      <c r="E31" s="25" t="s">
        <v>16</v>
      </c>
      <c r="F31" s="34">
        <v>40950</v>
      </c>
      <c r="G31" s="35">
        <f t="shared" si="0"/>
        <v>2</v>
      </c>
      <c r="H31" s="36">
        <v>203</v>
      </c>
      <c r="I31" s="41">
        <v>4.5</v>
      </c>
      <c r="J31" s="42">
        <f t="shared" si="1"/>
        <v>913.5</v>
      </c>
    </row>
    <row r="32" spans="1:10">
      <c r="A32" s="22">
        <v>23317</v>
      </c>
      <c r="B32" s="23" t="s">
        <v>80</v>
      </c>
      <c r="C32" s="23" t="s">
        <v>81</v>
      </c>
      <c r="D32" s="23" t="s">
        <v>77</v>
      </c>
      <c r="E32" s="23" t="s">
        <v>16</v>
      </c>
      <c r="F32" s="31">
        <v>40956</v>
      </c>
      <c r="G32" s="32">
        <f t="shared" si="0"/>
        <v>2</v>
      </c>
      <c r="H32" s="33">
        <v>196</v>
      </c>
      <c r="I32" s="39">
        <v>4.5</v>
      </c>
      <c r="J32" s="40">
        <f t="shared" si="1"/>
        <v>882</v>
      </c>
    </row>
    <row r="33" spans="1:10">
      <c r="A33" s="24">
        <v>23271</v>
      </c>
      <c r="B33" s="25" t="s">
        <v>82</v>
      </c>
      <c r="C33" s="25" t="s">
        <v>83</v>
      </c>
      <c r="D33" s="25" t="s">
        <v>52</v>
      </c>
      <c r="E33" s="25" t="s">
        <v>19</v>
      </c>
      <c r="F33" s="34">
        <v>40966</v>
      </c>
      <c r="G33" s="35">
        <f t="shared" si="0"/>
        <v>2</v>
      </c>
      <c r="H33" s="36">
        <v>125</v>
      </c>
      <c r="I33" s="41">
        <v>6.99</v>
      </c>
      <c r="J33" s="42">
        <f t="shared" si="1"/>
        <v>873.75</v>
      </c>
    </row>
    <row r="34" spans="1:10">
      <c r="A34" s="22">
        <v>23287</v>
      </c>
      <c r="B34" s="23" t="s">
        <v>84</v>
      </c>
      <c r="C34" s="23" t="s">
        <v>85</v>
      </c>
      <c r="D34" s="23" t="s">
        <v>77</v>
      </c>
      <c r="E34" s="23" t="s">
        <v>19</v>
      </c>
      <c r="F34" s="31">
        <v>41077</v>
      </c>
      <c r="G34" s="32">
        <f t="shared" si="0"/>
        <v>6</v>
      </c>
      <c r="H34" s="33">
        <v>189</v>
      </c>
      <c r="I34" s="39">
        <v>4.5</v>
      </c>
      <c r="J34" s="40">
        <f t="shared" si="1"/>
        <v>850.5</v>
      </c>
    </row>
    <row r="35" spans="1:10">
      <c r="A35" s="24">
        <v>23349</v>
      </c>
      <c r="B35" s="25" t="s">
        <v>86</v>
      </c>
      <c r="C35" s="25" t="s">
        <v>87</v>
      </c>
      <c r="D35" s="25" t="s">
        <v>65</v>
      </c>
      <c r="E35" s="25" t="s">
        <v>19</v>
      </c>
      <c r="F35" s="34">
        <v>41112</v>
      </c>
      <c r="G35" s="35">
        <f t="shared" si="0"/>
        <v>7</v>
      </c>
      <c r="H35" s="36">
        <v>126</v>
      </c>
      <c r="I35" s="41">
        <v>6.5</v>
      </c>
      <c r="J35" s="42">
        <f t="shared" si="1"/>
        <v>819</v>
      </c>
    </row>
    <row r="36" spans="1:10">
      <c r="A36" s="22">
        <v>23309</v>
      </c>
      <c r="B36" s="23" t="s">
        <v>88</v>
      </c>
      <c r="C36" s="23" t="s">
        <v>89</v>
      </c>
      <c r="D36" s="23" t="s">
        <v>90</v>
      </c>
      <c r="E36" s="23" t="s">
        <v>13</v>
      </c>
      <c r="F36" s="31">
        <v>41083</v>
      </c>
      <c r="G36" s="32">
        <f t="shared" si="0"/>
        <v>6</v>
      </c>
      <c r="H36" s="33">
        <v>201</v>
      </c>
      <c r="I36" s="39">
        <v>3.99</v>
      </c>
      <c r="J36" s="40">
        <f t="shared" si="1"/>
        <v>801.99</v>
      </c>
    </row>
    <row r="37" spans="1:10">
      <c r="A37" s="24">
        <v>23338</v>
      </c>
      <c r="B37" s="25" t="s">
        <v>91</v>
      </c>
      <c r="C37" s="25" t="s">
        <v>92</v>
      </c>
      <c r="D37" s="25" t="s">
        <v>77</v>
      </c>
      <c r="E37" s="25" t="s">
        <v>19</v>
      </c>
      <c r="F37" s="34">
        <v>41133</v>
      </c>
      <c r="G37" s="35">
        <f t="shared" si="0"/>
        <v>8</v>
      </c>
      <c r="H37" s="36">
        <v>178</v>
      </c>
      <c r="I37" s="41">
        <v>4.5</v>
      </c>
      <c r="J37" s="42">
        <f t="shared" si="1"/>
        <v>801</v>
      </c>
    </row>
    <row r="38" spans="1:10">
      <c r="A38" s="22">
        <v>23301</v>
      </c>
      <c r="B38" s="23" t="s">
        <v>93</v>
      </c>
      <c r="C38" s="23" t="s">
        <v>94</v>
      </c>
      <c r="D38" s="23" t="s">
        <v>52</v>
      </c>
      <c r="E38" s="23" t="s">
        <v>19</v>
      </c>
      <c r="F38" s="31">
        <v>41109</v>
      </c>
      <c r="G38" s="32">
        <f t="shared" si="0"/>
        <v>7</v>
      </c>
      <c r="H38" s="33">
        <v>108</v>
      </c>
      <c r="I38" s="39">
        <v>6.99</v>
      </c>
      <c r="J38" s="40">
        <f t="shared" si="1"/>
        <v>754.92</v>
      </c>
    </row>
    <row r="39" spans="1:10">
      <c r="A39" s="24">
        <v>23320</v>
      </c>
      <c r="B39" s="25" t="s">
        <v>95</v>
      </c>
      <c r="C39" s="25" t="s">
        <v>96</v>
      </c>
      <c r="D39" s="25" t="s">
        <v>68</v>
      </c>
      <c r="E39" s="25" t="s">
        <v>16</v>
      </c>
      <c r="F39" s="34">
        <v>41075</v>
      </c>
      <c r="G39" s="35">
        <f t="shared" si="0"/>
        <v>6</v>
      </c>
      <c r="H39" s="36">
        <v>125</v>
      </c>
      <c r="I39" s="41">
        <v>6</v>
      </c>
      <c r="J39" s="42">
        <f t="shared" si="1"/>
        <v>750</v>
      </c>
    </row>
    <row r="40" spans="1:10">
      <c r="A40" s="22">
        <v>23365</v>
      </c>
      <c r="B40" s="23" t="s">
        <v>97</v>
      </c>
      <c r="C40" s="23" t="s">
        <v>98</v>
      </c>
      <c r="D40" s="23" t="s">
        <v>99</v>
      </c>
      <c r="E40" s="23" t="s">
        <v>19</v>
      </c>
      <c r="F40" s="31">
        <v>41099</v>
      </c>
      <c r="G40" s="32">
        <f t="shared" si="0"/>
        <v>7</v>
      </c>
      <c r="H40" s="33">
        <v>165</v>
      </c>
      <c r="I40" s="39">
        <v>4.5</v>
      </c>
      <c r="J40" s="40">
        <f t="shared" si="1"/>
        <v>742.5</v>
      </c>
    </row>
    <row r="41" spans="1:10">
      <c r="A41" s="24">
        <v>23302</v>
      </c>
      <c r="B41" s="25" t="s">
        <v>100</v>
      </c>
      <c r="C41" s="25" t="s">
        <v>74</v>
      </c>
      <c r="D41" s="25" t="s">
        <v>101</v>
      </c>
      <c r="E41" s="25" t="s">
        <v>13</v>
      </c>
      <c r="F41" s="34">
        <v>41117</v>
      </c>
      <c r="G41" s="35">
        <f t="shared" si="0"/>
        <v>7</v>
      </c>
      <c r="H41" s="36">
        <v>105</v>
      </c>
      <c r="I41" s="41">
        <v>6.5</v>
      </c>
      <c r="J41" s="42">
        <f t="shared" si="1"/>
        <v>682.5</v>
      </c>
    </row>
    <row r="42" spans="1:10">
      <c r="A42" s="22">
        <v>23266</v>
      </c>
      <c r="B42" s="23" t="s">
        <v>102</v>
      </c>
      <c r="C42" s="23" t="s">
        <v>103</v>
      </c>
      <c r="D42" s="23" t="s">
        <v>90</v>
      </c>
      <c r="E42" s="23" t="s">
        <v>13</v>
      </c>
      <c r="F42" s="31">
        <v>41132</v>
      </c>
      <c r="G42" s="32">
        <f t="shared" si="0"/>
        <v>8</v>
      </c>
      <c r="H42" s="33">
        <v>170</v>
      </c>
      <c r="I42" s="39">
        <v>3.99</v>
      </c>
      <c r="J42" s="40">
        <f t="shared" si="1"/>
        <v>678.3</v>
      </c>
    </row>
    <row r="43" spans="1:10">
      <c r="A43" s="24">
        <v>23307</v>
      </c>
      <c r="B43" s="25" t="s">
        <v>104</v>
      </c>
      <c r="C43" s="25" t="s">
        <v>105</v>
      </c>
      <c r="D43" s="25" t="s">
        <v>68</v>
      </c>
      <c r="E43" s="25" t="s">
        <v>19</v>
      </c>
      <c r="F43" s="34">
        <v>41094</v>
      </c>
      <c r="G43" s="35">
        <f t="shared" si="0"/>
        <v>7</v>
      </c>
      <c r="H43" s="36">
        <v>113</v>
      </c>
      <c r="I43" s="41">
        <v>6</v>
      </c>
      <c r="J43" s="42">
        <f t="shared" si="1"/>
        <v>678</v>
      </c>
    </row>
    <row r="44" spans="1:10">
      <c r="A44" s="22">
        <v>23368</v>
      </c>
      <c r="B44" s="23" t="s">
        <v>106</v>
      </c>
      <c r="C44" s="23" t="s">
        <v>107</v>
      </c>
      <c r="D44" s="23" t="s">
        <v>99</v>
      </c>
      <c r="E44" s="23" t="s">
        <v>19</v>
      </c>
      <c r="F44" s="31">
        <v>41146</v>
      </c>
      <c r="G44" s="32">
        <f t="shared" si="0"/>
        <v>8</v>
      </c>
      <c r="H44" s="33">
        <v>150</v>
      </c>
      <c r="I44" s="39">
        <v>4.5</v>
      </c>
      <c r="J44" s="40">
        <f t="shared" si="1"/>
        <v>675</v>
      </c>
    </row>
    <row r="45" spans="1:10">
      <c r="A45" s="24">
        <v>23286</v>
      </c>
      <c r="B45" s="25" t="s">
        <v>108</v>
      </c>
      <c r="C45" s="25" t="s">
        <v>109</v>
      </c>
      <c r="D45" s="25" t="s">
        <v>33</v>
      </c>
      <c r="E45" s="25" t="s">
        <v>13</v>
      </c>
      <c r="F45" s="34">
        <v>41129</v>
      </c>
      <c r="G45" s="35">
        <f t="shared" si="0"/>
        <v>8</v>
      </c>
      <c r="H45" s="36">
        <v>69</v>
      </c>
      <c r="I45" s="41">
        <v>9</v>
      </c>
      <c r="J45" s="42">
        <f t="shared" si="1"/>
        <v>621</v>
      </c>
    </row>
    <row r="46" spans="1:10">
      <c r="A46" s="22">
        <v>23373</v>
      </c>
      <c r="B46" s="23" t="s">
        <v>110</v>
      </c>
      <c r="C46" s="23" t="s">
        <v>111</v>
      </c>
      <c r="D46" s="23" t="s">
        <v>65</v>
      </c>
      <c r="E46" s="23" t="s">
        <v>13</v>
      </c>
      <c r="F46" s="31">
        <v>41114</v>
      </c>
      <c r="G46" s="32">
        <f t="shared" si="0"/>
        <v>7</v>
      </c>
      <c r="H46" s="33">
        <v>95</v>
      </c>
      <c r="I46" s="39">
        <v>6.5</v>
      </c>
      <c r="J46" s="40">
        <f t="shared" si="1"/>
        <v>617.5</v>
      </c>
    </row>
    <row r="47" spans="1:10">
      <c r="A47" s="24">
        <v>23380</v>
      </c>
      <c r="B47" s="25" t="s">
        <v>112</v>
      </c>
      <c r="C47" s="25" t="s">
        <v>113</v>
      </c>
      <c r="D47" s="25" t="s">
        <v>101</v>
      </c>
      <c r="E47" s="25" t="s">
        <v>19</v>
      </c>
      <c r="F47" s="34">
        <v>41112</v>
      </c>
      <c r="G47" s="35">
        <f t="shared" si="0"/>
        <v>7</v>
      </c>
      <c r="H47" s="36">
        <v>95</v>
      </c>
      <c r="I47" s="41">
        <v>6.5</v>
      </c>
      <c r="J47" s="42">
        <f t="shared" si="1"/>
        <v>617.5</v>
      </c>
    </row>
    <row r="48" spans="1:10">
      <c r="A48" s="22">
        <v>23284</v>
      </c>
      <c r="B48" s="23" t="s">
        <v>114</v>
      </c>
      <c r="C48" s="23" t="s">
        <v>115</v>
      </c>
      <c r="D48" s="23" t="s">
        <v>77</v>
      </c>
      <c r="E48" s="23" t="s">
        <v>19</v>
      </c>
      <c r="F48" s="31">
        <v>41077</v>
      </c>
      <c r="G48" s="32">
        <f t="shared" si="0"/>
        <v>6</v>
      </c>
      <c r="H48" s="33">
        <v>135</v>
      </c>
      <c r="I48" s="39">
        <v>4.5</v>
      </c>
      <c r="J48" s="40">
        <f t="shared" si="1"/>
        <v>607.5</v>
      </c>
    </row>
    <row r="49" spans="1:10">
      <c r="A49" s="24">
        <v>23306</v>
      </c>
      <c r="B49" s="25" t="s">
        <v>116</v>
      </c>
      <c r="C49" s="25" t="s">
        <v>117</v>
      </c>
      <c r="D49" s="25" t="s">
        <v>65</v>
      </c>
      <c r="E49" s="25" t="s">
        <v>13</v>
      </c>
      <c r="F49" s="34">
        <v>41068</v>
      </c>
      <c r="G49" s="35">
        <f t="shared" si="0"/>
        <v>6</v>
      </c>
      <c r="H49" s="36">
        <v>93</v>
      </c>
      <c r="I49" s="41">
        <v>6.5</v>
      </c>
      <c r="J49" s="42">
        <f t="shared" si="1"/>
        <v>604.5</v>
      </c>
    </row>
    <row r="50" spans="1:10">
      <c r="A50" s="22">
        <v>23281</v>
      </c>
      <c r="B50" s="23" t="s">
        <v>118</v>
      </c>
      <c r="C50" s="23" t="s">
        <v>119</v>
      </c>
      <c r="D50" s="23" t="s">
        <v>99</v>
      </c>
      <c r="E50" s="23" t="s">
        <v>19</v>
      </c>
      <c r="F50" s="31">
        <v>41103</v>
      </c>
      <c r="G50" s="32">
        <f t="shared" si="0"/>
        <v>7</v>
      </c>
      <c r="H50" s="33">
        <v>134</v>
      </c>
      <c r="I50" s="39">
        <v>4.5</v>
      </c>
      <c r="J50" s="40">
        <f t="shared" si="1"/>
        <v>603</v>
      </c>
    </row>
    <row r="51" spans="1:10">
      <c r="A51" s="24">
        <v>23351</v>
      </c>
      <c r="B51" s="25" t="s">
        <v>120</v>
      </c>
      <c r="C51" s="25" t="s">
        <v>121</v>
      </c>
      <c r="D51" s="25" t="s">
        <v>90</v>
      </c>
      <c r="E51" s="25" t="s">
        <v>13</v>
      </c>
      <c r="F51" s="34">
        <v>41124</v>
      </c>
      <c r="G51" s="35">
        <f t="shared" si="0"/>
        <v>8</v>
      </c>
      <c r="H51" s="36">
        <v>151</v>
      </c>
      <c r="I51" s="41">
        <v>3.99</v>
      </c>
      <c r="J51" s="42">
        <f t="shared" si="1"/>
        <v>602.49</v>
      </c>
    </row>
    <row r="52" spans="1:10">
      <c r="A52" s="22">
        <v>23282</v>
      </c>
      <c r="B52" s="23" t="s">
        <v>122</v>
      </c>
      <c r="C52" s="23" t="s">
        <v>123</v>
      </c>
      <c r="D52" s="23" t="s">
        <v>68</v>
      </c>
      <c r="E52" s="23" t="s">
        <v>19</v>
      </c>
      <c r="F52" s="31">
        <v>41142</v>
      </c>
      <c r="G52" s="32">
        <f t="shared" si="0"/>
        <v>8</v>
      </c>
      <c r="H52" s="33">
        <v>100</v>
      </c>
      <c r="I52" s="39">
        <v>6</v>
      </c>
      <c r="J52" s="40">
        <f t="shared" si="1"/>
        <v>600</v>
      </c>
    </row>
    <row r="53" spans="1:10">
      <c r="A53" s="24">
        <v>23376</v>
      </c>
      <c r="B53" s="25" t="s">
        <v>124</v>
      </c>
      <c r="C53" s="25" t="s">
        <v>125</v>
      </c>
      <c r="D53" s="25" t="s">
        <v>52</v>
      </c>
      <c r="E53" s="25" t="s">
        <v>16</v>
      </c>
      <c r="F53" s="34">
        <v>41113</v>
      </c>
      <c r="G53" s="35">
        <f t="shared" si="0"/>
        <v>7</v>
      </c>
      <c r="H53" s="36">
        <v>85</v>
      </c>
      <c r="I53" s="41">
        <v>6.99</v>
      </c>
      <c r="J53" s="42">
        <f t="shared" si="1"/>
        <v>594.15</v>
      </c>
    </row>
    <row r="54" spans="1:10">
      <c r="A54" s="22">
        <v>23354</v>
      </c>
      <c r="B54" s="23" t="s">
        <v>126</v>
      </c>
      <c r="C54" s="23" t="s">
        <v>127</v>
      </c>
      <c r="D54" s="23" t="s">
        <v>52</v>
      </c>
      <c r="E54" s="23" t="s">
        <v>13</v>
      </c>
      <c r="F54" s="31">
        <v>41124</v>
      </c>
      <c r="G54" s="32">
        <f t="shared" si="0"/>
        <v>8</v>
      </c>
      <c r="H54" s="33">
        <v>84</v>
      </c>
      <c r="I54" s="39">
        <v>6.99</v>
      </c>
      <c r="J54" s="40">
        <f t="shared" si="1"/>
        <v>587.16</v>
      </c>
    </row>
    <row r="55" spans="1:10">
      <c r="A55" s="24">
        <v>23337</v>
      </c>
      <c r="B55" s="25" t="s">
        <v>128</v>
      </c>
      <c r="C55" s="25" t="s">
        <v>129</v>
      </c>
      <c r="D55" s="25" t="s">
        <v>52</v>
      </c>
      <c r="E55" s="25" t="s">
        <v>19</v>
      </c>
      <c r="F55" s="34">
        <v>41097</v>
      </c>
      <c r="G55" s="35">
        <f t="shared" si="0"/>
        <v>7</v>
      </c>
      <c r="H55" s="36">
        <v>82</v>
      </c>
      <c r="I55" s="41">
        <v>6.99</v>
      </c>
      <c r="J55" s="42">
        <f t="shared" si="1"/>
        <v>573.18</v>
      </c>
    </row>
    <row r="56" spans="1:10">
      <c r="A56" s="22">
        <v>23326</v>
      </c>
      <c r="B56" s="23" t="s">
        <v>130</v>
      </c>
      <c r="C56" s="23" t="s">
        <v>131</v>
      </c>
      <c r="D56" s="23" t="s">
        <v>99</v>
      </c>
      <c r="E56" s="23" t="s">
        <v>19</v>
      </c>
      <c r="F56" s="31">
        <v>41142</v>
      </c>
      <c r="G56" s="32">
        <f t="shared" si="0"/>
        <v>8</v>
      </c>
      <c r="H56" s="33">
        <v>126</v>
      </c>
      <c r="I56" s="39">
        <v>4.5</v>
      </c>
      <c r="J56" s="40">
        <f t="shared" si="1"/>
        <v>567</v>
      </c>
    </row>
    <row r="57" spans="1:10">
      <c r="A57" s="24">
        <v>23316</v>
      </c>
      <c r="B57" s="25" t="s">
        <v>132</v>
      </c>
      <c r="C57" s="25" t="s">
        <v>133</v>
      </c>
      <c r="D57" s="25" t="s">
        <v>90</v>
      </c>
      <c r="E57" s="25" t="s">
        <v>19</v>
      </c>
      <c r="F57" s="34">
        <v>41061</v>
      </c>
      <c r="G57" s="35">
        <f t="shared" si="0"/>
        <v>6</v>
      </c>
      <c r="H57" s="36">
        <v>137</v>
      </c>
      <c r="I57" s="41">
        <v>3.99</v>
      </c>
      <c r="J57" s="42">
        <f t="shared" si="1"/>
        <v>546.63</v>
      </c>
    </row>
    <row r="58" spans="1:10">
      <c r="A58" s="22">
        <v>23362</v>
      </c>
      <c r="B58" s="23" t="s">
        <v>134</v>
      </c>
      <c r="C58" s="23" t="s">
        <v>135</v>
      </c>
      <c r="D58" s="23" t="s">
        <v>136</v>
      </c>
      <c r="E58" s="23" t="s">
        <v>13</v>
      </c>
      <c r="F58" s="31">
        <v>41139</v>
      </c>
      <c r="G58" s="32">
        <f t="shared" si="0"/>
        <v>8</v>
      </c>
      <c r="H58" s="33">
        <v>179</v>
      </c>
      <c r="I58" s="39">
        <v>3</v>
      </c>
      <c r="J58" s="40">
        <f t="shared" si="1"/>
        <v>537</v>
      </c>
    </row>
    <row r="59" spans="1:10">
      <c r="A59" s="24">
        <v>23296</v>
      </c>
      <c r="B59" s="25" t="s">
        <v>137</v>
      </c>
      <c r="C59" s="25" t="s">
        <v>138</v>
      </c>
      <c r="D59" s="25" t="s">
        <v>12</v>
      </c>
      <c r="E59" s="25" t="s">
        <v>19</v>
      </c>
      <c r="F59" s="34">
        <v>41068</v>
      </c>
      <c r="G59" s="35">
        <f t="shared" si="0"/>
        <v>6</v>
      </c>
      <c r="H59" s="36">
        <v>37</v>
      </c>
      <c r="I59" s="41">
        <v>14.5</v>
      </c>
      <c r="J59" s="42">
        <f t="shared" si="1"/>
        <v>536.5</v>
      </c>
    </row>
    <row r="60" spans="1:10">
      <c r="A60" s="22">
        <v>23352</v>
      </c>
      <c r="B60" s="23" t="s">
        <v>139</v>
      </c>
      <c r="C60" s="23" t="s">
        <v>140</v>
      </c>
      <c r="D60" s="23" t="s">
        <v>68</v>
      </c>
      <c r="E60" s="23" t="s">
        <v>13</v>
      </c>
      <c r="F60" s="31">
        <v>41097</v>
      </c>
      <c r="G60" s="32">
        <f t="shared" si="0"/>
        <v>7</v>
      </c>
      <c r="H60" s="33">
        <v>89</v>
      </c>
      <c r="I60" s="39">
        <v>6</v>
      </c>
      <c r="J60" s="40">
        <f t="shared" si="1"/>
        <v>534</v>
      </c>
    </row>
    <row r="61" spans="1:10">
      <c r="A61" s="24">
        <v>23304</v>
      </c>
      <c r="B61" s="25" t="s">
        <v>141</v>
      </c>
      <c r="C61" s="25" t="s">
        <v>142</v>
      </c>
      <c r="D61" s="25" t="s">
        <v>90</v>
      </c>
      <c r="E61" s="25" t="s">
        <v>19</v>
      </c>
      <c r="F61" s="34">
        <v>41061</v>
      </c>
      <c r="G61" s="35">
        <f t="shared" si="0"/>
        <v>6</v>
      </c>
      <c r="H61" s="36">
        <v>131</v>
      </c>
      <c r="I61" s="41">
        <v>3.99</v>
      </c>
      <c r="J61" s="42">
        <f t="shared" si="1"/>
        <v>522.69</v>
      </c>
    </row>
    <row r="62" spans="1:10">
      <c r="A62" s="22">
        <v>23369</v>
      </c>
      <c r="B62" s="23" t="s">
        <v>143</v>
      </c>
      <c r="C62" s="23" t="s">
        <v>144</v>
      </c>
      <c r="D62" s="23" t="s">
        <v>101</v>
      </c>
      <c r="E62" s="23" t="s">
        <v>19</v>
      </c>
      <c r="F62" s="31">
        <v>41092</v>
      </c>
      <c r="G62" s="32">
        <f t="shared" si="0"/>
        <v>7</v>
      </c>
      <c r="H62" s="33">
        <v>77</v>
      </c>
      <c r="I62" s="39">
        <v>6.5</v>
      </c>
      <c r="J62" s="40">
        <f t="shared" si="1"/>
        <v>500.5</v>
      </c>
    </row>
    <row r="63" spans="1:10">
      <c r="A63" s="24">
        <v>23268</v>
      </c>
      <c r="B63" s="25" t="s">
        <v>145</v>
      </c>
      <c r="C63" s="25" t="s">
        <v>146</v>
      </c>
      <c r="D63" s="25" t="s">
        <v>68</v>
      </c>
      <c r="E63" s="25" t="s">
        <v>13</v>
      </c>
      <c r="F63" s="34">
        <v>41102</v>
      </c>
      <c r="G63" s="35">
        <f t="shared" si="0"/>
        <v>7</v>
      </c>
      <c r="H63" s="36">
        <v>82</v>
      </c>
      <c r="I63" s="41">
        <v>6</v>
      </c>
      <c r="J63" s="42">
        <f t="shared" si="1"/>
        <v>492</v>
      </c>
    </row>
    <row r="64" spans="1:10">
      <c r="A64" s="22">
        <v>23315</v>
      </c>
      <c r="B64" s="23" t="s">
        <v>147</v>
      </c>
      <c r="C64" s="23" t="s">
        <v>29</v>
      </c>
      <c r="D64" s="23" t="s">
        <v>77</v>
      </c>
      <c r="E64" s="23" t="s">
        <v>19</v>
      </c>
      <c r="F64" s="31">
        <v>41102</v>
      </c>
      <c r="G64" s="32">
        <f t="shared" si="0"/>
        <v>7</v>
      </c>
      <c r="H64" s="33">
        <v>109</v>
      </c>
      <c r="I64" s="39">
        <v>4.5</v>
      </c>
      <c r="J64" s="40">
        <f t="shared" si="1"/>
        <v>490.5</v>
      </c>
    </row>
    <row r="65" spans="1:10">
      <c r="A65" s="24">
        <v>23342</v>
      </c>
      <c r="B65" s="25" t="s">
        <v>148</v>
      </c>
      <c r="C65" s="25" t="s">
        <v>149</v>
      </c>
      <c r="D65" s="25" t="s">
        <v>90</v>
      </c>
      <c r="E65" s="25" t="s">
        <v>13</v>
      </c>
      <c r="F65" s="34">
        <v>41088</v>
      </c>
      <c r="G65" s="35">
        <f t="shared" si="0"/>
        <v>6</v>
      </c>
      <c r="H65" s="36">
        <v>122</v>
      </c>
      <c r="I65" s="41">
        <v>3.99</v>
      </c>
      <c r="J65" s="42">
        <f t="shared" si="1"/>
        <v>486.78</v>
      </c>
    </row>
    <row r="66" spans="1:10">
      <c r="A66" s="22">
        <v>23333</v>
      </c>
      <c r="B66" s="23" t="s">
        <v>150</v>
      </c>
      <c r="C66" s="23" t="s">
        <v>81</v>
      </c>
      <c r="D66" s="23" t="s">
        <v>77</v>
      </c>
      <c r="E66" s="23" t="s">
        <v>13</v>
      </c>
      <c r="F66" s="31">
        <v>41126</v>
      </c>
      <c r="G66" s="32">
        <f t="shared" ref="G66:G108" si="2">VALUE(MONTH(F66))</f>
        <v>8</v>
      </c>
      <c r="H66" s="33">
        <v>106</v>
      </c>
      <c r="I66" s="39">
        <v>4.5</v>
      </c>
      <c r="J66" s="40">
        <f t="shared" ref="J66:J108" si="3">I66*H66</f>
        <v>477</v>
      </c>
    </row>
    <row r="67" spans="1:10">
      <c r="A67" s="24">
        <v>23263</v>
      </c>
      <c r="B67" s="25" t="s">
        <v>151</v>
      </c>
      <c r="C67" s="25" t="s">
        <v>74</v>
      </c>
      <c r="D67" s="25" t="s">
        <v>65</v>
      </c>
      <c r="E67" s="25" t="s">
        <v>13</v>
      </c>
      <c r="F67" s="34">
        <v>41096</v>
      </c>
      <c r="G67" s="35">
        <f t="shared" si="2"/>
        <v>7</v>
      </c>
      <c r="H67" s="36">
        <v>73</v>
      </c>
      <c r="I67" s="41">
        <v>6.5</v>
      </c>
      <c r="J67" s="42">
        <f t="shared" si="3"/>
        <v>474.5</v>
      </c>
    </row>
    <row r="68" spans="1:10">
      <c r="A68" s="22">
        <v>23270</v>
      </c>
      <c r="B68" s="23" t="s">
        <v>152</v>
      </c>
      <c r="C68" s="23" t="s">
        <v>153</v>
      </c>
      <c r="D68" s="23" t="s">
        <v>52</v>
      </c>
      <c r="E68" s="23" t="s">
        <v>19</v>
      </c>
      <c r="F68" s="31">
        <v>41067</v>
      </c>
      <c r="G68" s="32">
        <f t="shared" si="2"/>
        <v>6</v>
      </c>
      <c r="H68" s="33">
        <v>67</v>
      </c>
      <c r="I68" s="39">
        <v>6.99</v>
      </c>
      <c r="J68" s="40">
        <f t="shared" si="3"/>
        <v>468.33</v>
      </c>
    </row>
    <row r="69" spans="1:10">
      <c r="A69" s="24">
        <v>23272</v>
      </c>
      <c r="B69" s="25" t="s">
        <v>154</v>
      </c>
      <c r="C69" s="25" t="s">
        <v>155</v>
      </c>
      <c r="D69" s="25" t="s">
        <v>65</v>
      </c>
      <c r="E69" s="25" t="s">
        <v>16</v>
      </c>
      <c r="F69" s="34">
        <v>41121</v>
      </c>
      <c r="G69" s="35">
        <f t="shared" si="2"/>
        <v>7</v>
      </c>
      <c r="H69" s="36">
        <v>71</v>
      </c>
      <c r="I69" s="41">
        <v>6.5</v>
      </c>
      <c r="J69" s="42">
        <f t="shared" si="3"/>
        <v>461.5</v>
      </c>
    </row>
    <row r="70" spans="1:10">
      <c r="A70" s="22">
        <v>23274</v>
      </c>
      <c r="B70" s="23" t="s">
        <v>156</v>
      </c>
      <c r="C70" s="23" t="s">
        <v>157</v>
      </c>
      <c r="D70" s="23" t="s">
        <v>136</v>
      </c>
      <c r="E70" s="23" t="s">
        <v>19</v>
      </c>
      <c r="F70" s="31">
        <v>41143</v>
      </c>
      <c r="G70" s="32">
        <f t="shared" si="2"/>
        <v>8</v>
      </c>
      <c r="H70" s="33">
        <v>153</v>
      </c>
      <c r="I70" s="39">
        <v>3</v>
      </c>
      <c r="J70" s="40">
        <f t="shared" si="3"/>
        <v>459</v>
      </c>
    </row>
    <row r="71" spans="1:10">
      <c r="A71" s="24">
        <v>23364</v>
      </c>
      <c r="B71" s="25" t="s">
        <v>158</v>
      </c>
      <c r="C71" s="25" t="s">
        <v>159</v>
      </c>
      <c r="D71" s="25" t="s">
        <v>33</v>
      </c>
      <c r="E71" s="25" t="s">
        <v>13</v>
      </c>
      <c r="F71" s="34">
        <v>41093</v>
      </c>
      <c r="G71" s="35">
        <f t="shared" si="2"/>
        <v>7</v>
      </c>
      <c r="H71" s="36">
        <v>47</v>
      </c>
      <c r="I71" s="41">
        <v>9</v>
      </c>
      <c r="J71" s="42">
        <f t="shared" si="3"/>
        <v>423</v>
      </c>
    </row>
    <row r="72" spans="1:10">
      <c r="A72" s="22">
        <v>23276</v>
      </c>
      <c r="B72" s="23" t="s">
        <v>160</v>
      </c>
      <c r="C72" s="23" t="s">
        <v>161</v>
      </c>
      <c r="D72" s="23" t="s">
        <v>101</v>
      </c>
      <c r="E72" s="23" t="s">
        <v>13</v>
      </c>
      <c r="F72" s="31">
        <v>41122</v>
      </c>
      <c r="G72" s="32">
        <f t="shared" si="2"/>
        <v>8</v>
      </c>
      <c r="H72" s="33">
        <v>65</v>
      </c>
      <c r="I72" s="39">
        <v>6.5</v>
      </c>
      <c r="J72" s="40">
        <f t="shared" si="3"/>
        <v>422.5</v>
      </c>
    </row>
    <row r="73" spans="1:10">
      <c r="A73" s="24">
        <v>23343</v>
      </c>
      <c r="B73" s="25" t="s">
        <v>162</v>
      </c>
      <c r="C73" s="25" t="s">
        <v>111</v>
      </c>
      <c r="D73" s="25" t="s">
        <v>30</v>
      </c>
      <c r="E73" s="25" t="s">
        <v>13</v>
      </c>
      <c r="F73" s="34">
        <v>41144</v>
      </c>
      <c r="G73" s="35">
        <f t="shared" si="2"/>
        <v>8</v>
      </c>
      <c r="H73" s="36">
        <v>42</v>
      </c>
      <c r="I73" s="41">
        <v>9.99</v>
      </c>
      <c r="J73" s="42">
        <f t="shared" si="3"/>
        <v>419.58</v>
      </c>
    </row>
    <row r="74" spans="1:10">
      <c r="A74" s="22">
        <v>23344</v>
      </c>
      <c r="B74" s="23" t="s">
        <v>163</v>
      </c>
      <c r="C74" s="23" t="s">
        <v>164</v>
      </c>
      <c r="D74" s="23" t="s">
        <v>65</v>
      </c>
      <c r="E74" s="23" t="s">
        <v>13</v>
      </c>
      <c r="F74" s="31">
        <v>41265</v>
      </c>
      <c r="G74" s="32">
        <f t="shared" si="2"/>
        <v>12</v>
      </c>
      <c r="H74" s="33">
        <v>64</v>
      </c>
      <c r="I74" s="39">
        <v>6.5</v>
      </c>
      <c r="J74" s="40">
        <f t="shared" si="3"/>
        <v>416</v>
      </c>
    </row>
    <row r="75" spans="1:10">
      <c r="A75" s="24">
        <v>23299</v>
      </c>
      <c r="B75" s="25" t="s">
        <v>165</v>
      </c>
      <c r="C75" s="25" t="s">
        <v>125</v>
      </c>
      <c r="D75" s="25" t="s">
        <v>90</v>
      </c>
      <c r="E75" s="25" t="s">
        <v>19</v>
      </c>
      <c r="F75" s="34">
        <v>41087</v>
      </c>
      <c r="G75" s="35">
        <f t="shared" si="2"/>
        <v>6</v>
      </c>
      <c r="H75" s="36">
        <v>104</v>
      </c>
      <c r="I75" s="41">
        <v>3.99</v>
      </c>
      <c r="J75" s="42">
        <f t="shared" si="3"/>
        <v>414.96</v>
      </c>
    </row>
    <row r="76" spans="1:10">
      <c r="A76" s="22">
        <v>23310</v>
      </c>
      <c r="B76" s="23" t="s">
        <v>166</v>
      </c>
      <c r="C76" s="23" t="s">
        <v>21</v>
      </c>
      <c r="D76" s="23" t="s">
        <v>30</v>
      </c>
      <c r="E76" s="23" t="s">
        <v>13</v>
      </c>
      <c r="F76" s="31">
        <v>41077</v>
      </c>
      <c r="G76" s="32">
        <f t="shared" si="2"/>
        <v>6</v>
      </c>
      <c r="H76" s="33">
        <v>41</v>
      </c>
      <c r="I76" s="39">
        <v>9.99</v>
      </c>
      <c r="J76" s="40">
        <f t="shared" si="3"/>
        <v>409.59</v>
      </c>
    </row>
    <row r="77" spans="1:10">
      <c r="A77" s="24">
        <v>23358</v>
      </c>
      <c r="B77" s="25" t="s">
        <v>167</v>
      </c>
      <c r="C77" s="25" t="s">
        <v>168</v>
      </c>
      <c r="D77" s="25" t="s">
        <v>30</v>
      </c>
      <c r="E77" s="25" t="s">
        <v>19</v>
      </c>
      <c r="F77" s="34">
        <v>41071</v>
      </c>
      <c r="G77" s="35">
        <f t="shared" si="2"/>
        <v>6</v>
      </c>
      <c r="H77" s="36">
        <v>41</v>
      </c>
      <c r="I77" s="41">
        <v>9.99</v>
      </c>
      <c r="J77" s="42">
        <f t="shared" si="3"/>
        <v>409.59</v>
      </c>
    </row>
    <row r="78" spans="1:10">
      <c r="A78" s="22">
        <v>23323</v>
      </c>
      <c r="B78" s="23" t="s">
        <v>169</v>
      </c>
      <c r="C78" s="23" t="s">
        <v>170</v>
      </c>
      <c r="D78" s="23" t="s">
        <v>136</v>
      </c>
      <c r="E78" s="23" t="s">
        <v>13</v>
      </c>
      <c r="F78" s="31">
        <v>41272</v>
      </c>
      <c r="G78" s="32">
        <f t="shared" si="2"/>
        <v>12</v>
      </c>
      <c r="H78" s="33">
        <v>135</v>
      </c>
      <c r="I78" s="39">
        <v>3</v>
      </c>
      <c r="J78" s="40">
        <f t="shared" si="3"/>
        <v>405</v>
      </c>
    </row>
    <row r="79" spans="1:10">
      <c r="A79" s="24">
        <v>23267</v>
      </c>
      <c r="B79" s="25" t="s">
        <v>171</v>
      </c>
      <c r="C79" s="25" t="s">
        <v>172</v>
      </c>
      <c r="D79" s="25" t="s">
        <v>136</v>
      </c>
      <c r="E79" s="25" t="s">
        <v>13</v>
      </c>
      <c r="F79" s="34">
        <v>41101</v>
      </c>
      <c r="G79" s="35">
        <f t="shared" si="2"/>
        <v>7</v>
      </c>
      <c r="H79" s="36">
        <v>129</v>
      </c>
      <c r="I79" s="41">
        <v>3</v>
      </c>
      <c r="J79" s="42">
        <f t="shared" si="3"/>
        <v>387</v>
      </c>
    </row>
    <row r="80" spans="1:10">
      <c r="A80" s="22">
        <v>23340</v>
      </c>
      <c r="B80" s="23" t="s">
        <v>173</v>
      </c>
      <c r="C80" s="23" t="s">
        <v>174</v>
      </c>
      <c r="D80" s="23" t="s">
        <v>99</v>
      </c>
      <c r="E80" s="23" t="s">
        <v>13</v>
      </c>
      <c r="F80" s="31">
        <v>41095</v>
      </c>
      <c r="G80" s="32">
        <f t="shared" si="2"/>
        <v>7</v>
      </c>
      <c r="H80" s="33">
        <v>85</v>
      </c>
      <c r="I80" s="39">
        <v>4.5</v>
      </c>
      <c r="J80" s="40">
        <f t="shared" si="3"/>
        <v>382.5</v>
      </c>
    </row>
    <row r="81" spans="1:10">
      <c r="A81" s="24">
        <v>23269</v>
      </c>
      <c r="B81" s="25" t="s">
        <v>175</v>
      </c>
      <c r="C81" s="25" t="s">
        <v>157</v>
      </c>
      <c r="D81" s="25" t="s">
        <v>136</v>
      </c>
      <c r="E81" s="25" t="s">
        <v>13</v>
      </c>
      <c r="F81" s="34">
        <v>41063</v>
      </c>
      <c r="G81" s="35">
        <f t="shared" si="2"/>
        <v>6</v>
      </c>
      <c r="H81" s="36">
        <v>116</v>
      </c>
      <c r="I81" s="41">
        <v>3</v>
      </c>
      <c r="J81" s="42">
        <f t="shared" si="3"/>
        <v>348</v>
      </c>
    </row>
    <row r="82" spans="1:10">
      <c r="A82" s="22">
        <v>23308</v>
      </c>
      <c r="B82" s="23" t="s">
        <v>176</v>
      </c>
      <c r="C82" s="23" t="s">
        <v>177</v>
      </c>
      <c r="D82" s="23" t="s">
        <v>136</v>
      </c>
      <c r="E82" s="23" t="s">
        <v>19</v>
      </c>
      <c r="F82" s="31">
        <v>41099</v>
      </c>
      <c r="G82" s="32">
        <f t="shared" si="2"/>
        <v>7</v>
      </c>
      <c r="H82" s="33">
        <v>112</v>
      </c>
      <c r="I82" s="39">
        <v>3</v>
      </c>
      <c r="J82" s="40">
        <f t="shared" si="3"/>
        <v>336</v>
      </c>
    </row>
    <row r="83" spans="1:10">
      <c r="A83" s="24">
        <v>23356</v>
      </c>
      <c r="B83" s="25" t="s">
        <v>178</v>
      </c>
      <c r="C83" s="25" t="s">
        <v>179</v>
      </c>
      <c r="D83" s="25" t="s">
        <v>90</v>
      </c>
      <c r="E83" s="25" t="s">
        <v>13</v>
      </c>
      <c r="F83" s="34">
        <v>41081</v>
      </c>
      <c r="G83" s="35">
        <f t="shared" si="2"/>
        <v>6</v>
      </c>
      <c r="H83" s="36">
        <v>80</v>
      </c>
      <c r="I83" s="41">
        <v>3.99</v>
      </c>
      <c r="J83" s="42">
        <f t="shared" si="3"/>
        <v>319.2</v>
      </c>
    </row>
    <row r="84" spans="1:10">
      <c r="A84" s="22">
        <v>23318</v>
      </c>
      <c r="B84" s="23" t="s">
        <v>180</v>
      </c>
      <c r="C84" s="23" t="s">
        <v>181</v>
      </c>
      <c r="D84" s="23" t="s">
        <v>65</v>
      </c>
      <c r="E84" s="23" t="s">
        <v>13</v>
      </c>
      <c r="F84" s="31">
        <v>41099</v>
      </c>
      <c r="G84" s="32">
        <f t="shared" si="2"/>
        <v>7</v>
      </c>
      <c r="H84" s="33">
        <v>48</v>
      </c>
      <c r="I84" s="39">
        <v>6.5</v>
      </c>
      <c r="J84" s="40">
        <f t="shared" si="3"/>
        <v>312</v>
      </c>
    </row>
    <row r="85" spans="1:10">
      <c r="A85" s="24">
        <v>23357</v>
      </c>
      <c r="B85" s="25" t="s">
        <v>182</v>
      </c>
      <c r="C85" s="25" t="s">
        <v>138</v>
      </c>
      <c r="D85" s="25" t="s">
        <v>68</v>
      </c>
      <c r="E85" s="25" t="s">
        <v>19</v>
      </c>
      <c r="F85" s="34">
        <v>41107</v>
      </c>
      <c r="G85" s="35">
        <f t="shared" si="2"/>
        <v>7</v>
      </c>
      <c r="H85" s="36">
        <v>50</v>
      </c>
      <c r="I85" s="41">
        <v>6</v>
      </c>
      <c r="J85" s="42">
        <f t="shared" si="3"/>
        <v>300</v>
      </c>
    </row>
    <row r="86" spans="1:10">
      <c r="A86" s="22">
        <v>23377</v>
      </c>
      <c r="B86" s="23" t="s">
        <v>183</v>
      </c>
      <c r="C86" s="23" t="s">
        <v>127</v>
      </c>
      <c r="D86" s="23" t="s">
        <v>101</v>
      </c>
      <c r="E86" s="23" t="s">
        <v>13</v>
      </c>
      <c r="F86" s="31">
        <v>41075</v>
      </c>
      <c r="G86" s="32">
        <f t="shared" si="2"/>
        <v>6</v>
      </c>
      <c r="H86" s="33">
        <v>43</v>
      </c>
      <c r="I86" s="39">
        <v>6.5</v>
      </c>
      <c r="J86" s="40">
        <f t="shared" si="3"/>
        <v>279.5</v>
      </c>
    </row>
    <row r="87" spans="1:10">
      <c r="A87" s="24">
        <v>23311</v>
      </c>
      <c r="B87" s="25" t="s">
        <v>184</v>
      </c>
      <c r="C87" s="25" t="s">
        <v>185</v>
      </c>
      <c r="D87" s="25" t="s">
        <v>12</v>
      </c>
      <c r="E87" s="25" t="s">
        <v>19</v>
      </c>
      <c r="F87" s="34">
        <v>41072</v>
      </c>
      <c r="G87" s="35">
        <f t="shared" si="2"/>
        <v>6</v>
      </c>
      <c r="H87" s="36">
        <v>18</v>
      </c>
      <c r="I87" s="41">
        <v>14.5</v>
      </c>
      <c r="J87" s="42">
        <f t="shared" si="3"/>
        <v>261</v>
      </c>
    </row>
    <row r="88" spans="1:10">
      <c r="A88" s="22">
        <v>23379</v>
      </c>
      <c r="B88" s="23" t="s">
        <v>186</v>
      </c>
      <c r="C88" s="23" t="s">
        <v>187</v>
      </c>
      <c r="D88" s="23" t="s">
        <v>90</v>
      </c>
      <c r="E88" s="23" t="s">
        <v>13</v>
      </c>
      <c r="F88" s="31">
        <v>41270</v>
      </c>
      <c r="G88" s="32">
        <f t="shared" si="2"/>
        <v>12</v>
      </c>
      <c r="H88" s="33">
        <v>65</v>
      </c>
      <c r="I88" s="39">
        <v>3.99</v>
      </c>
      <c r="J88" s="40">
        <f t="shared" si="3"/>
        <v>259.35</v>
      </c>
    </row>
    <row r="89" spans="1:10">
      <c r="A89" s="24">
        <v>23360</v>
      </c>
      <c r="B89" s="25" t="s">
        <v>188</v>
      </c>
      <c r="C89" s="25" t="s">
        <v>172</v>
      </c>
      <c r="D89" s="25" t="s">
        <v>52</v>
      </c>
      <c r="E89" s="25" t="s">
        <v>13</v>
      </c>
      <c r="F89" s="34">
        <v>41073</v>
      </c>
      <c r="G89" s="35">
        <f t="shared" si="2"/>
        <v>6</v>
      </c>
      <c r="H89" s="36">
        <v>37</v>
      </c>
      <c r="I89" s="41">
        <v>6.99</v>
      </c>
      <c r="J89" s="42">
        <f t="shared" si="3"/>
        <v>258.63</v>
      </c>
    </row>
    <row r="90" spans="1:10">
      <c r="A90" s="22">
        <v>23339</v>
      </c>
      <c r="B90" s="23" t="s">
        <v>189</v>
      </c>
      <c r="C90" s="23" t="s">
        <v>190</v>
      </c>
      <c r="D90" s="23" t="s">
        <v>68</v>
      </c>
      <c r="E90" s="23" t="s">
        <v>13</v>
      </c>
      <c r="F90" s="31">
        <v>41101</v>
      </c>
      <c r="G90" s="32">
        <f t="shared" si="2"/>
        <v>7</v>
      </c>
      <c r="H90" s="33">
        <v>41</v>
      </c>
      <c r="I90" s="39">
        <v>6</v>
      </c>
      <c r="J90" s="40">
        <f t="shared" si="3"/>
        <v>246</v>
      </c>
    </row>
    <row r="91" spans="1:10">
      <c r="A91" s="24">
        <v>23341</v>
      </c>
      <c r="B91" s="25" t="s">
        <v>191</v>
      </c>
      <c r="C91" s="25" t="s">
        <v>192</v>
      </c>
      <c r="D91" s="25" t="s">
        <v>136</v>
      </c>
      <c r="E91" s="25" t="s">
        <v>19</v>
      </c>
      <c r="F91" s="34">
        <v>41026</v>
      </c>
      <c r="G91" s="35">
        <f t="shared" si="2"/>
        <v>4</v>
      </c>
      <c r="H91" s="36">
        <v>77</v>
      </c>
      <c r="I91" s="41">
        <v>3</v>
      </c>
      <c r="J91" s="42">
        <f t="shared" si="3"/>
        <v>231</v>
      </c>
    </row>
    <row r="92" spans="1:10">
      <c r="A92" s="22">
        <v>23374</v>
      </c>
      <c r="B92" s="23" t="s">
        <v>193</v>
      </c>
      <c r="C92" s="23" t="s">
        <v>194</v>
      </c>
      <c r="D92" s="23" t="s">
        <v>90</v>
      </c>
      <c r="E92" s="23" t="s">
        <v>13</v>
      </c>
      <c r="F92" s="31">
        <v>41257</v>
      </c>
      <c r="G92" s="32">
        <f t="shared" si="2"/>
        <v>12</v>
      </c>
      <c r="H92" s="33">
        <v>57</v>
      </c>
      <c r="I92" s="39">
        <v>3.99</v>
      </c>
      <c r="J92" s="40">
        <f t="shared" si="3"/>
        <v>227.43</v>
      </c>
    </row>
    <row r="93" spans="1:10">
      <c r="A93" s="24">
        <v>23273</v>
      </c>
      <c r="B93" s="25" t="s">
        <v>195</v>
      </c>
      <c r="C93" s="25" t="s">
        <v>196</v>
      </c>
      <c r="D93" s="25" t="s">
        <v>30</v>
      </c>
      <c r="E93" s="25" t="s">
        <v>13</v>
      </c>
      <c r="F93" s="34">
        <v>41256</v>
      </c>
      <c r="G93" s="35">
        <f t="shared" si="2"/>
        <v>12</v>
      </c>
      <c r="H93" s="36">
        <v>22</v>
      </c>
      <c r="I93" s="41">
        <v>9.99</v>
      </c>
      <c r="J93" s="42">
        <f t="shared" si="3"/>
        <v>219.78</v>
      </c>
    </row>
    <row r="94" spans="1:10">
      <c r="A94" s="22">
        <v>23280</v>
      </c>
      <c r="B94" s="23" t="s">
        <v>197</v>
      </c>
      <c r="C94" s="23" t="s">
        <v>29</v>
      </c>
      <c r="D94" s="23" t="s">
        <v>52</v>
      </c>
      <c r="E94" s="23" t="s">
        <v>13</v>
      </c>
      <c r="F94" s="31">
        <v>41002</v>
      </c>
      <c r="G94" s="32">
        <f t="shared" si="2"/>
        <v>4</v>
      </c>
      <c r="H94" s="33">
        <v>30</v>
      </c>
      <c r="I94" s="39">
        <v>6.99</v>
      </c>
      <c r="J94" s="40">
        <f t="shared" si="3"/>
        <v>209.7</v>
      </c>
    </row>
    <row r="95" spans="1:10">
      <c r="A95" s="24">
        <v>23370</v>
      </c>
      <c r="B95" s="25" t="s">
        <v>198</v>
      </c>
      <c r="C95" s="25" t="s">
        <v>67</v>
      </c>
      <c r="D95" s="25" t="s">
        <v>136</v>
      </c>
      <c r="E95" s="25" t="s">
        <v>19</v>
      </c>
      <c r="F95" s="34">
        <v>41028</v>
      </c>
      <c r="G95" s="35">
        <f t="shared" si="2"/>
        <v>4</v>
      </c>
      <c r="H95" s="36">
        <v>63</v>
      </c>
      <c r="I95" s="41">
        <v>3</v>
      </c>
      <c r="J95" s="42">
        <f t="shared" si="3"/>
        <v>189</v>
      </c>
    </row>
    <row r="96" spans="1:10">
      <c r="A96" s="22">
        <v>23372</v>
      </c>
      <c r="B96" s="23" t="s">
        <v>199</v>
      </c>
      <c r="C96" s="23" t="s">
        <v>200</v>
      </c>
      <c r="D96" s="23" t="s">
        <v>101</v>
      </c>
      <c r="E96" s="23" t="s">
        <v>13</v>
      </c>
      <c r="F96" s="31">
        <v>41255</v>
      </c>
      <c r="G96" s="32">
        <f t="shared" si="2"/>
        <v>12</v>
      </c>
      <c r="H96" s="33">
        <v>22</v>
      </c>
      <c r="I96" s="39">
        <v>6.5</v>
      </c>
      <c r="J96" s="40">
        <f t="shared" si="3"/>
        <v>143</v>
      </c>
    </row>
    <row r="97" spans="1:10">
      <c r="A97" s="24">
        <v>23265</v>
      </c>
      <c r="B97" s="25" t="s">
        <v>201</v>
      </c>
      <c r="C97" s="25" t="s">
        <v>202</v>
      </c>
      <c r="D97" s="25" t="s">
        <v>30</v>
      </c>
      <c r="E97" s="25" t="s">
        <v>19</v>
      </c>
      <c r="F97" s="34">
        <v>41248</v>
      </c>
      <c r="G97" s="35">
        <f t="shared" si="2"/>
        <v>12</v>
      </c>
      <c r="H97" s="36">
        <v>14</v>
      </c>
      <c r="I97" s="41">
        <v>9.99</v>
      </c>
      <c r="J97" s="42">
        <f t="shared" si="3"/>
        <v>139.86</v>
      </c>
    </row>
    <row r="98" spans="1:10">
      <c r="A98" s="22">
        <v>23346</v>
      </c>
      <c r="B98" s="23" t="s">
        <v>203</v>
      </c>
      <c r="C98" s="23" t="s">
        <v>119</v>
      </c>
      <c r="D98" s="23" t="s">
        <v>30</v>
      </c>
      <c r="E98" s="23" t="s">
        <v>13</v>
      </c>
      <c r="F98" s="31">
        <v>41119</v>
      </c>
      <c r="G98" s="32">
        <f t="shared" si="2"/>
        <v>7</v>
      </c>
      <c r="H98" s="33">
        <v>13</v>
      </c>
      <c r="I98" s="39">
        <v>9.99</v>
      </c>
      <c r="J98" s="40">
        <f t="shared" si="3"/>
        <v>129.87</v>
      </c>
    </row>
    <row r="99" spans="1:10">
      <c r="A99" s="24">
        <v>23312</v>
      </c>
      <c r="B99" s="25" t="s">
        <v>204</v>
      </c>
      <c r="C99" s="25" t="s">
        <v>205</v>
      </c>
      <c r="D99" s="25" t="s">
        <v>90</v>
      </c>
      <c r="E99" s="25" t="s">
        <v>13</v>
      </c>
      <c r="F99" s="34">
        <v>41096</v>
      </c>
      <c r="G99" s="35">
        <f t="shared" si="2"/>
        <v>7</v>
      </c>
      <c r="H99" s="36">
        <v>28</v>
      </c>
      <c r="I99" s="41">
        <v>3.99</v>
      </c>
      <c r="J99" s="42">
        <f t="shared" si="3"/>
        <v>111.72</v>
      </c>
    </row>
    <row r="100" spans="1:10">
      <c r="A100" s="22">
        <v>23355</v>
      </c>
      <c r="B100" s="23" t="s">
        <v>206</v>
      </c>
      <c r="C100" s="23" t="s">
        <v>115</v>
      </c>
      <c r="D100" s="23" t="s">
        <v>77</v>
      </c>
      <c r="E100" s="23" t="s">
        <v>13</v>
      </c>
      <c r="F100" s="31">
        <v>41026</v>
      </c>
      <c r="G100" s="32">
        <f t="shared" si="2"/>
        <v>4</v>
      </c>
      <c r="H100" s="33">
        <v>16</v>
      </c>
      <c r="I100" s="39">
        <v>4.5</v>
      </c>
      <c r="J100" s="40">
        <f t="shared" si="3"/>
        <v>72</v>
      </c>
    </row>
    <row r="101" spans="1:10">
      <c r="A101" s="24">
        <v>23322</v>
      </c>
      <c r="B101" s="25" t="s">
        <v>207</v>
      </c>
      <c r="C101" s="25" t="s">
        <v>79</v>
      </c>
      <c r="D101" s="25" t="s">
        <v>136</v>
      </c>
      <c r="E101" s="25" t="s">
        <v>19</v>
      </c>
      <c r="F101" s="34">
        <v>41009</v>
      </c>
      <c r="G101" s="35">
        <f t="shared" si="2"/>
        <v>4</v>
      </c>
      <c r="H101" s="36">
        <v>20</v>
      </c>
      <c r="I101" s="41">
        <v>3</v>
      </c>
      <c r="J101" s="42">
        <f t="shared" si="3"/>
        <v>60</v>
      </c>
    </row>
    <row r="102" spans="1:10">
      <c r="A102" s="22">
        <v>23298</v>
      </c>
      <c r="B102" s="23" t="s">
        <v>208</v>
      </c>
      <c r="C102" s="23" t="s">
        <v>209</v>
      </c>
      <c r="D102" s="23" t="s">
        <v>77</v>
      </c>
      <c r="E102" s="23" t="s">
        <v>16</v>
      </c>
      <c r="F102" s="31">
        <v>41118</v>
      </c>
      <c r="G102" s="32">
        <f t="shared" si="2"/>
        <v>7</v>
      </c>
      <c r="H102" s="33">
        <v>12</v>
      </c>
      <c r="I102" s="39">
        <v>4.5</v>
      </c>
      <c r="J102" s="40">
        <f t="shared" si="3"/>
        <v>54</v>
      </c>
    </row>
    <row r="103" spans="1:10">
      <c r="A103" s="24">
        <v>23367</v>
      </c>
      <c r="B103" s="25" t="s">
        <v>210</v>
      </c>
      <c r="C103" s="25" t="s">
        <v>211</v>
      </c>
      <c r="D103" s="25" t="s">
        <v>77</v>
      </c>
      <c r="E103" s="25" t="s">
        <v>19</v>
      </c>
      <c r="F103" s="34">
        <v>41023</v>
      </c>
      <c r="G103" s="35">
        <f t="shared" si="2"/>
        <v>4</v>
      </c>
      <c r="H103" s="36">
        <v>10</v>
      </c>
      <c r="I103" s="41">
        <v>4.5</v>
      </c>
      <c r="J103" s="42">
        <f t="shared" si="3"/>
        <v>45</v>
      </c>
    </row>
    <row r="104" spans="1:10">
      <c r="A104" s="22">
        <v>23334</v>
      </c>
      <c r="B104" s="23" t="s">
        <v>212</v>
      </c>
      <c r="C104" s="23" t="s">
        <v>107</v>
      </c>
      <c r="D104" s="23" t="s">
        <v>136</v>
      </c>
      <c r="E104" s="23" t="s">
        <v>13</v>
      </c>
      <c r="F104" s="31">
        <v>41260</v>
      </c>
      <c r="G104" s="32">
        <f t="shared" si="2"/>
        <v>12</v>
      </c>
      <c r="H104" s="33">
        <v>14</v>
      </c>
      <c r="I104" s="39">
        <v>3</v>
      </c>
      <c r="J104" s="40">
        <f t="shared" si="3"/>
        <v>42</v>
      </c>
    </row>
    <row r="105" spans="1:10">
      <c r="A105" s="24">
        <v>23285</v>
      </c>
      <c r="B105" s="25" t="s">
        <v>213</v>
      </c>
      <c r="C105" s="25" t="s">
        <v>127</v>
      </c>
      <c r="D105" s="25" t="s">
        <v>99</v>
      </c>
      <c r="E105" s="25" t="s">
        <v>19</v>
      </c>
      <c r="F105" s="34">
        <v>41114</v>
      </c>
      <c r="G105" s="35">
        <f t="shared" si="2"/>
        <v>7</v>
      </c>
      <c r="H105" s="36">
        <v>9</v>
      </c>
      <c r="I105" s="41">
        <v>4.5</v>
      </c>
      <c r="J105" s="42">
        <f t="shared" si="3"/>
        <v>40.5</v>
      </c>
    </row>
    <row r="106" spans="1:10">
      <c r="A106" s="22">
        <v>23375</v>
      </c>
      <c r="B106" s="23" t="s">
        <v>214</v>
      </c>
      <c r="C106" s="23" t="s">
        <v>115</v>
      </c>
      <c r="D106" s="23" t="s">
        <v>52</v>
      </c>
      <c r="E106" s="23" t="s">
        <v>19</v>
      </c>
      <c r="F106" s="31">
        <v>41029</v>
      </c>
      <c r="G106" s="32">
        <f t="shared" si="2"/>
        <v>4</v>
      </c>
      <c r="H106" s="33">
        <v>5</v>
      </c>
      <c r="I106" s="39">
        <v>6.99</v>
      </c>
      <c r="J106" s="40">
        <f t="shared" si="3"/>
        <v>34.95</v>
      </c>
    </row>
    <row r="107" spans="1:10">
      <c r="A107" s="24">
        <v>23336</v>
      </c>
      <c r="B107" s="25" t="s">
        <v>215</v>
      </c>
      <c r="C107" s="25" t="s">
        <v>216</v>
      </c>
      <c r="D107" s="25" t="s">
        <v>99</v>
      </c>
      <c r="E107" s="25" t="s">
        <v>19</v>
      </c>
      <c r="F107" s="34">
        <v>41091</v>
      </c>
      <c r="G107" s="35">
        <f t="shared" si="2"/>
        <v>7</v>
      </c>
      <c r="H107" s="36">
        <v>7</v>
      </c>
      <c r="I107" s="41">
        <v>4.5</v>
      </c>
      <c r="J107" s="42">
        <f t="shared" si="3"/>
        <v>31.5</v>
      </c>
    </row>
    <row r="108" spans="1:10">
      <c r="A108" s="43">
        <v>23279</v>
      </c>
      <c r="B108" s="44" t="s">
        <v>217</v>
      </c>
      <c r="C108" s="44" t="s">
        <v>190</v>
      </c>
      <c r="D108" s="44" t="s">
        <v>136</v>
      </c>
      <c r="E108" s="44" t="s">
        <v>13</v>
      </c>
      <c r="F108" s="45">
        <v>41020</v>
      </c>
      <c r="G108" s="46">
        <f t="shared" si="2"/>
        <v>4</v>
      </c>
      <c r="H108" s="47">
        <v>10</v>
      </c>
      <c r="I108" s="48">
        <v>3</v>
      </c>
      <c r="J108" s="49">
        <f t="shared" si="3"/>
        <v>30</v>
      </c>
    </row>
  </sheetData>
  <conditionalFormatting sqref="A2:J108">
    <cfRule type="expression" dxfId="0" priority="1">
      <formula>MOD(ROW(A2),2)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F75"/>
  <sheetViews>
    <sheetView showGridLines="0" topLeftCell="A15" workbookViewId="0">
      <selection activeCell="E72" sqref="E72"/>
    </sheetView>
  </sheetViews>
  <sheetFormatPr defaultColWidth="9" defaultRowHeight="14" outlineLevelCol="5"/>
  <cols>
    <col min="2" max="2" width="23" customWidth="1"/>
    <col min="3" max="3" width="23.4296875" customWidth="1"/>
    <col min="5" max="5" width="9.25"/>
  </cols>
  <sheetData>
    <row r="1" ht="17.6" spans="2:6">
      <c r="B1" s="1" t="s">
        <v>218</v>
      </c>
      <c r="C1" s="2"/>
      <c r="D1" s="2"/>
      <c r="E1" s="2"/>
      <c r="F1" s="2"/>
    </row>
    <row r="2" spans="2:6">
      <c r="B2" s="3"/>
      <c r="C2" s="3"/>
      <c r="D2" s="3"/>
      <c r="E2" s="2"/>
      <c r="F2" s="2"/>
    </row>
    <row r="3" spans="2:6">
      <c r="B3" s="4"/>
      <c r="C3" s="4"/>
      <c r="D3" s="4"/>
      <c r="E3" s="2"/>
      <c r="F3" s="2"/>
    </row>
    <row r="4" spans="2:6">
      <c r="B4" s="4"/>
      <c r="C4" s="4"/>
      <c r="D4" s="4"/>
      <c r="E4" s="2"/>
      <c r="F4" s="2"/>
    </row>
    <row r="5" spans="2:6">
      <c r="B5" s="5" t="s">
        <v>219</v>
      </c>
      <c r="C5" s="6"/>
      <c r="D5" s="6"/>
      <c r="E5" s="2"/>
      <c r="F5" s="2"/>
    </row>
    <row r="6" spans="2:6">
      <c r="B6" s="5" t="s">
        <v>220</v>
      </c>
      <c r="C6" s="7"/>
      <c r="D6" s="7"/>
      <c r="E6" s="2"/>
      <c r="F6" s="2"/>
    </row>
    <row r="7" spans="2:6">
      <c r="B7" s="8"/>
      <c r="C7" s="9"/>
      <c r="D7" s="9"/>
      <c r="E7" s="2"/>
      <c r="F7" s="2"/>
    </row>
    <row r="8" spans="2:6">
      <c r="B8" s="10" t="s">
        <v>0</v>
      </c>
      <c r="C8" s="10" t="s">
        <v>221</v>
      </c>
      <c r="D8" s="2"/>
      <c r="E8" s="2"/>
      <c r="F8" s="2"/>
    </row>
    <row r="9" spans="2:6">
      <c r="B9" s="11">
        <v>23265</v>
      </c>
      <c r="C9" s="11" t="str">
        <f>VLOOKUP(B9,Data!$A$2:$B$108,2,FALSE)</f>
        <v>Uriel Benton</v>
      </c>
      <c r="D9" s="2"/>
      <c r="E9" s="2"/>
      <c r="F9" s="2"/>
    </row>
    <row r="10" spans="2:6">
      <c r="B10" s="11">
        <v>23315</v>
      </c>
      <c r="C10" s="11" t="str">
        <f>VLOOKUP(B10,Data!$A$2:$B$108,2,FALSE)</f>
        <v>Anika Tillman</v>
      </c>
      <c r="D10" s="2"/>
      <c r="E10" s="2"/>
      <c r="F10" s="2"/>
    </row>
    <row r="11" spans="2:6">
      <c r="B11" s="2"/>
      <c r="C11" s="2"/>
      <c r="D11" s="2"/>
      <c r="E11" s="2"/>
      <c r="F11" s="2"/>
    </row>
    <row r="12" spans="2:6">
      <c r="B12" s="2"/>
      <c r="C12" s="2"/>
      <c r="D12" s="2"/>
      <c r="E12" s="2"/>
      <c r="F12" s="2"/>
    </row>
    <row r="13" spans="2:6">
      <c r="B13" s="2"/>
      <c r="C13" s="2"/>
      <c r="D13" s="2"/>
      <c r="E13" s="2"/>
      <c r="F13" s="2"/>
    </row>
    <row r="14" ht="17.6" spans="2:6">
      <c r="B14" s="1" t="s">
        <v>222</v>
      </c>
      <c r="C14" s="2"/>
      <c r="D14" s="2"/>
      <c r="E14" s="2"/>
      <c r="F14" s="2"/>
    </row>
    <row r="15" ht="17.6" spans="2:6">
      <c r="B15" s="1"/>
      <c r="C15" s="2"/>
      <c r="D15" s="2"/>
      <c r="E15" s="2"/>
      <c r="F15" s="2"/>
    </row>
    <row r="16" spans="2:6">
      <c r="B16" s="5" t="s">
        <v>223</v>
      </c>
      <c r="C16" s="2"/>
      <c r="D16" s="2"/>
      <c r="E16" s="2"/>
      <c r="F16" s="2"/>
    </row>
    <row r="17" ht="17.6" spans="2:6">
      <c r="B17" s="1"/>
      <c r="C17" s="2"/>
      <c r="D17" s="2"/>
      <c r="E17" s="2"/>
      <c r="F17" s="2"/>
    </row>
    <row r="18" spans="2:6">
      <c r="B18" s="10" t="s">
        <v>0</v>
      </c>
      <c r="C18" s="10" t="s">
        <v>4</v>
      </c>
      <c r="D18" s="2"/>
      <c r="E18" s="2"/>
      <c r="F18" s="2"/>
    </row>
    <row r="19" spans="2:6">
      <c r="B19" s="11">
        <v>23265</v>
      </c>
      <c r="C19" s="11" t="str">
        <f>VLOOKUP(B19,Data!$A$2:$E$108,5,FALSE)</f>
        <v>Retail</v>
      </c>
      <c r="D19" s="2"/>
      <c r="E19" s="2"/>
      <c r="F19" s="2"/>
    </row>
    <row r="20" spans="2:6">
      <c r="B20" s="11">
        <v>23378</v>
      </c>
      <c r="C20" s="11" t="str">
        <f>VLOOKUP(B20,Data!$A$2:$E$108,5,FALSE)</f>
        <v>Online</v>
      </c>
      <c r="D20" s="2"/>
      <c r="E20" s="2"/>
      <c r="F20" s="2"/>
    </row>
    <row r="21" spans="2:6">
      <c r="B21" s="11">
        <v>23288</v>
      </c>
      <c r="C21" s="11" t="str">
        <f>VLOOKUP(B21,Data!$A$2:$E$108,5,FALSE)</f>
        <v>Direct</v>
      </c>
      <c r="D21" s="2"/>
      <c r="E21" s="2"/>
      <c r="F21" s="2"/>
    </row>
    <row r="22" spans="2:6">
      <c r="B22" s="11">
        <v>23347</v>
      </c>
      <c r="C22" s="11" t="str">
        <f>VLOOKUP(B22,Data!$A$2:$E$108,5,FALSE)</f>
        <v>Online</v>
      </c>
      <c r="D22" s="2"/>
      <c r="E22" s="2"/>
      <c r="F22" s="2"/>
    </row>
    <row r="23" spans="2:6">
      <c r="B23" s="6"/>
      <c r="C23" s="6"/>
      <c r="D23" s="2"/>
      <c r="E23" s="2"/>
      <c r="F23" s="2"/>
    </row>
    <row r="24" spans="2:6">
      <c r="B24" s="6"/>
      <c r="C24" s="6"/>
      <c r="D24" s="2"/>
      <c r="E24" s="2"/>
      <c r="F24" s="2"/>
    </row>
    <row r="25" spans="2:6">
      <c r="B25" s="4"/>
      <c r="C25" s="4"/>
      <c r="D25" s="4"/>
      <c r="E25" s="2"/>
      <c r="F25" s="2"/>
    </row>
    <row r="26" spans="2:6">
      <c r="B26" s="12" t="s">
        <v>0</v>
      </c>
      <c r="C26" s="12" t="s">
        <v>4</v>
      </c>
      <c r="D26" s="12" t="s">
        <v>7</v>
      </c>
      <c r="E26" s="12" t="s">
        <v>9</v>
      </c>
      <c r="F26" s="16"/>
    </row>
    <row r="27" spans="2:6">
      <c r="B27" s="13">
        <v>23353</v>
      </c>
      <c r="C27" s="13" t="str">
        <f>VLOOKUP(B27,Data!$A$2:$J$108,5,FALSE)</f>
        <v>Direct</v>
      </c>
      <c r="D27" s="11">
        <f>VLOOKUP(B27,Data!$A$2:$J$108,8,FALSE)</f>
        <v>168</v>
      </c>
      <c r="E27" s="11">
        <f>VLOOKUP(B27,Data!$A$2:$J$108,10,FALSE)</f>
        <v>2436</v>
      </c>
      <c r="F27" s="2"/>
    </row>
    <row r="28" spans="2:6">
      <c r="B28" s="11">
        <v>23289</v>
      </c>
      <c r="C28" s="13" t="str">
        <f>VLOOKUP(B28,Data!$A$2:$J$108,5,FALSE)</f>
        <v>Retail</v>
      </c>
      <c r="D28" s="11">
        <f>VLOOKUP(B28,Data!$A$2:$J$108,8,FALSE)</f>
        <v>166</v>
      </c>
      <c r="E28" s="11">
        <f>VLOOKUP(B28,Data!$A$2:$J$108,10,FALSE)</f>
        <v>2407</v>
      </c>
      <c r="F28" s="2"/>
    </row>
    <row r="29" spans="2:6">
      <c r="B29" s="13">
        <v>23378</v>
      </c>
      <c r="C29" s="13" t="str">
        <f>VLOOKUP(B29,Data!$A$2:$J$108,5,FALSE)</f>
        <v>Online</v>
      </c>
      <c r="D29" s="11">
        <f>VLOOKUP(B29,Data!$A$2:$J$108,8,FALSE)</f>
        <v>157</v>
      </c>
      <c r="E29" s="11">
        <f>VLOOKUP(B29,Data!$A$2:$J$108,10,FALSE)</f>
        <v>2276.5</v>
      </c>
      <c r="F29" s="2"/>
    </row>
    <row r="30" spans="2:6">
      <c r="B30" s="11">
        <v>23283</v>
      </c>
      <c r="C30" s="13" t="str">
        <f>VLOOKUP(B30,Data!$A$2:$J$108,5,FALSE)</f>
        <v>Online</v>
      </c>
      <c r="D30" s="11">
        <f>VLOOKUP(B30,Data!$A$2:$J$108,8,FALSE)</f>
        <v>142</v>
      </c>
      <c r="E30" s="11">
        <f>VLOOKUP(B30,Data!$A$2:$J$108,10,FALSE)</f>
        <v>2059</v>
      </c>
      <c r="F30" s="2"/>
    </row>
    <row r="31" spans="2:6">
      <c r="B31" s="13">
        <v>23324</v>
      </c>
      <c r="C31" s="13" t="str">
        <f>VLOOKUP(B31,Data!$A$2:$J$108,5,FALSE)</f>
        <v>Retail</v>
      </c>
      <c r="D31" s="11">
        <f>VLOOKUP(B31,Data!$A$2:$J$108,8,FALSE)</f>
        <v>193</v>
      </c>
      <c r="E31" s="11">
        <f>VLOOKUP(B31,Data!$A$2:$J$108,10,FALSE)</f>
        <v>1928.07</v>
      </c>
      <c r="F31" s="2"/>
    </row>
    <row r="32" spans="2:6">
      <c r="B32" s="13">
        <v>23303</v>
      </c>
      <c r="C32" s="13" t="str">
        <f>VLOOKUP(B32,Data!$A$2:$J$108,5,FALSE)</f>
        <v>Retail</v>
      </c>
      <c r="D32" s="11">
        <f>VLOOKUP(B32,Data!$A$2:$J$108,8,FALSE)</f>
        <v>176</v>
      </c>
      <c r="E32" s="11">
        <f>VLOOKUP(B32,Data!$A$2:$J$108,10,FALSE)</f>
        <v>2552</v>
      </c>
      <c r="F32" s="2"/>
    </row>
    <row r="33" spans="2:6">
      <c r="B33" s="2"/>
      <c r="C33" s="2"/>
      <c r="D33" s="2"/>
      <c r="E33" s="2"/>
      <c r="F33" s="2"/>
    </row>
    <row r="34" ht="17.6" spans="2:6">
      <c r="B34" s="1"/>
      <c r="C34" s="2"/>
      <c r="D34" s="2"/>
      <c r="E34" s="2"/>
      <c r="F34" s="2"/>
    </row>
    <row r="35" ht="17.6" spans="2:6">
      <c r="B35" s="1"/>
      <c r="C35" s="2"/>
      <c r="D35" s="2"/>
      <c r="E35" s="2"/>
      <c r="F35" s="2"/>
    </row>
    <row r="36" ht="17.6" spans="2:6">
      <c r="B36" s="1" t="s">
        <v>224</v>
      </c>
      <c r="C36" s="2"/>
      <c r="D36" s="2"/>
      <c r="E36" s="2"/>
      <c r="F36" s="2"/>
    </row>
    <row r="37" ht="17.6" spans="2:6">
      <c r="B37" s="1"/>
      <c r="C37" s="2"/>
      <c r="D37" s="2"/>
      <c r="E37" s="2"/>
      <c r="F37" s="2"/>
    </row>
    <row r="38" spans="2:6">
      <c r="B38" s="5" t="s">
        <v>225</v>
      </c>
      <c r="C38" s="2"/>
      <c r="D38" s="2"/>
      <c r="E38" s="2"/>
      <c r="F38" s="2"/>
    </row>
    <row r="39" ht="17.6" spans="2:6">
      <c r="B39" s="1"/>
      <c r="C39" s="2"/>
      <c r="D39" s="2"/>
      <c r="E39" s="2"/>
      <c r="F39" s="2"/>
    </row>
    <row r="40" spans="2:6">
      <c r="B40" s="5"/>
      <c r="C40" s="5"/>
      <c r="D40" s="7"/>
      <c r="E40" s="2"/>
      <c r="F40" s="2"/>
    </row>
    <row r="41" spans="2:6">
      <c r="B41" s="10" t="s">
        <v>0</v>
      </c>
      <c r="C41" s="10" t="s">
        <v>2</v>
      </c>
      <c r="D41" s="10" t="s">
        <v>221</v>
      </c>
      <c r="E41" s="10" t="s">
        <v>9</v>
      </c>
      <c r="F41" s="2"/>
    </row>
    <row r="42" spans="2:6">
      <c r="B42" s="11">
        <v>23265</v>
      </c>
      <c r="C42" s="11" t="str">
        <f>IFERROR(VLOOKUP(B42,Data!$A$2:$J$108,3,FALSE),"Not Found")</f>
        <v>South Africa</v>
      </c>
      <c r="D42" s="11" t="str">
        <f>IFERROR(VLOOKUP(B42,Data!$A$2:$J$108,2,FALSE),"Not Found")</f>
        <v>Uriel Benton</v>
      </c>
      <c r="E42" s="17">
        <f>IFERROR(VLOOKUP(B42,Data!$A$2:$J$108,10,FALSE),"Not Found")</f>
        <v>139.86</v>
      </c>
      <c r="F42" s="2"/>
    </row>
    <row r="43" spans="2:6">
      <c r="B43" s="13">
        <v>23315</v>
      </c>
      <c r="C43" s="11" t="str">
        <f>IFERROR(VLOOKUP(B43,Data!$A$2:$J$108,3,FALSE),"Not Found")</f>
        <v>Burkina Faso</v>
      </c>
      <c r="D43" s="11" t="str">
        <f>IFERROR(VLOOKUP(B43,Data!$A$2:$J$108,2,FALSE),"Not Found")</f>
        <v>Anika Tillman</v>
      </c>
      <c r="E43" s="17">
        <f>IFERROR(VLOOKUP(B43,Data!$A$2:$J$108,10,FALSE),"Not Found")</f>
        <v>490.5</v>
      </c>
      <c r="F43" s="2"/>
    </row>
    <row r="44" spans="2:6">
      <c r="B44" s="13">
        <v>30000</v>
      </c>
      <c r="C44" s="11" t="str">
        <f>IFERROR(VLOOKUP(B44,Data!$A$2:$J$108,3,FALSE),"Not Found")</f>
        <v>Not Found</v>
      </c>
      <c r="D44" s="11" t="str">
        <f>IFERROR(VLOOKUP(B44,Data!$A$2:$J$108,2,FALSE),"Not Found")</f>
        <v>Not Found</v>
      </c>
      <c r="E44" s="17" t="str">
        <f>IFERROR(VLOOKUP(B44,Data!$A$2:$J$108,10,FALSE),"Not Found")</f>
        <v>Not Found</v>
      </c>
      <c r="F44" s="2"/>
    </row>
    <row r="45" spans="2:6">
      <c r="B45" s="13">
        <v>40000</v>
      </c>
      <c r="C45" s="11" t="str">
        <f>IFERROR(VLOOKUP(B45,Data!$A$2:$J$108,3,FALSE),"Not Found")</f>
        <v>Not Found</v>
      </c>
      <c r="D45" s="11" t="str">
        <f>IFERROR(VLOOKUP(B45,Data!$A$2:$J$108,2,FALSE),"Not Found")</f>
        <v>Not Found</v>
      </c>
      <c r="E45" s="17" t="str">
        <f>IFERROR(VLOOKUP(B45,Data!$A$2:$J$108,10,FALSE),"Not Found")</f>
        <v>Not Found</v>
      </c>
      <c r="F45" s="2"/>
    </row>
    <row r="46" spans="2:6">
      <c r="B46" s="13">
        <v>23367</v>
      </c>
      <c r="C46" s="11" t="str">
        <f>IFERROR(VLOOKUP(B46,Data!$A$2:$J$108,3,FALSE),"Not Found")</f>
        <v>Saudi Arabia</v>
      </c>
      <c r="D46" s="11" t="str">
        <f>IFERROR(VLOOKUP(B46,Data!$A$2:$J$108,2,FALSE),"Not Found")</f>
        <v>Roary Dixon</v>
      </c>
      <c r="E46" s="17">
        <f>IFERROR(VLOOKUP(B46,Data!$A$2:$J$108,10,FALSE),"Not Found")</f>
        <v>45</v>
      </c>
      <c r="F46" s="2"/>
    </row>
    <row r="47" spans="2:6">
      <c r="B47" s="13">
        <v>23326</v>
      </c>
      <c r="C47" s="11" t="str">
        <f>IFERROR(VLOOKUP(B47,Data!$A$2:$J$108,3,FALSE),"Not Found")</f>
        <v>Slovenia</v>
      </c>
      <c r="D47" s="11" t="str">
        <f>IFERROR(VLOOKUP(B47,Data!$A$2:$J$108,2,FALSE),"Not Found")</f>
        <v>Katelyn Joseph</v>
      </c>
      <c r="E47" s="17">
        <f>IFERROR(VLOOKUP(B47,Data!$A$2:$J$108,10,FALSE),"Not Found")</f>
        <v>567</v>
      </c>
      <c r="F47" s="2"/>
    </row>
    <row r="48" spans="2:6">
      <c r="B48" s="13">
        <v>35000</v>
      </c>
      <c r="C48" s="11" t="str">
        <f>IFERROR(VLOOKUP(B48,Data!$A$2:$J$108,3,FALSE),"Not Found")</f>
        <v>Not Found</v>
      </c>
      <c r="D48" s="11" t="str">
        <f>IFERROR(VLOOKUP(B48,Data!$A$2:$J$108,2,FALSE),"Not Found")</f>
        <v>Not Found</v>
      </c>
      <c r="E48" s="17" t="str">
        <f>IFERROR(VLOOKUP(B48,Data!$A$2:$J$108,10,FALSE),"Not Found")</f>
        <v>Not Found</v>
      </c>
      <c r="F48" s="2"/>
    </row>
    <row r="49" spans="2:6">
      <c r="B49" s="4"/>
      <c r="C49" s="11"/>
      <c r="D49" s="14" t="s">
        <v>226</v>
      </c>
      <c r="E49" s="18">
        <f>SUM(E42:E48)</f>
        <v>1242.36</v>
      </c>
      <c r="F49" s="2"/>
    </row>
    <row r="50" spans="2:6">
      <c r="B50" s="4"/>
      <c r="C50" s="4"/>
      <c r="D50" s="4"/>
      <c r="E50" s="2"/>
      <c r="F50" s="2"/>
    </row>
    <row r="51" spans="2:6">
      <c r="B51" s="5" t="s">
        <v>219</v>
      </c>
      <c r="C51" s="6"/>
      <c r="D51" s="6"/>
      <c r="E51" s="2"/>
      <c r="F51" s="2"/>
    </row>
    <row r="52" spans="2:6">
      <c r="B52" s="5" t="s">
        <v>220</v>
      </c>
      <c r="C52" s="7"/>
      <c r="D52" s="7"/>
      <c r="E52" s="2"/>
      <c r="F52" s="2"/>
    </row>
    <row r="53" spans="2:6">
      <c r="B53" s="8"/>
      <c r="C53" s="9"/>
      <c r="D53" s="9"/>
      <c r="E53" s="2"/>
      <c r="F53" s="2"/>
    </row>
    <row r="54" spans="2:6">
      <c r="B54" s="10" t="s">
        <v>0</v>
      </c>
      <c r="C54" s="10" t="s">
        <v>221</v>
      </c>
      <c r="D54" s="10" t="s">
        <v>9</v>
      </c>
      <c r="E54" s="2"/>
      <c r="F54" s="2"/>
    </row>
    <row r="55" spans="2:6">
      <c r="B55" s="11">
        <v>23265</v>
      </c>
      <c r="C55" s="11" t="str">
        <f>IFERROR(VLOOKUP(B55,Data!$A$2:$J$108,3,FALSE),"Not Found")</f>
        <v>South Africa</v>
      </c>
      <c r="D55" s="11">
        <f>IFERROR(VLOOKUP(B55,Data!$A$2:$J$108,10,FALSE),"Not Found")</f>
        <v>139.86</v>
      </c>
      <c r="E55" s="2"/>
      <c r="F55" s="2"/>
    </row>
    <row r="56" spans="2:6">
      <c r="B56" s="11">
        <v>40000</v>
      </c>
      <c r="C56" s="11" t="str">
        <f>IFERROR(VLOOKUP(B56,Data!$A$2:$J$108,3,FALSE),"Not Found")</f>
        <v>Not Found</v>
      </c>
      <c r="D56" s="11" t="str">
        <f>IFERROR(VLOOKUP(B56,Data!$A$2:$J$108,10,FALSE),"Not Found")</f>
        <v>Not Found</v>
      </c>
      <c r="E56" s="2"/>
      <c r="F56" s="2"/>
    </row>
    <row r="57" spans="2:6">
      <c r="B57" s="11">
        <v>23367</v>
      </c>
      <c r="C57" s="11" t="str">
        <f>IFERROR(VLOOKUP(B57,Data!$A$2:$J$108,3,FALSE),"Not Found")</f>
        <v>Saudi Arabia</v>
      </c>
      <c r="D57" s="11">
        <f>IFERROR(VLOOKUP(B57,Data!$A$2:$J$108,10,FALSE),"Not Found")</f>
        <v>45</v>
      </c>
      <c r="E57" s="2"/>
      <c r="F57" s="2"/>
    </row>
    <row r="58" spans="2:6">
      <c r="B58" s="6"/>
      <c r="C58" s="14" t="s">
        <v>226</v>
      </c>
      <c r="D58" s="15">
        <f>SUM(D55:D57)</f>
        <v>184.86</v>
      </c>
      <c r="E58" s="2"/>
      <c r="F58" s="2"/>
    </row>
    <row r="59" spans="2:6">
      <c r="B59" s="6"/>
      <c r="C59" s="6"/>
      <c r="D59" s="6"/>
      <c r="E59" s="2"/>
      <c r="F59" s="2"/>
    </row>
    <row r="60" spans="2:6">
      <c r="B60" s="2"/>
      <c r="C60" s="2"/>
      <c r="D60" s="2"/>
      <c r="E60" s="2"/>
      <c r="F60" s="2"/>
    </row>
    <row r="61" ht="17.6" spans="2:6">
      <c r="B61" s="1" t="s">
        <v>227</v>
      </c>
      <c r="C61" s="2"/>
      <c r="D61" s="2"/>
      <c r="E61" s="2"/>
      <c r="F61" s="2"/>
    </row>
    <row r="62" ht="17.6" spans="2:6">
      <c r="B62" s="1"/>
      <c r="C62" s="2"/>
      <c r="D62" s="2"/>
      <c r="E62" s="2"/>
      <c r="F62" s="2"/>
    </row>
    <row r="63" spans="2:6">
      <c r="B63" s="5" t="s">
        <v>228</v>
      </c>
      <c r="C63" s="2"/>
      <c r="D63" s="2"/>
      <c r="E63" s="2"/>
      <c r="F63" s="2"/>
    </row>
    <row r="64" spans="2:6">
      <c r="B64" s="2"/>
      <c r="C64" s="2"/>
      <c r="D64" s="2"/>
      <c r="E64" s="2"/>
      <c r="F64" s="2"/>
    </row>
    <row r="65" spans="2:6">
      <c r="B65" s="10" t="s">
        <v>0</v>
      </c>
      <c r="C65" s="10" t="s">
        <v>8</v>
      </c>
      <c r="D65" s="2"/>
      <c r="E65" s="2"/>
      <c r="F65" s="2"/>
    </row>
    <row r="66" spans="2:6">
      <c r="B66" s="11">
        <v>23265</v>
      </c>
      <c r="C66" s="19">
        <f>IFERROR(VLOOKUP(B66,Data!$A$2:$J$108,9,FALSE),"Not Found")</f>
        <v>9.99</v>
      </c>
      <c r="D66" s="2"/>
      <c r="E66" s="2"/>
      <c r="F66" s="2"/>
    </row>
    <row r="67" spans="2:6">
      <c r="B67" s="11">
        <v>23315</v>
      </c>
      <c r="C67" s="19">
        <f>IFERROR(VLOOKUP(B67,Data!$A$2:$J$108,9,FALSE),"Not Found")</f>
        <v>4.5</v>
      </c>
      <c r="D67" s="2"/>
      <c r="E67" s="2"/>
      <c r="F67" s="2"/>
    </row>
    <row r="68" spans="2:6">
      <c r="B68" s="11">
        <v>30000</v>
      </c>
      <c r="C68" s="19" t="str">
        <f>IFERROR(VLOOKUP(B68,Data!$A$2:$J$108,9,FALSE),"Not Found")</f>
        <v>Not Found</v>
      </c>
      <c r="D68" s="2"/>
      <c r="E68" s="2"/>
      <c r="F68" s="2"/>
    </row>
    <row r="69" spans="2:6">
      <c r="B69" s="11">
        <v>23377</v>
      </c>
      <c r="C69" s="19">
        <f>IFERROR(VLOOKUP(B69,Data!$A$2:$J$108,9,FALSE),"Not Found")</f>
        <v>6.5</v>
      </c>
      <c r="D69" s="2"/>
      <c r="E69" s="2"/>
      <c r="F69" s="2"/>
    </row>
    <row r="70" spans="2:6">
      <c r="B70" s="11">
        <v>23311</v>
      </c>
      <c r="C70" s="19">
        <f>IFERROR(VLOOKUP(B70,Data!$A$2:$J$108,9,FALSE),"Not Found")</f>
        <v>14.5</v>
      </c>
      <c r="D70" s="2"/>
      <c r="E70" s="2"/>
      <c r="F70" s="2"/>
    </row>
    <row r="71" spans="2:6">
      <c r="B71" s="11">
        <v>23371.5</v>
      </c>
      <c r="C71" s="19" t="str">
        <f>IFERROR(VLOOKUP(B71,Data!$A$2:$J$108,9,FALSE),"Not Found")</f>
        <v>Not Found</v>
      </c>
      <c r="D71" s="2"/>
      <c r="E71" s="2"/>
      <c r="F71" s="2"/>
    </row>
    <row r="72" spans="2:6">
      <c r="B72" s="2"/>
      <c r="C72" s="2"/>
      <c r="D72" s="2"/>
      <c r="E72" s="2"/>
      <c r="F72" s="2"/>
    </row>
    <row r="73" spans="2:6">
      <c r="B73" s="14" t="s">
        <v>229</v>
      </c>
      <c r="C73" s="18">
        <f>SUM(C66:C72)</f>
        <v>35.49</v>
      </c>
      <c r="D73" s="2"/>
      <c r="E73" s="2"/>
      <c r="F73" s="2"/>
    </row>
    <row r="74" spans="2:6">
      <c r="B74" s="2"/>
      <c r="C74" s="2"/>
      <c r="D74" s="2"/>
      <c r="E74" s="2"/>
      <c r="F74" s="2"/>
    </row>
    <row r="75" spans="2:6">
      <c r="B75" s="2"/>
      <c r="C75" s="2"/>
      <c r="D75" s="2"/>
      <c r="E75" s="2"/>
      <c r="F75" s="2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2060"/>
  </sheetPr>
  <dimension ref="B1:F75"/>
  <sheetViews>
    <sheetView showGridLines="0" tabSelected="1" topLeftCell="A35" workbookViewId="0">
      <selection activeCell="C73" sqref="C73"/>
    </sheetView>
  </sheetViews>
  <sheetFormatPr defaultColWidth="9" defaultRowHeight="14" outlineLevelCol="5"/>
  <cols>
    <col min="2" max="2" width="29.2890625" customWidth="1"/>
    <col min="3" max="3" width="26" customWidth="1"/>
    <col min="4" max="4" width="20.7109375" customWidth="1"/>
    <col min="5" max="5" width="18.4296875" customWidth="1"/>
  </cols>
  <sheetData>
    <row r="1" ht="17.6" spans="2:6">
      <c r="B1" s="1" t="s">
        <v>218</v>
      </c>
      <c r="C1" s="2"/>
      <c r="D1" s="2"/>
      <c r="E1" s="2"/>
      <c r="F1" s="2"/>
    </row>
    <row r="2" spans="2:6">
      <c r="B2" s="3"/>
      <c r="C2" s="3"/>
      <c r="D2" s="3"/>
      <c r="E2" s="2"/>
      <c r="F2" s="2"/>
    </row>
    <row r="3" spans="2:6">
      <c r="B3" s="4"/>
      <c r="C3" s="4"/>
      <c r="D3" s="4"/>
      <c r="E3" s="2"/>
      <c r="F3" s="2"/>
    </row>
    <row r="4" spans="2:6">
      <c r="B4" s="4"/>
      <c r="C4" s="4"/>
      <c r="D4" s="4"/>
      <c r="E4" s="2"/>
      <c r="F4" s="2"/>
    </row>
    <row r="5" spans="2:6">
      <c r="B5" s="5" t="s">
        <v>219</v>
      </c>
      <c r="C5" s="6"/>
      <c r="D5" s="6"/>
      <c r="E5" s="2"/>
      <c r="F5" s="2"/>
    </row>
    <row r="6" spans="2:6">
      <c r="B6" s="5" t="s">
        <v>230</v>
      </c>
      <c r="C6" s="7"/>
      <c r="D6" s="7"/>
      <c r="E6" s="2"/>
      <c r="F6" s="2"/>
    </row>
    <row r="7" spans="2:6">
      <c r="B7" s="8"/>
      <c r="C7" s="9"/>
      <c r="D7" s="9"/>
      <c r="E7" s="2"/>
      <c r="F7" s="2"/>
    </row>
    <row r="8" spans="2:6">
      <c r="B8" s="10" t="s">
        <v>0</v>
      </c>
      <c r="C8" s="10" t="s">
        <v>221</v>
      </c>
      <c r="D8" s="2"/>
      <c r="E8" s="2"/>
      <c r="F8" s="2"/>
    </row>
    <row r="9" spans="2:6">
      <c r="B9" s="11">
        <v>23265</v>
      </c>
      <c r="C9" s="11" t="str">
        <f>INDEX(Data!$A$2:$B$108,MATCH(B9,Data!$A$2:$A$108,0),2)</f>
        <v>Uriel Benton</v>
      </c>
      <c r="D9" s="2" t="str">
        <f>INDEX(Data!C2:C108,3)</f>
        <v>Colombia</v>
      </c>
      <c r="E9" s="2">
        <f>MATCH(B9,Data!A2:A108,0)</f>
        <v>96</v>
      </c>
      <c r="F9" s="2"/>
    </row>
    <row r="10" spans="2:6">
      <c r="B10" s="11">
        <v>23315</v>
      </c>
      <c r="C10" s="11" t="str">
        <f>INDEX(Data!$A$2:$B$108,MATCH(B10,Data!$A$2:$A$108,0),2)</f>
        <v>Anika Tillman</v>
      </c>
      <c r="D10" s="2"/>
      <c r="E10" s="2"/>
      <c r="F10" s="2"/>
    </row>
    <row r="11" spans="2:6">
      <c r="B11" s="2"/>
      <c r="C11" s="2"/>
      <c r="D11" s="2"/>
      <c r="E11" s="2"/>
      <c r="F11" s="2"/>
    </row>
    <row r="12" spans="2:6">
      <c r="B12" s="2"/>
      <c r="C12" s="2"/>
      <c r="D12" s="2"/>
      <c r="E12" s="2"/>
      <c r="F12" s="2"/>
    </row>
    <row r="13" spans="2:6">
      <c r="B13" s="2"/>
      <c r="C13" s="2"/>
      <c r="D13" s="2"/>
      <c r="E13" s="2"/>
      <c r="F13" s="2"/>
    </row>
    <row r="14" ht="17.6" spans="2:6">
      <c r="B14" s="1" t="s">
        <v>222</v>
      </c>
      <c r="C14" s="2"/>
      <c r="D14" s="2"/>
      <c r="E14" s="2"/>
      <c r="F14" s="2"/>
    </row>
    <row r="15" ht="17.6" spans="2:6">
      <c r="B15" s="1"/>
      <c r="C15" s="2"/>
      <c r="D15" s="2"/>
      <c r="E15" s="2"/>
      <c r="F15" s="2"/>
    </row>
    <row r="16" spans="2:6">
      <c r="B16" s="5" t="s">
        <v>223</v>
      </c>
      <c r="C16" s="2"/>
      <c r="D16" s="2"/>
      <c r="E16" s="2"/>
      <c r="F16" s="2"/>
    </row>
    <row r="17" ht="17.6" spans="2:6">
      <c r="B17" s="1"/>
      <c r="C17" s="2"/>
      <c r="D17" s="2"/>
      <c r="E17" s="2"/>
      <c r="F17" s="2"/>
    </row>
    <row r="18" spans="2:6">
      <c r="B18" s="10" t="s">
        <v>0</v>
      </c>
      <c r="C18" s="10" t="s">
        <v>4</v>
      </c>
      <c r="D18" s="2"/>
      <c r="E18" s="2"/>
      <c r="F18" s="2"/>
    </row>
    <row r="19" spans="2:6">
      <c r="B19" s="11">
        <v>23265</v>
      </c>
      <c r="C19" s="11" t="str">
        <f>INDEX(Data!$A$2:$J$108,MATCH(B19,Data!$A$2:$A$108,0),5)</f>
        <v>Retail</v>
      </c>
      <c r="D19" s="2"/>
      <c r="E19" s="2"/>
      <c r="F19" s="2"/>
    </row>
    <row r="20" spans="2:6">
      <c r="B20" s="11">
        <v>23378</v>
      </c>
      <c r="C20" s="11" t="str">
        <f>INDEX(Data!$A$2:$J$108,MATCH(B20,Data!$A$2:$A$108,0),5)</f>
        <v>Online</v>
      </c>
      <c r="D20" s="2"/>
      <c r="E20" s="2"/>
      <c r="F20" s="2"/>
    </row>
    <row r="21" spans="2:6">
      <c r="B21" s="11">
        <v>23288</v>
      </c>
      <c r="C21" s="11" t="str">
        <f>INDEX(Data!$A$2:$J$108,MATCH(B21,Data!$A$2:$A$108,0),5)</f>
        <v>Direct</v>
      </c>
      <c r="D21" s="2"/>
      <c r="E21" s="2"/>
      <c r="F21" s="2"/>
    </row>
    <row r="22" spans="2:6">
      <c r="B22" s="11">
        <v>23347</v>
      </c>
      <c r="C22" s="11" t="str">
        <f>INDEX(Data!$A$2:$J$108,MATCH(B22,Data!$A$2:$A$108,0),5)</f>
        <v>Online</v>
      </c>
      <c r="D22" s="2"/>
      <c r="E22" s="2"/>
      <c r="F22" s="2"/>
    </row>
    <row r="23" spans="2:6">
      <c r="B23" s="6"/>
      <c r="C23" s="6"/>
      <c r="D23" s="2"/>
      <c r="E23" s="2"/>
      <c r="F23" s="2"/>
    </row>
    <row r="24" spans="2:6">
      <c r="B24" s="6"/>
      <c r="C24" s="6"/>
      <c r="D24" s="2"/>
      <c r="E24" s="2"/>
      <c r="F24" s="2"/>
    </row>
    <row r="25" spans="2:6">
      <c r="B25" s="4"/>
      <c r="C25" s="4"/>
      <c r="D25" s="4"/>
      <c r="E25" s="2"/>
      <c r="F25" s="2"/>
    </row>
    <row r="26" spans="2:6">
      <c r="B26" s="12" t="s">
        <v>0</v>
      </c>
      <c r="C26" s="12" t="s">
        <v>4</v>
      </c>
      <c r="D26" s="12" t="s">
        <v>7</v>
      </c>
      <c r="E26" s="12" t="s">
        <v>9</v>
      </c>
      <c r="F26" s="16"/>
    </row>
    <row r="27" spans="2:6">
      <c r="B27" s="13">
        <v>23353</v>
      </c>
      <c r="C27" s="13" t="str">
        <f>INDEX(Data!$A$2:$J$108,MATCH(B27,Data!$A$2:$A$108,0),5)</f>
        <v>Direct</v>
      </c>
      <c r="D27" s="13">
        <f>INDEX(Data!$A$2:$J$108,MATCH(B27,Data!$A$2:$A$108,0),8)</f>
        <v>168</v>
      </c>
      <c r="E27" s="13">
        <f>INDEX(Data!$A$2:$J$108,MATCH(B27,Data!$A$2:$A$108,0),10)</f>
        <v>2436</v>
      </c>
      <c r="F27" s="2"/>
    </row>
    <row r="28" spans="2:6">
      <c r="B28" s="11">
        <v>23289</v>
      </c>
      <c r="C28" s="13" t="str">
        <f>INDEX(Data!$A$2:$J$108,MATCH(B28,Data!$A$2:$A$108,0),5)</f>
        <v>Retail</v>
      </c>
      <c r="D28" s="13">
        <f>INDEX(Data!$A$2:$J$108,MATCH(B28,Data!$A$2:$A$108,0),8)</f>
        <v>166</v>
      </c>
      <c r="E28" s="13">
        <f>INDEX(Data!$A$2:$J$108,MATCH(B28,Data!$A$2:$A$108,0),10)</f>
        <v>2407</v>
      </c>
      <c r="F28" s="2"/>
    </row>
    <row r="29" spans="2:6">
      <c r="B29" s="13">
        <v>23378</v>
      </c>
      <c r="C29" s="13" t="str">
        <f>INDEX(Data!$A$2:$J$108,MATCH(B29,Data!$A$2:$A$108,0),5)</f>
        <v>Online</v>
      </c>
      <c r="D29" s="13">
        <f>INDEX(Data!$A$2:$J$108,MATCH(B29,Data!$A$2:$A$108,0),8)</f>
        <v>157</v>
      </c>
      <c r="E29" s="13">
        <f>INDEX(Data!$A$2:$J$108,MATCH(B29,Data!$A$2:$A$108,0),10)</f>
        <v>2276.5</v>
      </c>
      <c r="F29" s="2"/>
    </row>
    <row r="30" spans="2:6">
      <c r="B30" s="11">
        <v>23283</v>
      </c>
      <c r="C30" s="13" t="str">
        <f>INDEX(Data!$A$2:$J$108,MATCH(B30,Data!$A$2:$A$108,0),5)</f>
        <v>Online</v>
      </c>
      <c r="D30" s="13">
        <f>INDEX(Data!$A$2:$J$108,MATCH(B30,Data!$A$2:$A$108,0),8)</f>
        <v>142</v>
      </c>
      <c r="E30" s="13">
        <f>INDEX(Data!$A$2:$J$108,MATCH(B30,Data!$A$2:$A$108,0),10)</f>
        <v>2059</v>
      </c>
      <c r="F30" s="2"/>
    </row>
    <row r="31" spans="2:6">
      <c r="B31" s="13">
        <v>23324</v>
      </c>
      <c r="C31" s="13" t="str">
        <f>INDEX(Data!$A$2:$J$108,MATCH(B31,Data!$A$2:$A$108,0),5)</f>
        <v>Retail</v>
      </c>
      <c r="D31" s="13">
        <f>INDEX(Data!$A$2:$J$108,MATCH(B31,Data!$A$2:$A$108,0),8)</f>
        <v>193</v>
      </c>
      <c r="E31" s="13">
        <f>INDEX(Data!$A$2:$J$108,MATCH(B31,Data!$A$2:$A$108,0),10)</f>
        <v>1928.07</v>
      </c>
      <c r="F31" s="2"/>
    </row>
    <row r="32" spans="2:6">
      <c r="B32" s="13">
        <v>23303</v>
      </c>
      <c r="C32" s="13" t="str">
        <f>INDEX(Data!$A$2:$J$108,MATCH(B32,Data!$A$2:$A$108,0),5)</f>
        <v>Retail</v>
      </c>
      <c r="D32" s="13">
        <f>INDEX(Data!$A$2:$J$108,MATCH(B32,Data!$A$2:$A$108,0),8)</f>
        <v>176</v>
      </c>
      <c r="E32" s="13">
        <f>INDEX(Data!$A$2:$J$108,MATCH(B32,Data!$A$2:$A$108,0),10)</f>
        <v>2552</v>
      </c>
      <c r="F32" s="2"/>
    </row>
    <row r="33" spans="2:6">
      <c r="B33" s="2"/>
      <c r="C33" s="2"/>
      <c r="D33" s="2"/>
      <c r="E33" s="2"/>
      <c r="F33" s="2"/>
    </row>
    <row r="34" ht="17.6" spans="2:6">
      <c r="B34" s="1"/>
      <c r="C34" s="2"/>
      <c r="D34" s="2"/>
      <c r="E34" s="2"/>
      <c r="F34" s="2"/>
    </row>
    <row r="35" ht="17.6" spans="2:6">
      <c r="B35" s="1"/>
      <c r="C35" s="2"/>
      <c r="D35" s="2"/>
      <c r="E35" s="2"/>
      <c r="F35" s="2"/>
    </row>
    <row r="36" ht="17.6" spans="2:6">
      <c r="B36" s="1" t="s">
        <v>224</v>
      </c>
      <c r="C36" s="2"/>
      <c r="D36" s="2"/>
      <c r="E36" s="2"/>
      <c r="F36" s="2"/>
    </row>
    <row r="37" ht="17.6" spans="2:6">
      <c r="B37" s="1"/>
      <c r="C37" s="2"/>
      <c r="D37" s="2"/>
      <c r="E37" s="2"/>
      <c r="F37" s="2"/>
    </row>
    <row r="38" spans="2:6">
      <c r="B38" s="5" t="s">
        <v>231</v>
      </c>
      <c r="C38" s="2"/>
      <c r="D38" s="2"/>
      <c r="E38" s="2"/>
      <c r="F38" s="2"/>
    </row>
    <row r="39" ht="17.6" spans="2:6">
      <c r="B39" s="1"/>
      <c r="C39" s="2"/>
      <c r="D39" s="2"/>
      <c r="E39" s="2"/>
      <c r="F39" s="2"/>
    </row>
    <row r="40" spans="2:6">
      <c r="B40" s="5"/>
      <c r="C40" s="5"/>
      <c r="D40" s="7"/>
      <c r="E40" s="2"/>
      <c r="F40" s="2"/>
    </row>
    <row r="41" spans="2:6">
      <c r="B41" s="10" t="s">
        <v>0</v>
      </c>
      <c r="C41" s="10" t="s">
        <v>2</v>
      </c>
      <c r="D41" s="10" t="s">
        <v>221</v>
      </c>
      <c r="E41" s="10" t="s">
        <v>9</v>
      </c>
      <c r="F41" s="2"/>
    </row>
    <row r="42" spans="2:6">
      <c r="B42" s="11">
        <v>23265</v>
      </c>
      <c r="C42" s="11" t="str">
        <f>IFERROR(INDEX(Data!$A$2:$J$108,MATCH(B42,Data!$A$2:$A$108,0),3),"Not Found")</f>
        <v>South Africa</v>
      </c>
      <c r="D42" s="6" t="str">
        <f>IFERROR(INDEX(Data!$A$2:$J$108,MATCH(B42,Data!$A$2:$A$108,0),2),"Not Found")</f>
        <v>Uriel Benton</v>
      </c>
      <c r="E42" s="17">
        <f>IFERROR(INDEX(Data!$A$2:$J$108,MATCH(B42,Data!$A$2:$A$108,0),10),"Not Found")</f>
        <v>139.86</v>
      </c>
      <c r="F42" s="2"/>
    </row>
    <row r="43" spans="2:6">
      <c r="B43" s="13">
        <v>23315</v>
      </c>
      <c r="C43" s="11" t="str">
        <f>IFERROR(INDEX(Data!$A$2:$J$108,MATCH(B43,Data!$A$2:$A$108,0),3),"Not Found")</f>
        <v>Burkina Faso</v>
      </c>
      <c r="D43" s="6" t="str">
        <f>IFERROR(INDEX(Data!$A$2:$J$108,MATCH(B43,Data!$A$2:$A$108,0),2),"Not Found")</f>
        <v>Anika Tillman</v>
      </c>
      <c r="E43" s="17">
        <f>IFERROR(INDEX(Data!$A$2:$J$108,MATCH(B43,Data!$A$2:$A$108,0),10),"Not Found")</f>
        <v>490.5</v>
      </c>
      <c r="F43" s="2"/>
    </row>
    <row r="44" spans="2:6">
      <c r="B44" s="13">
        <v>30000</v>
      </c>
      <c r="C44" s="11" t="str">
        <f>IFERROR(INDEX(Data!$A$2:$J$108,MATCH(B44,Data!$A$2:$A$108,0),3),"Not Found")</f>
        <v>Not Found</v>
      </c>
      <c r="D44" s="6" t="str">
        <f>IFERROR(INDEX(Data!$A$2:$J$108,MATCH(B44,Data!$A$2:$A$108,0),2),"Not Found")</f>
        <v>Not Found</v>
      </c>
      <c r="E44" s="17" t="str">
        <f>IFERROR(INDEX(Data!$A$2:$J$108,MATCH(B44,Data!$A$2:$A$108,0),10),"Not Found")</f>
        <v>Not Found</v>
      </c>
      <c r="F44" s="2"/>
    </row>
    <row r="45" spans="2:6">
      <c r="B45" s="13">
        <v>40000</v>
      </c>
      <c r="C45" s="11" t="str">
        <f>IFERROR(INDEX(Data!$A$2:$J$108,MATCH(B45,Data!$A$2:$A$108,0),3),"Not Found")</f>
        <v>Not Found</v>
      </c>
      <c r="D45" s="6" t="str">
        <f>IFERROR(INDEX(Data!$A$2:$J$108,MATCH(B45,Data!$A$2:$A$108,0),2),"Not Found")</f>
        <v>Not Found</v>
      </c>
      <c r="E45" s="17" t="str">
        <f>IFERROR(INDEX(Data!$A$2:$J$108,MATCH(B45,Data!$A$2:$A$108,0),10),"Not Found")</f>
        <v>Not Found</v>
      </c>
      <c r="F45" s="2"/>
    </row>
    <row r="46" spans="2:6">
      <c r="B46" s="13">
        <v>23367</v>
      </c>
      <c r="C46" s="11" t="str">
        <f>IFERROR(INDEX(Data!$A$2:$J$108,MATCH(B46,Data!$A$2:$A$108,0),3),"Not Found")</f>
        <v>Saudi Arabia</v>
      </c>
      <c r="D46" s="6" t="str">
        <f>IFERROR(INDEX(Data!$A$2:$J$108,MATCH(B46,Data!$A$2:$A$108,0),2),"Not Found")</f>
        <v>Roary Dixon</v>
      </c>
      <c r="E46" s="17">
        <f>IFERROR(INDEX(Data!$A$2:$J$108,MATCH(B46,Data!$A$2:$A$108,0),10),"Not Found")</f>
        <v>45</v>
      </c>
      <c r="F46" s="2"/>
    </row>
    <row r="47" spans="2:6">
      <c r="B47" s="13">
        <v>23326</v>
      </c>
      <c r="C47" s="11" t="str">
        <f>IFERROR(INDEX(Data!$A$2:$J$108,MATCH(B47,Data!$A$2:$A$108,0),3),"Not Found")</f>
        <v>Slovenia</v>
      </c>
      <c r="D47" s="6" t="str">
        <f>IFERROR(INDEX(Data!$A$2:$J$108,MATCH(B47,Data!$A$2:$A$108,0),2),"Not Found")</f>
        <v>Katelyn Joseph</v>
      </c>
      <c r="E47" s="17">
        <f>IFERROR(INDEX(Data!$A$2:$J$108,MATCH(B47,Data!$A$2:$A$108,0),10),"Not Found")</f>
        <v>567</v>
      </c>
      <c r="F47" s="2"/>
    </row>
    <row r="48" spans="2:6">
      <c r="B48" s="13">
        <v>35000</v>
      </c>
      <c r="C48" s="11" t="str">
        <f>IFERROR(INDEX(Data!$A$2:$J$108,MATCH(B48,Data!$A$2:$A$108,0),3),"Not Found")</f>
        <v>Not Found</v>
      </c>
      <c r="D48" s="6" t="str">
        <f>IFERROR(INDEX(Data!$A$2:$J$108,MATCH(B48,Data!$A$2:$A$108,0),2),"Not Found")</f>
        <v>Not Found</v>
      </c>
      <c r="E48" s="17" t="str">
        <f>IFERROR(INDEX(Data!$A$2:$J$108,MATCH(B48,Data!$A$2:$A$108,0),10),"Not Found")</f>
        <v>Not Found</v>
      </c>
      <c r="F48" s="2"/>
    </row>
    <row r="49" spans="2:6">
      <c r="B49" s="4"/>
      <c r="C49" s="11"/>
      <c r="D49" s="14" t="s">
        <v>226</v>
      </c>
      <c r="E49" s="18">
        <f>SUM(E42:E48)</f>
        <v>1242.36</v>
      </c>
      <c r="F49" s="2"/>
    </row>
    <row r="50" spans="2:6">
      <c r="B50" s="4"/>
      <c r="C50" s="4"/>
      <c r="D50" s="4"/>
      <c r="E50" s="2"/>
      <c r="F50" s="2"/>
    </row>
    <row r="51" spans="2:6">
      <c r="B51" s="5" t="s">
        <v>219</v>
      </c>
      <c r="C51" s="6"/>
      <c r="D51" s="6"/>
      <c r="E51" s="2"/>
      <c r="F51" s="2"/>
    </row>
    <row r="52" spans="2:6">
      <c r="B52" s="5" t="s">
        <v>232</v>
      </c>
      <c r="C52" s="7"/>
      <c r="D52" s="7"/>
      <c r="E52" s="2"/>
      <c r="F52" s="2"/>
    </row>
    <row r="53" spans="2:6">
      <c r="B53" s="8"/>
      <c r="C53" s="9"/>
      <c r="D53" s="9"/>
      <c r="E53" s="2"/>
      <c r="F53" s="2"/>
    </row>
    <row r="54" spans="2:6">
      <c r="B54" s="10" t="s">
        <v>0</v>
      </c>
      <c r="C54" s="10" t="s">
        <v>221</v>
      </c>
      <c r="D54" s="10" t="s">
        <v>9</v>
      </c>
      <c r="E54" s="2"/>
      <c r="F54" s="2"/>
    </row>
    <row r="55" spans="2:6">
      <c r="B55" s="11">
        <v>23265</v>
      </c>
      <c r="C55" s="11" t="str">
        <f>IFERROR(INDEX(Data!$A$2:$J$108,MATCH(B55,Data!$A$2:$A$108,0),2),"Not Found")</f>
        <v>Uriel Benton</v>
      </c>
      <c r="D55" s="11">
        <f>IFERROR(INDEX(Data!$A$2:$J$108,MATCH(B55,Data!$A$2:$A$108,0),10),"Not Found")</f>
        <v>139.86</v>
      </c>
      <c r="E55" s="2"/>
      <c r="F55" s="2"/>
    </row>
    <row r="56" spans="2:6">
      <c r="B56" s="11">
        <v>40000</v>
      </c>
      <c r="C56" s="11" t="str">
        <f>IFERROR(INDEX(Data!$A$2:$J$108,MATCH(B56,Data!$A$2:$A$108,0),2),"Not Found")</f>
        <v>Not Found</v>
      </c>
      <c r="D56" s="11" t="str">
        <f>IFERROR(INDEX(Data!$A$2:$J$108,MATCH(B56,Data!$A$2:$A$108,0),10),"Not Found")</f>
        <v>Not Found</v>
      </c>
      <c r="E56" s="2"/>
      <c r="F56" s="2"/>
    </row>
    <row r="57" spans="2:6">
      <c r="B57" s="11">
        <v>23367</v>
      </c>
      <c r="C57" s="11" t="str">
        <f>IFERROR(INDEX(Data!$A$2:$J$108,MATCH(B57,Data!$A$2:$A$108,0),2),"Not Found")</f>
        <v>Roary Dixon</v>
      </c>
      <c r="D57" s="11">
        <f>IFERROR(INDEX(Data!$A$2:$J$108,MATCH(B57,Data!$A$2:$A$108,0),10),"Not Found")</f>
        <v>45</v>
      </c>
      <c r="E57" s="2"/>
      <c r="F57" s="2"/>
    </row>
    <row r="58" spans="2:6">
      <c r="B58" s="6"/>
      <c r="C58" s="14" t="s">
        <v>226</v>
      </c>
      <c r="D58" s="15"/>
      <c r="E58" s="2"/>
      <c r="F58" s="2"/>
    </row>
    <row r="59" spans="2:6">
      <c r="B59" s="6"/>
      <c r="C59" s="6"/>
      <c r="D59" s="6"/>
      <c r="E59" s="2"/>
      <c r="F59" s="2"/>
    </row>
    <row r="60" spans="2:6">
      <c r="B60" s="2"/>
      <c r="C60" s="2"/>
      <c r="D60" s="2"/>
      <c r="E60" s="2"/>
      <c r="F60" s="2"/>
    </row>
    <row r="61" ht="17.6" spans="2:6">
      <c r="B61" s="1" t="s">
        <v>227</v>
      </c>
      <c r="C61" s="2"/>
      <c r="D61" s="2"/>
      <c r="E61" s="2"/>
      <c r="F61" s="2"/>
    </row>
    <row r="62" ht="17.6" spans="2:6">
      <c r="B62" s="1"/>
      <c r="C62" s="2"/>
      <c r="D62" s="2"/>
      <c r="E62" s="2"/>
      <c r="F62" s="2"/>
    </row>
    <row r="63" spans="2:6">
      <c r="B63" s="5" t="s">
        <v>228</v>
      </c>
      <c r="C63" s="2"/>
      <c r="D63" s="2"/>
      <c r="E63" s="2"/>
      <c r="F63" s="2"/>
    </row>
    <row r="64" spans="2:6">
      <c r="B64" s="2"/>
      <c r="C64" s="2"/>
      <c r="D64" s="2"/>
      <c r="E64" s="2"/>
      <c r="F64" s="2"/>
    </row>
    <row r="65" spans="2:6">
      <c r="B65" s="10" t="s">
        <v>0</v>
      </c>
      <c r="C65" s="10" t="s">
        <v>8</v>
      </c>
      <c r="D65" s="2"/>
      <c r="E65" s="2"/>
      <c r="F65" s="2"/>
    </row>
    <row r="66" spans="2:6">
      <c r="B66" s="11">
        <v>23265</v>
      </c>
      <c r="C66" s="19">
        <f>IFERROR(INDEX(Data!$A$2:$J$108,MATCH(B66,Data!$A$2:$A$108,0),9),"Not Found")</f>
        <v>9.99</v>
      </c>
      <c r="D66" s="2"/>
      <c r="E66" s="2"/>
      <c r="F66" s="2"/>
    </row>
    <row r="67" spans="2:6">
      <c r="B67" s="11">
        <v>23315</v>
      </c>
      <c r="C67" s="19">
        <f>IFERROR(INDEX(Data!$A$2:$J$108,MATCH(B67,Data!$A$2:$A$108,0),9),"Not Found")</f>
        <v>4.5</v>
      </c>
      <c r="D67" s="2"/>
      <c r="E67" s="2"/>
      <c r="F67" s="2"/>
    </row>
    <row r="68" spans="2:6">
      <c r="B68" s="11">
        <v>30000</v>
      </c>
      <c r="C68" s="19" t="str">
        <f>IFERROR(INDEX(Data!$A$2:$J$108,MATCH(B68,Data!$A$2:$A$108,0),9),"Not Found")</f>
        <v>Not Found</v>
      </c>
      <c r="D68" s="2"/>
      <c r="E68" s="2"/>
      <c r="F68" s="2"/>
    </row>
    <row r="69" spans="2:6">
      <c r="B69" s="11">
        <v>23377</v>
      </c>
      <c r="C69" s="19">
        <f>IFERROR(INDEX(Data!$A$2:$J$108,MATCH(B69,Data!$A$2:$A$108,0),9),"Not Found")</f>
        <v>6.5</v>
      </c>
      <c r="D69" s="2"/>
      <c r="E69" s="2"/>
      <c r="F69" s="2"/>
    </row>
    <row r="70" spans="2:6">
      <c r="B70" s="11">
        <v>23311</v>
      </c>
      <c r="C70" s="19">
        <f>IFERROR(INDEX(Data!$A$2:$J$108,MATCH(B70,Data!$A$2:$A$108,0),9),"Not Found")</f>
        <v>14.5</v>
      </c>
      <c r="D70" s="2"/>
      <c r="E70" s="2"/>
      <c r="F70" s="2"/>
    </row>
    <row r="71" spans="2:6">
      <c r="B71" s="11">
        <v>23371.5</v>
      </c>
      <c r="C71" s="19" t="str">
        <f>IFERROR(INDEX(Data!$A$2:$J$108,MATCH(B71,Data!$A$2:$A$108,0),9),"Not Found")</f>
        <v>Not Found</v>
      </c>
      <c r="D71" s="2"/>
      <c r="E71" s="2"/>
      <c r="F71" s="2"/>
    </row>
    <row r="72" spans="2:6">
      <c r="B72" s="2"/>
      <c r="C72" s="2"/>
      <c r="D72" s="2"/>
      <c r="E72" s="2"/>
      <c r="F72" s="2"/>
    </row>
    <row r="73" spans="2:6">
      <c r="B73" s="14" t="s">
        <v>229</v>
      </c>
      <c r="C73" s="18">
        <f>SUM(C66:C71)</f>
        <v>35.49</v>
      </c>
      <c r="D73" s="2"/>
      <c r="E73" s="2"/>
      <c r="F73" s="2"/>
    </row>
    <row r="74" spans="2:6">
      <c r="B74" s="2"/>
      <c r="C74" s="2"/>
      <c r="D74" s="2"/>
      <c r="E74" s="2"/>
      <c r="F74" s="2"/>
    </row>
    <row r="75" spans="2:6">
      <c r="B75" s="2"/>
      <c r="C75" s="2"/>
      <c r="D75" s="2"/>
      <c r="E75" s="2"/>
      <c r="F75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 Modelling</vt:lpstr>
      <vt:lpstr>Data</vt:lpstr>
      <vt:lpstr>VLookup</vt:lpstr>
      <vt:lpstr>Index-Match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Doubra Ebijuowrih</cp:lastModifiedBy>
  <dcterms:created xsi:type="dcterms:W3CDTF">2021-07-16T20:06:00Z</dcterms:created>
  <dcterms:modified xsi:type="dcterms:W3CDTF">2023-11-14T09:48:21Z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1033-5.4.4.8063</vt:lpwstr>
  </property>
</Properties>
</file>