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ni\E-agle\Repos\hw-repos\ts-sentry\docs\"/>
    </mc:Choice>
  </mc:AlternateContent>
  <xr:revisionPtr revIDLastSave="0" documentId="8_{57D43636-B0D1-4155-8085-D3112DA9386C}" xr6:coauthVersionLast="47" xr6:coauthVersionMax="47" xr10:uidLastSave="{00000000-0000-0000-0000-000000000000}"/>
  <bookViews>
    <workbookView xWindow="0" yWindow="0" windowWidth="14400" windowHeight="15600" xr2:uid="{00561C93-C4A6-4CEF-962E-C3979EA76D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2" i="1"/>
  <c r="B3" i="1"/>
  <c r="B7" i="1"/>
  <c r="B4" i="1"/>
  <c r="H5" i="1"/>
  <c r="B16" i="1"/>
  <c r="B5" i="1"/>
  <c r="H2" i="1"/>
  <c r="E3" i="1" l="1"/>
  <c r="K2" i="1" l="1"/>
  <c r="B14" i="1"/>
  <c r="E6" i="1" s="1"/>
  <c r="H4" i="1"/>
  <c r="B15" i="1" l="1"/>
  <c r="E5" i="1"/>
</calcChain>
</file>

<file path=xl/sharedStrings.xml><?xml version="1.0" encoding="utf-8"?>
<sst xmlns="http://schemas.openxmlformats.org/spreadsheetml/2006/main" count="53" uniqueCount="40">
  <si>
    <t>R1</t>
  </si>
  <si>
    <t>R2</t>
  </si>
  <si>
    <t>Vref</t>
  </si>
  <si>
    <t>Vout</t>
  </si>
  <si>
    <t>V</t>
  </si>
  <si>
    <t>Ohm</t>
  </si>
  <si>
    <t>Toff</t>
  </si>
  <si>
    <t>Ipeak</t>
  </si>
  <si>
    <t>Fs</t>
  </si>
  <si>
    <t>us</t>
  </si>
  <si>
    <t>Vin</t>
  </si>
  <si>
    <t>L</t>
  </si>
  <si>
    <t>Iout</t>
  </si>
  <si>
    <t>Tdelay</t>
  </si>
  <si>
    <t>A</t>
  </si>
  <si>
    <t>F</t>
  </si>
  <si>
    <t>H</t>
  </si>
  <si>
    <t>s</t>
  </si>
  <si>
    <t>Hz</t>
  </si>
  <si>
    <t>Components</t>
  </si>
  <si>
    <t>Currents</t>
  </si>
  <si>
    <t>Voltages</t>
  </si>
  <si>
    <t>Other</t>
  </si>
  <si>
    <t>Iin_AC</t>
  </si>
  <si>
    <t>Input</t>
  </si>
  <si>
    <t>Function result</t>
  </si>
  <si>
    <t>Delta Vin</t>
  </si>
  <si>
    <t>Cin</t>
  </si>
  <si>
    <t>Cin ESR</t>
  </si>
  <si>
    <t>Tminoff</t>
  </si>
  <si>
    <t>Constant</t>
  </si>
  <si>
    <t>Powers</t>
  </si>
  <si>
    <t>Pomax</t>
  </si>
  <si>
    <t>W</t>
  </si>
  <si>
    <t>Vout ripple</t>
  </si>
  <si>
    <t>Cout</t>
  </si>
  <si>
    <t>Delta I</t>
  </si>
  <si>
    <t>Cout ESR</t>
  </si>
  <si>
    <t>C3 low</t>
  </si>
  <si>
    <t>C3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</si>
</sst>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9" fontId="0" fillId="3" borderId="0" xfId="0" applyNumberFormat="1" applyFill="1"/>
    <xf numFmtId="48" fontId="0" fillId="0" borderId="0" xfId="0" applyNumberFormat="1"/>
    <xf numFmtId="48" fontId="0" fillId="2" borderId="0" xfId="0" applyNumberFormat="1" applyFill="1"/>
    <xf numFmtId="48" fontId="0" fillId="3" borderId="0" xfId="0" applyNumberFormat="1" applyFill="1"/>
    <xf numFmtId="0" fontId="0" fillId="4" borderId="0" xfId="0" applyFill="1"/>
    <xf numFmtId="48" fontId="0" fillId="4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525F-63D2-41D9-A38A-E3C78475309B}">
  <dimension ref="A1:N18"/>
  <sheetViews>
    <sheetView tabSelected="1" workbookViewId="0">
      <selection activeCell="H9" sqref="H9"/>
    </sheetView>
  </sheetViews>
  <sheetFormatPr defaultRowHeight="15" x14ac:dyDescent="0.25"/>
  <cols>
    <col min="2" max="2" width="12" bestFit="1" customWidth="1"/>
    <col min="11" max="11" width="10" bestFit="1" customWidth="1"/>
    <col min="13" max="13" width="3.28515625" customWidth="1"/>
    <col min="14" max="14" width="14.7109375" customWidth="1"/>
  </cols>
  <sheetData>
    <row r="1" spans="1:14" x14ac:dyDescent="0.25">
      <c r="A1" s="1" t="s">
        <v>19</v>
      </c>
      <c r="B1" s="1"/>
      <c r="C1" s="1"/>
      <c r="D1" s="1" t="s">
        <v>21</v>
      </c>
      <c r="E1" s="1"/>
      <c r="F1" s="1"/>
      <c r="G1" s="1" t="s">
        <v>20</v>
      </c>
      <c r="H1" s="1"/>
      <c r="I1" s="1"/>
      <c r="J1" s="1" t="s">
        <v>31</v>
      </c>
      <c r="K1" s="1"/>
      <c r="L1" s="1"/>
    </row>
    <row r="2" spans="1:14" x14ac:dyDescent="0.25">
      <c r="A2" s="8" t="s">
        <v>0</v>
      </c>
      <c r="B2" s="9">
        <f>9700</f>
        <v>9700</v>
      </c>
      <c r="C2" s="8" t="s">
        <v>5</v>
      </c>
      <c r="D2" s="8" t="s">
        <v>10</v>
      </c>
      <c r="E2" s="8">
        <v>450</v>
      </c>
      <c r="F2" s="8" t="s">
        <v>4</v>
      </c>
      <c r="G2" s="3" t="s">
        <v>7</v>
      </c>
      <c r="H2" s="7">
        <f>0.64-0.003*(B13-13.1*0.000001)</f>
        <v>0.64000003930000005</v>
      </c>
      <c r="I2" s="3" t="s">
        <v>14</v>
      </c>
      <c r="J2" s="3" t="s">
        <v>32</v>
      </c>
      <c r="K2" s="10">
        <f>E3*(H2-E3*B16/(2*B4))</f>
        <v>2.3885758612360504</v>
      </c>
      <c r="L2" s="3" t="s">
        <v>33</v>
      </c>
      <c r="N2" s="8" t="s">
        <v>24</v>
      </c>
    </row>
    <row r="3" spans="1:14" x14ac:dyDescent="0.25">
      <c r="A3" s="8" t="s">
        <v>1</v>
      </c>
      <c r="B3" s="9">
        <f>10000</f>
        <v>10000</v>
      </c>
      <c r="C3" s="8" t="s">
        <v>5</v>
      </c>
      <c r="D3" s="3" t="s">
        <v>3</v>
      </c>
      <c r="E3" s="4">
        <f>E4*(B3+B2)/B3</f>
        <v>5.0235000000000003</v>
      </c>
      <c r="F3" s="3" t="s">
        <v>4</v>
      </c>
      <c r="G3" s="8" t="s">
        <v>12</v>
      </c>
      <c r="H3" s="9">
        <v>0.1</v>
      </c>
      <c r="I3" s="8" t="s">
        <v>14</v>
      </c>
      <c r="N3" s="3" t="s">
        <v>25</v>
      </c>
    </row>
    <row r="4" spans="1:14" x14ac:dyDescent="0.25">
      <c r="A4" s="8" t="s">
        <v>11</v>
      </c>
      <c r="B4" s="9">
        <f>0.0002</f>
        <v>2.0000000000000001E-4</v>
      </c>
      <c r="C4" s="8" t="s">
        <v>16</v>
      </c>
      <c r="D4" s="2" t="s">
        <v>2</v>
      </c>
      <c r="E4" s="2">
        <v>2.5499999999999998</v>
      </c>
      <c r="F4" s="2" t="s">
        <v>4</v>
      </c>
      <c r="G4" s="3" t="s">
        <v>23</v>
      </c>
      <c r="H4" s="7">
        <f>H3*SQRT(E3/E2*(1-(E3/E2)))</f>
        <v>1.0506528124086579E-2</v>
      </c>
      <c r="I4" s="3" t="s">
        <v>14</v>
      </c>
      <c r="N4" s="2" t="s">
        <v>30</v>
      </c>
    </row>
    <row r="5" spans="1:14" x14ac:dyDescent="0.25">
      <c r="A5" s="8" t="s">
        <v>27</v>
      </c>
      <c r="B5" s="9">
        <f>0.00002</f>
        <v>2.0000000000000002E-5</v>
      </c>
      <c r="C5" s="8" t="s">
        <v>15</v>
      </c>
      <c r="D5" s="3" t="s">
        <v>26</v>
      </c>
      <c r="E5" s="7">
        <f>(H3*E3/(B14*B5*E2)*(1-E3/E2))+(H3*B6)</f>
        <v>1.4400000174666668E-2</v>
      </c>
      <c r="F5" s="3" t="s">
        <v>4</v>
      </c>
      <c r="G5" t="s">
        <v>36</v>
      </c>
      <c r="H5">
        <f>0.01</f>
        <v>0.01</v>
      </c>
      <c r="I5" t="s">
        <v>14</v>
      </c>
    </row>
    <row r="6" spans="1:14" x14ac:dyDescent="0.25">
      <c r="A6" s="8" t="s">
        <v>28</v>
      </c>
      <c r="B6" s="9">
        <v>0.12</v>
      </c>
      <c r="C6" s="8" t="s">
        <v>5</v>
      </c>
      <c r="D6" t="s">
        <v>34</v>
      </c>
      <c r="E6">
        <f>H5/(8*B14*B7)+H5*B8</f>
        <v>1.1717708242584744E-2</v>
      </c>
    </row>
    <row r="7" spans="1:14" x14ac:dyDescent="0.25">
      <c r="A7" s="8" t="s">
        <v>35</v>
      </c>
      <c r="B7">
        <f>0.00002</f>
        <v>2.0000000000000002E-5</v>
      </c>
      <c r="C7" s="8" t="s">
        <v>15</v>
      </c>
    </row>
    <row r="8" spans="1:14" x14ac:dyDescent="0.25">
      <c r="A8" s="8" t="s">
        <v>37</v>
      </c>
      <c r="B8" s="9">
        <v>0.9</v>
      </c>
      <c r="C8" s="8" t="s">
        <v>5</v>
      </c>
    </row>
    <row r="9" spans="1:14" x14ac:dyDescent="0.25">
      <c r="A9" s="8" t="s">
        <v>38</v>
      </c>
      <c r="B9" s="5">
        <f>0.5*E3/(B2+B3)*B7/H3</f>
        <v>2.5500000000000003E-8</v>
      </c>
      <c r="C9" s="8" t="s">
        <v>15</v>
      </c>
    </row>
    <row r="10" spans="1:14" x14ac:dyDescent="0.25">
      <c r="A10" s="8" t="s">
        <v>39</v>
      </c>
      <c r="B10" s="5">
        <f>2*B9</f>
        <v>5.1000000000000007E-8</v>
      </c>
      <c r="C10" s="8" t="s">
        <v>15</v>
      </c>
    </row>
    <row r="12" spans="1:14" x14ac:dyDescent="0.25">
      <c r="A12" s="1" t="s">
        <v>22</v>
      </c>
      <c r="B12" s="1"/>
      <c r="C12" s="1"/>
    </row>
    <row r="13" spans="1:14" x14ac:dyDescent="0.25">
      <c r="A13" s="8" t="s">
        <v>6</v>
      </c>
      <c r="B13" s="8"/>
      <c r="C13" s="8" t="s">
        <v>9</v>
      </c>
    </row>
    <row r="14" spans="1:14" x14ac:dyDescent="0.25">
      <c r="A14" s="3" t="s">
        <v>8</v>
      </c>
      <c r="B14" s="3">
        <f>(E2-E3)*E3/(2*B4*E2*(H2-H3))</f>
        <v>22997.31774760261</v>
      </c>
      <c r="C14" s="3" t="s">
        <v>18</v>
      </c>
    </row>
    <row r="15" spans="1:14" x14ac:dyDescent="0.25">
      <c r="A15" s="3" t="s">
        <v>13</v>
      </c>
      <c r="B15" s="3">
        <f>0.15*37000/B14</f>
        <v>0.24133249194152515</v>
      </c>
      <c r="C15" s="3" t="s">
        <v>17</v>
      </c>
    </row>
    <row r="16" spans="1:14" x14ac:dyDescent="0.25">
      <c r="A16" s="2" t="s">
        <v>29</v>
      </c>
      <c r="B16" s="6">
        <f>0.0000131</f>
        <v>1.31E-5</v>
      </c>
      <c r="C16" s="2" t="s">
        <v>17</v>
      </c>
    </row>
    <row r="17" spans="2:2" x14ac:dyDescent="0.25">
      <c r="B17" s="5"/>
    </row>
    <row r="18" spans="2:2" x14ac:dyDescent="0.25">
      <c r="B18" s="5"/>
    </row>
  </sheetData>
  <mergeCells count="5">
    <mergeCell ref="A1:C1"/>
    <mergeCell ref="D1:F1"/>
    <mergeCell ref="G1:I1"/>
    <mergeCell ref="A12:C12"/>
    <mergeCell ref="J1:L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Nonis, Thomas</dc:creator>
  <cp:lastModifiedBy>Nonis, Thomas</cp:lastModifiedBy>
  <dcterms:created xsi:type="dcterms:W3CDTF">2023-11-21T20:08:02Z</dcterms:created>
  <dcterms:modified xsi:type="dcterms:W3CDTF">2023-11-21T22:17:53Z</dcterms:modified>
</cp:coreProperties>
</file>