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emilykendall/OneDrive - Johns Hopkins/Research/Rifamycin preventive therapy/"/>
    </mc:Choice>
  </mc:AlternateContent>
  <xr:revisionPtr revIDLastSave="0" documentId="13_ncr:1_{8810B1B6-8196-E746-B906-9DA95330BA5F}" xr6:coauthVersionLast="47" xr6:coauthVersionMax="47" xr10:uidLastSave="{00000000-0000-0000-0000-000000000000}"/>
  <bookViews>
    <workbookView xWindow="40" yWindow="460" windowWidth="28760" windowHeight="17540" activeTab="1" xr2:uid="{00000000-000D-0000-FFFF-FFFF00000000}"/>
  </bookViews>
  <sheets>
    <sheet name="Parameters" sheetId="1" r:id="rId1"/>
    <sheet name="Primary 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 r="D19" i="1"/>
  <c r="D20" i="1"/>
  <c r="D21" i="1"/>
  <c r="D22" i="1"/>
  <c r="D23" i="1"/>
  <c r="D24" i="1"/>
  <c r="D8" i="1" l="1"/>
  <c r="D7" i="1"/>
  <c r="D6" i="1"/>
  <c r="G20" i="3" l="1"/>
  <c r="G19" i="3"/>
  <c r="H19" i="3"/>
  <c r="H20" i="3" s="1"/>
  <c r="I19" i="3"/>
  <c r="I20" i="3" s="1"/>
  <c r="I18" i="3"/>
  <c r="H18" i="3"/>
  <c r="G18" i="3"/>
  <c r="I21" i="3" l="1"/>
  <c r="H21" i="3"/>
  <c r="C3" i="3" l="1"/>
  <c r="C2" i="3"/>
  <c r="B12" i="3"/>
  <c r="E21" i="3" s="1"/>
  <c r="E24" i="3" s="1"/>
  <c r="D15" i="1"/>
  <c r="D5" i="1" l="1"/>
  <c r="D3" i="1"/>
  <c r="D4" i="1"/>
  <c r="D2" i="1"/>
  <c r="D12" i="1"/>
  <c r="D21" i="3"/>
  <c r="D24" i="3" s="1"/>
  <c r="F21" i="3"/>
  <c r="F24" i="3" s="1"/>
  <c r="C21" i="3"/>
  <c r="C24" i="3" s="1"/>
  <c r="D11" i="1" l="1"/>
  <c r="D13" i="1"/>
  <c r="D10" i="1"/>
  <c r="I23" i="3" l="1"/>
  <c r="H23" i="3"/>
  <c r="F18" i="3"/>
  <c r="F23" i="3" s="1"/>
  <c r="E18" i="3"/>
  <c r="E23" i="3" s="1"/>
  <c r="D18" i="3"/>
  <c r="D23" i="3" s="1"/>
  <c r="C18" i="3"/>
  <c r="C23" i="3" s="1"/>
  <c r="D16" i="1"/>
  <c r="G23" i="3" l="1"/>
  <c r="G21" i="3"/>
  <c r="D14" i="1" s="1"/>
  <c r="H22" i="3"/>
  <c r="G22" i="3"/>
  <c r="I22" i="3"/>
  <c r="C22" i="3"/>
  <c r="E22" i="3"/>
  <c r="D22" i="3"/>
  <c r="F22" i="3"/>
  <c r="D40" i="1" l="1"/>
  <c r="D41" i="1"/>
  <c r="D34" i="1"/>
</calcChain>
</file>

<file path=xl/sharedStrings.xml><?xml version="1.0" encoding="utf-8"?>
<sst xmlns="http://schemas.openxmlformats.org/spreadsheetml/2006/main" count="295" uniqueCount="141">
  <si>
    <t>estimate</t>
  </si>
  <si>
    <t>low</t>
  </si>
  <si>
    <t>paramname</t>
  </si>
  <si>
    <t>definition</t>
  </si>
  <si>
    <t>citations</t>
  </si>
  <si>
    <t>notes</t>
  </si>
  <si>
    <t>hrprev</t>
  </si>
  <si>
    <t>rrprev</t>
  </si>
  <si>
    <t>% RIF monoresistant, of future TB if no TPT</t>
  </si>
  <si>
    <t>mdrprev</t>
  </si>
  <si>
    <t>rxfail_ds</t>
  </si>
  <si>
    <t>rxfail_hr</t>
  </si>
  <si>
    <t>rxfail_rr</t>
  </si>
  <si>
    <t>aRR_rxfailds</t>
  </si>
  <si>
    <t>aHR_rxfailds</t>
  </si>
  <si>
    <t>aMDR_rxfailrr</t>
  </si>
  <si>
    <t>aMDR_rxfailhr</t>
  </si>
  <si>
    <t>Probability of failure or recurrence when pan-S TB is treated (with whatever initial regimen it would receive</t>
  </si>
  <si>
    <t>6% (4-8%) per gegia et al review, which we'll inflate 1.5x (1-2x) to account for programmatic vs trial conditions</t>
  </si>
  <si>
    <t>15% failure or recurrence in gegia et al (inflate 1.5x for non-trial and assume 80% get no inh DST), and 2% do as well as ds bc regimens modified</t>
  </si>
  <si>
    <t>Probability of acquiring rifamycin resistance if treated unsuccessfully with whatever regimens would be given, initially pan-S</t>
  </si>
  <si>
    <t>As above</t>
  </si>
  <si>
    <t>aMDR_rxfailds</t>
  </si>
  <si>
    <t>Per Amber's review of Menzies INH 2009 and Lew Annals 2008, 0.38 (0.2-0.6) for those who get first like treatment. Assume ~aRR_rxfailds for the ~20% who get INH-R regimens. Range captures uncertainly in outcomesa nd % with INH DST.</t>
  </si>
  <si>
    <t>final prob of failure*resistance should be less than 6h for those who get first line therapy, and none for those who get mdr regimens (assuming 50:50 split)</t>
  </si>
  <si>
    <t>Per Amber's estimate from Bull WHO 1960 (INH+PAS), 1st line therapy -&gt; 0.85 (0.5 0.97). Assume that failures after RR regimens, if they get them, have lower chance INH resistance, but also fewer failures there.</t>
  </si>
  <si>
    <t>21% of rr cx isolates were monoresistant, KZN, Mvelase BMJ Open 2019</t>
  </si>
  <si>
    <t>RSA, who global rpt</t>
  </si>
  <si>
    <t>Zenner NMA 2017</t>
  </si>
  <si>
    <t>aRR_fail_subclinical</t>
  </si>
  <si>
    <t xml:space="preserve">% INH monoresistant, of future TB if no TPT (i.e. of current infections that will progress if untreated). Going to assume that preventive therapy might prevent TB infection while taking it, but won't cause acquired resistance in incident infections, thus by leaving out new infections we are conservative re TPT benefits. </t>
  </si>
  <si>
    <t>% MDR, of future TB if no TPT</t>
  </si>
  <si>
    <t>Probability of failure or recurrence when HR TB is treated (with whatever initial regimen it would receive</t>
  </si>
  <si>
    <t>Probability of failure or recurrence when RR or MDR TB is treated (with whatever initial regimen it would receive, assuming current diagnosis and treatment, global for primary analysis, with half getting ds rx with 80% failure ad half getting rr regimens with &gt;20% failure. Will go into estimate of RR TB including after a round of treatment in this cohort. Upper bound reflects HIC outcomes.</t>
  </si>
  <si>
    <t xml:space="preserve">As reviewed by Amber for prior model: 16. Dye C, Espinal MA. Will tuberculosis become resistant to all antibiotics? Proc Biol Sci 2001,268:45-52.
17. Lew W, Pai M, Oxlade O, Martin D, Menzies D. Initial drug resistance and tuberculosis treatment outcomes: systematic review and meta-analysis. Ann Intern Med 2008,149:123-134.
18. Murray J, Sonnenberg P, Shearer S, Godfrey-Faussett P. Drug-resistant pulmonary tuberculosis in a cohort of southern African goldminers with a high prevalence of HIV infection. S Afr Med J 2000,90:381-386.
</t>
  </si>
  <si>
    <t xml:space="preserve">Failure only matters if resistance is acquired. Otherwise, TPT doesn't change outcomes. 
For INH, in children with radiographic abnomalities, 29/43 for progression during 12H (mount and ferebee 1961, also 4/8 with extrapulmonary complications in 2 year follow up). </t>
  </si>
  <si>
    <t xml:space="preserve">For each person who will progress in the future, how many have subclinical TB now (culture+, or as a proxy will have clinical TB within 3 months) that will be missed by your screening algorithm? </t>
  </si>
  <si>
    <t>reinfectionfraction</t>
  </si>
  <si>
    <t>From spontaneous resistance prevalence among 10 organisms = 1/(1e7), to an upper bound per INH data, with estimate based on tiral data minus assumed baseline RIF-R prevalence</t>
  </si>
  <si>
    <t>aRR_4R_ltbi_if_progresses</t>
  </si>
  <si>
    <t>followed to 6 mo</t>
  </si>
  <si>
    <t>asymptomatic at baseline, TB diagnosis within 3 mo</t>
  </si>
  <si>
    <t>incidence cases 3-6 mo</t>
  </si>
  <si>
    <t>followed to 12 mo</t>
  </si>
  <si>
    <t>incident cases 6-12 mo</t>
  </si>
  <si>
    <t>Fraction of future incidence (in placebo arms of TPT trials) that is due to reinfection after TPT opportunity</t>
  </si>
  <si>
    <t>lt100</t>
  </si>
  <si>
    <t>100to200</t>
  </si>
  <si>
    <t>200to350</t>
  </si>
  <si>
    <t>gt350</t>
  </si>
  <si>
    <t>all</t>
  </si>
  <si>
    <t>cumulativeprogressionincidence</t>
  </si>
  <si>
    <t>ratio</t>
  </si>
  <si>
    <t>lt5yr</t>
  </si>
  <si>
    <t>5to15y</t>
  </si>
  <si>
    <t>gt15y</t>
  </si>
  <si>
    <t>cx+ prevalence in substudy</t>
  </si>
  <si>
    <t>subclinicalprevalence (for hh, count only cxr or xpert +)</t>
  </si>
  <si>
    <t>subpopulation</t>
  </si>
  <si>
    <t>setting</t>
  </si>
  <si>
    <t xml:space="preserve">Probability of aRR if subclinical TB fails 4R. </t>
  </si>
  <si>
    <t>_kzn</t>
  </si>
  <si>
    <t>_pak</t>
  </si>
  <si>
    <t>_lt100</t>
  </si>
  <si>
    <t>_100to200</t>
  </si>
  <si>
    <t>_gt350</t>
  </si>
  <si>
    <t>_lt5yo</t>
  </si>
  <si>
    <t>_5to15yo</t>
  </si>
  <si>
    <t>_gt15yo</t>
  </si>
  <si>
    <t>_200to350</t>
  </si>
  <si>
    <t>lifetimeriskmultiplier, pooled</t>
  </si>
  <si>
    <t>first year incidence, pooled</t>
  </si>
  <si>
    <t>Low incidence settings, known exposure (reinfection negligible) versus overall proportion of cases due to recent infection in low burden countries, e.g. US-born people (Mathema JID 2017; silmilar estimates for all cases in parts of China or Brazil)</t>
  </si>
  <si>
    <t>shape</t>
  </si>
  <si>
    <t>Rif 1% as above, and INH 4% based on Balcells data and INH-R prevalence (see initial results doc)</t>
  </si>
  <si>
    <t>see notes</t>
  </si>
  <si>
    <t>subclin_per_progressor</t>
  </si>
  <si>
    <t>none</t>
  </si>
  <si>
    <t>Ratio of local incidence in low-burden settings (assume ~10 per 100,000) to estimated placebo incidence (~1 per 1000 py in Menzies 2018 4R trial).</t>
  </si>
  <si>
    <t>beta</t>
  </si>
  <si>
    <t>gamma</t>
  </si>
  <si>
    <t>subpopsize</t>
  </si>
  <si>
    <t xml:space="preserve"> Risk of acquired rifamycin resistance on 4R, among those with latent (not subclinical) RS-TB who would have progressed without TPT.  </t>
  </si>
  <si>
    <t>total evaluated at baseline and not on treatment</t>
  </si>
  <si>
    <t>obs</t>
  </si>
  <si>
    <t>asymptomatic at baseline, diagnosed with abnormal CXR and/or Xpert</t>
  </si>
  <si>
    <t>symptomatic at baseline, diagnosed with tb (includes some xpert-)</t>
  </si>
  <si>
    <t>3mo prevalence excluding cx substudy</t>
  </si>
  <si>
    <t>sqrt variance, binomial, for subclinical prevalence</t>
  </si>
  <si>
    <t>sqrt variance, binomial, for cumulative incidence</t>
  </si>
  <si>
    <t>asympatomatic at baseline, other clinical diagnosis after thorough evaluation</t>
  </si>
  <si>
    <t>as above</t>
  </si>
  <si>
    <t xml:space="preserve">Pakistan baseline prevalence, times Fox ERJ 2013, cumulative incidence per baseline prevalence in LMICs </t>
  </si>
  <si>
    <t>from sheet 3 "ratio"</t>
  </si>
  <si>
    <t>Now uses Pakistan baseline prevalence, times &gt;90d incidence per 90d coprevalence in Martinez Lancet 2020. (old version: Marais IJTLD 2004 review, weighted average of 0-1, 1-2, 2-5 after infection, multiplied by proportion of child contacts with infection (35% of &lt;5 in Fox 2013))</t>
  </si>
  <si>
    <t>nonadherencefraction</t>
  </si>
  <si>
    <t>Fraction of future incidence (in placebo arms of TPT trials) that can't be prevented by 4-month TPT because of nonadherence</t>
  </si>
  <si>
    <t>Sterling AIDS 2016, Villarino Jama Peds 2015, Pease BMC ID 2017</t>
  </si>
  <si>
    <t>incidence / total prevalence, fox and martinez</t>
  </si>
  <si>
    <t>incidence / asx prevalence</t>
  </si>
  <si>
    <t>Risk of progressing from subclinical, of the proportion cured if latent</t>
  </si>
  <si>
    <t xml:space="preserve">odds ratio for TB, TPT vs placebo. Will later convert to relative risk, then adjust for assumed reinfection fraction. If we assume that a lot of non-efficacy comes from nonadherence, then we don't want to model acquired resistance risk among the nonadherent who got too little drug to have efficacy or put them at risk for acquired resistance. Use imperfect uptake as part of the mechanisms for imperfect efficacy (if dx'ed with active tb or offered TPT, they won't complete treatment), along with some reinfection. </t>
  </si>
  <si>
    <t>tptOR_4r</t>
  </si>
  <si>
    <t>Proportion who progress after 6H, of the future progressors who ar cured by 4R</t>
  </si>
  <si>
    <t>tptprog_6h_vs_4r</t>
  </si>
  <si>
    <t>Lower bound is slight superiority, upper bound is odds ratio in Zenner NMA (0.41*1.5) converted to TPT efficacy, 0.53 vs 0.28 progression --&gt; 35% of cures lost. Best estimate attributes removes some of the difference as due to INH resistance etc</t>
  </si>
  <si>
    <t xml:space="preserve">See plan doc. Best outcome is nearly the same as latent (28% progression). Worst is 4/25 cured = 84% progression = 28% + [(84-28)/(100-28) = 78% of the cured progressing]. Point estimate is intermediate to those. </t>
  </si>
  <si>
    <t>Relative odds of acquired INH resistance on an H-only regimen, versus aquired RIF resistance on an R-only regimen. Lower barrier to acquired INH resistance makes it potentially higher. Risk adr capped at 100%.</t>
  </si>
  <si>
    <t>rxfail_mdr</t>
  </si>
  <si>
    <t>sd</t>
  </si>
  <si>
    <t>cumulativeprogression_multiplier</t>
  </si>
  <si>
    <t>subclin_multiplier</t>
  </si>
  <si>
    <t>rxprog_subclinical_butnot_latent_4r</t>
  </si>
  <si>
    <t>shifted gamma</t>
  </si>
  <si>
    <t>sensis</t>
  </si>
  <si>
    <t>y</t>
  </si>
  <si>
    <t>n</t>
  </si>
  <si>
    <t>nicename</t>
  </si>
  <si>
    <t>aHR_vs_aRR_OR</t>
  </si>
  <si>
    <t>INH resistance prevalence</t>
  </si>
  <si>
    <t>RIF resistance prevalence</t>
  </si>
  <si>
    <t>MDR prevalence</t>
  </si>
  <si>
    <t>Number of latent progressors</t>
  </si>
  <si>
    <t>Subclinical TB per latent progressor</t>
  </si>
  <si>
    <t>Efficacy reduction, 6H vs 4R</t>
  </si>
  <si>
    <t>Reinfection fraction in clinical trial incidence</t>
  </si>
  <si>
    <t>Nonadherence fraction in clinical trial incidence</t>
  </si>
  <si>
    <t>TPT efficacy reduction, subclinical vs latent</t>
  </si>
  <si>
    <t>New resistance when latent TB progresses despite 4R</t>
  </si>
  <si>
    <t>Resistance acquisition risk with 6H, relative to 4R</t>
  </si>
  <si>
    <t>New resistance when subclinical TB progresses despite 4R</t>
  </si>
  <si>
    <t>Treatment failure risk, drug-susceptible TB</t>
  </si>
  <si>
    <t>Treatment failure risk, INH-monoresistant TB</t>
  </si>
  <si>
    <t>Treatment failure risk, RIF-monoresistant TB</t>
  </si>
  <si>
    <t>Treatment failure risk, MDR TB</t>
  </si>
  <si>
    <t>Acquired MDR when DS-TB fails treatment</t>
  </si>
  <si>
    <t>Acquired MDR when RR-TB fails treatment</t>
  </si>
  <si>
    <t>Acquired RIF-R when DS-TB fails treatment</t>
  </si>
  <si>
    <t>Acquired INH-R when DS-TB fails treatment</t>
  </si>
  <si>
    <t>Efficacy of 4R (odds ratio vs placebo, clinical trials)</t>
  </si>
  <si>
    <t>Acquired MDR when INH-resistant TB fails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</si>
</sst>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0" tint="-0.34998626667073579"/>
      <name val="Calibri"/>
      <family val="2"/>
      <scheme val="minor"/>
    </font>
    <font>
      <sz val="11"/>
      <name val="Calibri"/>
      <family val="2"/>
      <scheme val="minor"/>
    </font>
    <font>
      <sz val="9"/>
      <color theme="1"/>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horizontal="center" vertical="center"/>
    </xf>
    <xf numFmtId="0" fontId="0" fillId="0" borderId="0" xfId="0"/>
    <xf numFmtId="0" fontId="1" fillId="0" borderId="0" xfId="0" applyFont="1"/>
    <xf numFmtId="0" fontId="2" fillId="0" borderId="0" xfId="0" applyFont="1"/>
    <xf numFmtId="0" fontId="4" fillId="0" borderId="0" xfId="0" applyFont="1"/>
    <xf numFmtId="0" fontId="0" fillId="0" borderId="0" xfId="0" applyFont="1" applyAlignment="1">
      <alignment horizontal="left"/>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
  <sheetViews>
    <sheetView zoomScale="120" zoomScaleNormal="120" workbookViewId="0">
      <selection activeCell="J16" sqref="J16"/>
    </sheetView>
  </sheetViews>
  <sheetFormatPr baseColWidth="10" defaultColWidth="8.83203125" defaultRowHeight="15" x14ac:dyDescent="0.2"/>
  <cols>
    <col min="1" max="1" width="29.83203125" customWidth="1"/>
    <col min="2" max="2" width="7.6640625" style="7" customWidth="1"/>
    <col min="3" max="3" width="11.33203125" customWidth="1"/>
    <col min="4" max="6" width="7" style="1" customWidth="1"/>
    <col min="7" max="8" width="11.5" style="1" customWidth="1"/>
    <col min="9" max="9" width="11.5" style="11" customWidth="1"/>
    <col min="10" max="10" width="16.5" customWidth="1"/>
    <col min="11" max="11" width="15.6640625" customWidth="1"/>
    <col min="12" max="12" width="10.6640625" customWidth="1"/>
  </cols>
  <sheetData>
    <row r="1" spans="1:13" s="8" customFormat="1" x14ac:dyDescent="0.2">
      <c r="A1" s="7" t="s">
        <v>2</v>
      </c>
      <c r="B1" s="7" t="s">
        <v>59</v>
      </c>
      <c r="C1" s="7" t="s">
        <v>58</v>
      </c>
      <c r="D1" s="7" t="s">
        <v>0</v>
      </c>
      <c r="E1" s="7" t="s">
        <v>109</v>
      </c>
      <c r="F1" s="7" t="s">
        <v>1</v>
      </c>
      <c r="G1" s="7" t="s">
        <v>73</v>
      </c>
      <c r="H1" s="7" t="s">
        <v>114</v>
      </c>
      <c r="I1" s="7" t="s">
        <v>117</v>
      </c>
      <c r="J1" s="7" t="s">
        <v>3</v>
      </c>
      <c r="K1" s="7" t="s">
        <v>4</v>
      </c>
      <c r="L1" s="7" t="s">
        <v>5</v>
      </c>
    </row>
    <row r="2" spans="1:13" s="8" customFormat="1" x14ac:dyDescent="0.2">
      <c r="A2" s="7" t="s">
        <v>81</v>
      </c>
      <c r="B2" s="7" t="s">
        <v>61</v>
      </c>
      <c r="C2" s="7" t="s">
        <v>63</v>
      </c>
      <c r="D2" s="7">
        <f>ROUND(1000*'Primary data'!C2/SUM('Primary data'!C2:'Primary data'!F2),0)</f>
        <v>126</v>
      </c>
      <c r="E2" s="7"/>
      <c r="F2" s="7"/>
      <c r="G2" s="7" t="s">
        <v>77</v>
      </c>
      <c r="H2" s="7" t="s">
        <v>116</v>
      </c>
      <c r="I2" s="7"/>
      <c r="J2" s="7"/>
      <c r="K2" s="7"/>
      <c r="L2" s="7"/>
    </row>
    <row r="3" spans="1:13" s="8" customFormat="1" x14ac:dyDescent="0.2">
      <c r="A3" s="7" t="s">
        <v>81</v>
      </c>
      <c r="B3" s="7" t="s">
        <v>61</v>
      </c>
      <c r="C3" s="7" t="s">
        <v>64</v>
      </c>
      <c r="D3" s="7">
        <f>ROUND(1000*'Primary data'!D2/SUM('Primary data'!C2:'Primary data'!F2),0)</f>
        <v>147</v>
      </c>
      <c r="E3" s="7"/>
      <c r="F3" s="7"/>
      <c r="G3" s="7" t="s">
        <v>77</v>
      </c>
      <c r="H3" s="7" t="s">
        <v>116</v>
      </c>
      <c r="I3" s="7"/>
      <c r="J3" s="7"/>
      <c r="K3" s="7"/>
      <c r="L3" s="7"/>
    </row>
    <row r="4" spans="1:13" s="8" customFormat="1" x14ac:dyDescent="0.2">
      <c r="A4" s="7" t="s">
        <v>81</v>
      </c>
      <c r="B4" s="7" t="s">
        <v>61</v>
      </c>
      <c r="C4" s="7" t="s">
        <v>69</v>
      </c>
      <c r="D4" s="7">
        <f>ROUND(1000*'Primary data'!E2/SUM('Primary data'!C2:'Primary data'!F2),0)</f>
        <v>262</v>
      </c>
      <c r="E4" s="7"/>
      <c r="F4" s="7"/>
      <c r="G4" s="7" t="s">
        <v>77</v>
      </c>
      <c r="H4" s="7" t="s">
        <v>116</v>
      </c>
      <c r="I4" s="7"/>
      <c r="J4" s="7"/>
      <c r="K4" s="7"/>
      <c r="L4" s="7"/>
    </row>
    <row r="5" spans="1:13" s="8" customFormat="1" x14ac:dyDescent="0.2">
      <c r="A5" s="7" t="s">
        <v>81</v>
      </c>
      <c r="B5" s="7" t="s">
        <v>61</v>
      </c>
      <c r="C5" s="7" t="s">
        <v>65</v>
      </c>
      <c r="D5" s="7">
        <f>ROUND(1000*'Primary data'!F2/SUM('Primary data'!C2:'Primary data'!F2),0)</f>
        <v>464</v>
      </c>
      <c r="E5" s="7"/>
      <c r="F5" s="7"/>
      <c r="G5" s="7" t="s">
        <v>77</v>
      </c>
      <c r="H5" s="7" t="s">
        <v>116</v>
      </c>
      <c r="I5" s="7"/>
      <c r="J5" s="7"/>
      <c r="K5" s="7"/>
      <c r="L5" s="7"/>
    </row>
    <row r="6" spans="1:13" s="8" customFormat="1" x14ac:dyDescent="0.2">
      <c r="A6" s="7" t="s">
        <v>81</v>
      </c>
      <c r="B6" s="7" t="s">
        <v>62</v>
      </c>
      <c r="C6" s="7" t="s">
        <v>66</v>
      </c>
      <c r="D6" s="7">
        <f>ROUND(1000*'Primary data'!G2/SUM('Primary data'!G2:'Primary data'!I2),0)</f>
        <v>167</v>
      </c>
      <c r="E6" s="7"/>
      <c r="F6" s="7"/>
      <c r="G6" s="7" t="s">
        <v>77</v>
      </c>
      <c r="H6" s="7" t="s">
        <v>116</v>
      </c>
      <c r="I6" s="7"/>
      <c r="J6" s="7"/>
      <c r="K6" s="7"/>
      <c r="L6" s="7"/>
    </row>
    <row r="7" spans="1:13" s="8" customFormat="1" x14ac:dyDescent="0.2">
      <c r="A7" s="7" t="s">
        <v>81</v>
      </c>
      <c r="B7" s="7" t="s">
        <v>62</v>
      </c>
      <c r="C7" s="7" t="s">
        <v>67</v>
      </c>
      <c r="D7" s="7">
        <f>ROUND(1000*'Primary data'!H2/SUM('Primary data'!G2:'Primary data'!I2),0)</f>
        <v>325</v>
      </c>
      <c r="E7" s="7"/>
      <c r="F7" s="7"/>
      <c r="G7" s="7" t="s">
        <v>77</v>
      </c>
      <c r="H7" s="7" t="s">
        <v>116</v>
      </c>
      <c r="I7" s="7"/>
      <c r="J7" s="7"/>
      <c r="K7" s="7"/>
      <c r="L7" s="7"/>
    </row>
    <row r="8" spans="1:13" s="8" customFormat="1" x14ac:dyDescent="0.2">
      <c r="A8" s="7" t="s">
        <v>81</v>
      </c>
      <c r="B8" s="7" t="s">
        <v>62</v>
      </c>
      <c r="C8" s="7" t="s">
        <v>68</v>
      </c>
      <c r="D8" s="7">
        <f>ROUND(1000*'Primary data'!I2/SUM('Primary data'!G2:'Primary data'!I2),0)</f>
        <v>507</v>
      </c>
      <c r="E8" s="7"/>
      <c r="F8" s="7"/>
      <c r="G8" s="7" t="s">
        <v>77</v>
      </c>
      <c r="H8" s="7" t="s">
        <v>116</v>
      </c>
      <c r="I8" s="7"/>
      <c r="J8" s="7"/>
      <c r="K8" s="7"/>
      <c r="L8" s="7"/>
    </row>
    <row r="9" spans="1:13" s="8" customFormat="1" x14ac:dyDescent="0.2">
      <c r="A9" s="7" t="s">
        <v>110</v>
      </c>
      <c r="B9" s="7"/>
      <c r="C9" s="7"/>
      <c r="D9" s="7">
        <v>1</v>
      </c>
      <c r="E9" s="7">
        <v>0.2</v>
      </c>
      <c r="F9" s="7"/>
      <c r="G9" s="7" t="s">
        <v>80</v>
      </c>
      <c r="H9" s="7" t="s">
        <v>115</v>
      </c>
      <c r="I9" s="7" t="s">
        <v>122</v>
      </c>
      <c r="J9" s="7"/>
      <c r="K9" s="7"/>
      <c r="L9" s="7"/>
    </row>
    <row r="10" spans="1:13" s="8" customFormat="1" x14ac:dyDescent="0.2">
      <c r="A10" s="7" t="s">
        <v>51</v>
      </c>
      <c r="B10" s="7" t="s">
        <v>61</v>
      </c>
      <c r="C10" s="7" t="s">
        <v>63</v>
      </c>
      <c r="D10" s="7">
        <f>'Primary data'!C21</f>
        <v>4.5327181461915084E-2</v>
      </c>
      <c r="E10" s="7">
        <v>5.0000000000000001E-3</v>
      </c>
      <c r="F10" s="7"/>
      <c r="G10" s="7" t="s">
        <v>79</v>
      </c>
      <c r="H10" s="7" t="s">
        <v>116</v>
      </c>
      <c r="I10" s="7"/>
      <c r="J10" s="7"/>
      <c r="K10" s="7"/>
      <c r="L10" s="7"/>
    </row>
    <row r="11" spans="1:13" s="8" customFormat="1" x14ac:dyDescent="0.2">
      <c r="A11" s="7" t="s">
        <v>51</v>
      </c>
      <c r="B11" s="7" t="s">
        <v>61</v>
      </c>
      <c r="C11" s="7" t="s">
        <v>64</v>
      </c>
      <c r="D11" s="7">
        <f>'Primary data'!D21</f>
        <v>4.7430316468177414E-2</v>
      </c>
      <c r="E11" s="7">
        <v>5.0000000000000001E-3</v>
      </c>
      <c r="F11" s="7"/>
      <c r="G11" s="7" t="s">
        <v>79</v>
      </c>
      <c r="H11" s="7" t="s">
        <v>116</v>
      </c>
      <c r="I11" s="7"/>
      <c r="J11" s="7"/>
      <c r="K11" s="7"/>
      <c r="L11" s="7"/>
    </row>
    <row r="12" spans="1:13" s="8" customFormat="1" x14ac:dyDescent="0.2">
      <c r="A12" s="7" t="s">
        <v>51</v>
      </c>
      <c r="B12" s="7" t="s">
        <v>61</v>
      </c>
      <c r="C12" s="7" t="s">
        <v>69</v>
      </c>
      <c r="D12" s="7">
        <f>'Primary data'!E21</f>
        <v>2.8165859893376017E-2</v>
      </c>
      <c r="E12" s="7">
        <v>3.0000000000000001E-3</v>
      </c>
      <c r="F12" s="7"/>
      <c r="G12" s="7" t="s">
        <v>79</v>
      </c>
      <c r="H12" s="7" t="s">
        <v>116</v>
      </c>
      <c r="I12" s="7"/>
      <c r="J12" s="7"/>
      <c r="K12" s="7"/>
      <c r="L12" s="7"/>
    </row>
    <row r="13" spans="1:13" s="8" customFormat="1" x14ac:dyDescent="0.2">
      <c r="A13" s="7" t="s">
        <v>51</v>
      </c>
      <c r="B13" s="7" t="s">
        <v>61</v>
      </c>
      <c r="C13" s="7" t="s">
        <v>65</v>
      </c>
      <c r="D13" s="7">
        <f>'Primary data'!F21</f>
        <v>2.3850018504541926E-2</v>
      </c>
      <c r="E13" s="7">
        <v>0</v>
      </c>
      <c r="F13" s="7"/>
      <c r="G13" s="7" t="s">
        <v>79</v>
      </c>
      <c r="H13" s="7" t="s">
        <v>116</v>
      </c>
      <c r="I13" s="7"/>
      <c r="J13" s="7"/>
      <c r="K13" s="7"/>
      <c r="L13" s="7"/>
    </row>
    <row r="14" spans="1:13" s="8" customFormat="1" x14ac:dyDescent="0.2">
      <c r="A14" s="7" t="s">
        <v>51</v>
      </c>
      <c r="B14" s="7" t="s">
        <v>62</v>
      </c>
      <c r="C14" s="7" t="s">
        <v>66</v>
      </c>
      <c r="D14" s="7">
        <f>'Primary data'!G21</f>
        <v>6.1031193721235305E-3</v>
      </c>
      <c r="E14" s="7">
        <v>1E-3</v>
      </c>
      <c r="F14" s="7"/>
      <c r="G14" s="7" t="s">
        <v>79</v>
      </c>
      <c r="H14" s="7" t="s">
        <v>116</v>
      </c>
      <c r="I14" s="7"/>
      <c r="J14" s="7"/>
      <c r="K14" s="7" t="s">
        <v>94</v>
      </c>
      <c r="L14" s="7"/>
    </row>
    <row r="15" spans="1:13" s="8" customFormat="1" x14ac:dyDescent="0.2">
      <c r="A15" s="7" t="s">
        <v>51</v>
      </c>
      <c r="B15" s="7" t="s">
        <v>62</v>
      </c>
      <c r="C15" s="7" t="s">
        <v>67</v>
      </c>
      <c r="D15" s="7">
        <f>'Primary data'!H21</f>
        <v>3.6611124149260738E-2</v>
      </c>
      <c r="E15" s="7">
        <v>2E-3</v>
      </c>
      <c r="F15" s="7"/>
      <c r="G15" s="7" t="s">
        <v>79</v>
      </c>
      <c r="H15" s="7" t="s">
        <v>116</v>
      </c>
      <c r="I15" s="7"/>
      <c r="J15" s="7"/>
      <c r="K15" s="7" t="s">
        <v>91</v>
      </c>
      <c r="L15" s="7"/>
    </row>
    <row r="16" spans="1:13" s="2" customFormat="1" ht="14.25" customHeight="1" x14ac:dyDescent="0.2">
      <c r="A16" s="7" t="s">
        <v>51</v>
      </c>
      <c r="B16" s="7" t="s">
        <v>62</v>
      </c>
      <c r="C16" s="7" t="s">
        <v>68</v>
      </c>
      <c r="D16" s="7">
        <f>'Primary data'!I21</f>
        <v>1.2446139513217654E-2</v>
      </c>
      <c r="E16" s="7">
        <v>0</v>
      </c>
      <c r="F16" s="7"/>
      <c r="G16" s="7" t="s">
        <v>79</v>
      </c>
      <c r="H16" s="7" t="s">
        <v>116</v>
      </c>
      <c r="I16" s="7"/>
      <c r="J16" s="7"/>
      <c r="K16" s="7" t="s">
        <v>92</v>
      </c>
      <c r="L16" s="7"/>
      <c r="M16" s="8"/>
    </row>
    <row r="17" spans="1:13" s="9" customFormat="1" ht="14.25" customHeight="1" x14ac:dyDescent="0.2">
      <c r="A17" s="7" t="s">
        <v>111</v>
      </c>
      <c r="B17" s="7"/>
      <c r="C17" s="7"/>
      <c r="D17" s="7">
        <v>1</v>
      </c>
      <c r="E17" s="7">
        <v>0.2</v>
      </c>
      <c r="F17" s="7"/>
      <c r="G17" s="7" t="s">
        <v>80</v>
      </c>
      <c r="H17" s="7" t="s">
        <v>115</v>
      </c>
      <c r="I17" s="7" t="s">
        <v>123</v>
      </c>
      <c r="J17" s="7"/>
      <c r="K17" s="7"/>
      <c r="L17" s="7"/>
      <c r="M17" s="8"/>
    </row>
    <row r="18" spans="1:13" s="2" customFormat="1" ht="14.25" customHeight="1" x14ac:dyDescent="0.2">
      <c r="A18" s="7" t="s">
        <v>76</v>
      </c>
      <c r="B18" s="7" t="s">
        <v>61</v>
      </c>
      <c r="C18" s="7" t="s">
        <v>63</v>
      </c>
      <c r="D18" s="7">
        <f>'Primary data'!C22</f>
        <v>0.93136959937650798</v>
      </c>
      <c r="E18" s="7">
        <v>0.1</v>
      </c>
      <c r="F18" s="7"/>
      <c r="G18" s="7" t="s">
        <v>80</v>
      </c>
      <c r="H18" s="7" t="s">
        <v>116</v>
      </c>
      <c r="I18" s="7"/>
      <c r="J18" s="7" t="s">
        <v>36</v>
      </c>
      <c r="K18" s="7"/>
      <c r="L18" s="7" t="s">
        <v>93</v>
      </c>
    </row>
    <row r="19" spans="1:13" s="2" customFormat="1" ht="14.25" customHeight="1" x14ac:dyDescent="0.2">
      <c r="A19" s="7" t="s">
        <v>76</v>
      </c>
      <c r="B19" s="7" t="s">
        <v>61</v>
      </c>
      <c r="C19" s="7" t="s">
        <v>64</v>
      </c>
      <c r="D19" s="7">
        <f>'Primary data'!D22</f>
        <v>0.81090621622446046</v>
      </c>
      <c r="E19" s="7">
        <v>0.1</v>
      </c>
      <c r="F19" s="7"/>
      <c r="G19" s="7" t="s">
        <v>80</v>
      </c>
      <c r="H19" s="7" t="s">
        <v>116</v>
      </c>
      <c r="I19" s="7"/>
      <c r="J19" s="7"/>
      <c r="K19" s="7"/>
      <c r="L19" s="7"/>
    </row>
    <row r="20" spans="1:13" s="2" customFormat="1" ht="14.25" customHeight="1" x14ac:dyDescent="0.2">
      <c r="A20" s="7" t="s">
        <v>76</v>
      </c>
      <c r="B20" s="7" t="s">
        <v>61</v>
      </c>
      <c r="C20" s="7" t="s">
        <v>69</v>
      </c>
      <c r="D20" s="7">
        <f>'Primary data'!E22</f>
        <v>1.2663838400085807</v>
      </c>
      <c r="E20" s="7">
        <v>0.15</v>
      </c>
      <c r="F20" s="7"/>
      <c r="G20" s="7" t="s">
        <v>80</v>
      </c>
      <c r="H20" s="7" t="s">
        <v>116</v>
      </c>
      <c r="I20" s="7"/>
      <c r="J20" s="7"/>
      <c r="K20" s="7"/>
      <c r="L20" s="7"/>
    </row>
    <row r="21" spans="1:13" s="2" customFormat="1" ht="14.25" customHeight="1" x14ac:dyDescent="0.2">
      <c r="A21" s="7" t="s">
        <v>76</v>
      </c>
      <c r="B21" s="7" t="s">
        <v>61</v>
      </c>
      <c r="C21" s="7" t="s">
        <v>65</v>
      </c>
      <c r="D21" s="7">
        <f>'Primary data'!F22</f>
        <v>1.3253321122698203</v>
      </c>
      <c r="E21" s="7">
        <v>0</v>
      </c>
      <c r="F21" s="7"/>
      <c r="G21" s="7" t="s">
        <v>80</v>
      </c>
      <c r="H21" s="7" t="s">
        <v>116</v>
      </c>
      <c r="I21" s="7"/>
      <c r="J21" s="7"/>
      <c r="K21" s="7"/>
      <c r="L21" s="7"/>
    </row>
    <row r="22" spans="1:13" s="2" customFormat="1" ht="14.25" customHeight="1" x14ac:dyDescent="0.2">
      <c r="A22" s="7" t="s">
        <v>76</v>
      </c>
      <c r="B22" s="7" t="s">
        <v>62</v>
      </c>
      <c r="C22" s="7" t="s">
        <v>66</v>
      </c>
      <c r="D22" s="7">
        <f>'Primary data'!G22</f>
        <v>1.4189435336976319</v>
      </c>
      <c r="E22" s="7">
        <v>0.1</v>
      </c>
      <c r="F22" s="7"/>
      <c r="G22" s="7" t="s">
        <v>80</v>
      </c>
      <c r="H22" s="7" t="s">
        <v>116</v>
      </c>
      <c r="I22" s="7"/>
      <c r="J22" s="7"/>
      <c r="K22" s="7"/>
      <c r="L22" s="7"/>
    </row>
    <row r="23" spans="1:13" s="2" customFormat="1" ht="14.25" customHeight="1" x14ac:dyDescent="0.2">
      <c r="A23" s="7" t="s">
        <v>76</v>
      </c>
      <c r="B23" s="7" t="s">
        <v>62</v>
      </c>
      <c r="C23" s="7" t="s">
        <v>67</v>
      </c>
      <c r="D23" s="7">
        <f>'Primary data'!H22</f>
        <v>0.37179487179487181</v>
      </c>
      <c r="E23" s="7">
        <v>0.05</v>
      </c>
      <c r="F23" s="7"/>
      <c r="G23" s="7" t="s">
        <v>80</v>
      </c>
      <c r="H23" s="7" t="s">
        <v>116</v>
      </c>
      <c r="I23" s="7"/>
      <c r="J23" s="7"/>
      <c r="K23" s="7"/>
      <c r="L23" s="7"/>
    </row>
    <row r="24" spans="1:13" s="9" customFormat="1" ht="14.25" customHeight="1" x14ac:dyDescent="0.2">
      <c r="A24" s="7" t="s">
        <v>76</v>
      </c>
      <c r="B24" s="7" t="s">
        <v>62</v>
      </c>
      <c r="C24" s="7" t="s">
        <v>68</v>
      </c>
      <c r="D24" s="7">
        <f>'Primary data'!I22</f>
        <v>0.35048732943469785</v>
      </c>
      <c r="E24" s="7">
        <v>0</v>
      </c>
      <c r="F24" s="7"/>
      <c r="G24" s="7" t="s">
        <v>80</v>
      </c>
      <c r="H24" s="7" t="s">
        <v>116</v>
      </c>
      <c r="I24" s="7"/>
      <c r="J24" s="7"/>
      <c r="K24" s="7"/>
      <c r="L24" s="7"/>
      <c r="M24" s="2"/>
    </row>
    <row r="25" spans="1:13" x14ac:dyDescent="0.2">
      <c r="A25" s="7" t="s">
        <v>104</v>
      </c>
      <c r="C25" s="7"/>
      <c r="D25" s="7">
        <v>0.14000000000000001</v>
      </c>
      <c r="E25" s="7">
        <v>0.05</v>
      </c>
      <c r="F25" s="7"/>
      <c r="G25" s="7" t="s">
        <v>79</v>
      </c>
      <c r="H25" s="7" t="s">
        <v>115</v>
      </c>
      <c r="I25" s="7" t="s">
        <v>124</v>
      </c>
      <c r="J25" s="7" t="s">
        <v>103</v>
      </c>
      <c r="K25" s="7" t="s">
        <v>28</v>
      </c>
      <c r="L25" s="7" t="s">
        <v>105</v>
      </c>
    </row>
    <row r="26" spans="1:13" s="5" customFormat="1" x14ac:dyDescent="0.2">
      <c r="A26" s="7" t="s">
        <v>102</v>
      </c>
      <c r="B26" s="7"/>
      <c r="C26" s="7"/>
      <c r="D26" s="7">
        <v>0.41</v>
      </c>
      <c r="E26" s="7">
        <v>0.1</v>
      </c>
      <c r="F26" s="7"/>
      <c r="G26" s="7" t="s">
        <v>79</v>
      </c>
      <c r="H26" s="7" t="s">
        <v>115</v>
      </c>
      <c r="I26" s="7" t="s">
        <v>139</v>
      </c>
      <c r="J26" s="7" t="s">
        <v>101</v>
      </c>
      <c r="K26" s="7" t="s">
        <v>28</v>
      </c>
      <c r="L26" s="7"/>
    </row>
    <row r="27" spans="1:13" s="2" customFormat="1" ht="17.25" customHeight="1" x14ac:dyDescent="0.2">
      <c r="A27" s="7" t="s">
        <v>37</v>
      </c>
      <c r="B27" s="7"/>
      <c r="C27" s="7"/>
      <c r="D27" s="7">
        <v>0.1</v>
      </c>
      <c r="E27" s="7">
        <v>0.04</v>
      </c>
      <c r="F27" s="7"/>
      <c r="G27" s="7" t="s">
        <v>79</v>
      </c>
      <c r="H27" s="7" t="s">
        <v>115</v>
      </c>
      <c r="I27" s="7" t="s">
        <v>125</v>
      </c>
      <c r="J27" s="7" t="s">
        <v>45</v>
      </c>
      <c r="K27" s="7" t="s">
        <v>78</v>
      </c>
      <c r="L27" s="7" t="s">
        <v>72</v>
      </c>
    </row>
    <row r="28" spans="1:13" s="9" customFormat="1" ht="17.25" customHeight="1" x14ac:dyDescent="0.2">
      <c r="A28" s="7" t="s">
        <v>95</v>
      </c>
      <c r="B28" s="7"/>
      <c r="C28" s="7"/>
      <c r="D28" s="7">
        <v>0.1</v>
      </c>
      <c r="E28" s="7">
        <v>0.03</v>
      </c>
      <c r="F28" s="7"/>
      <c r="G28" s="7" t="s">
        <v>79</v>
      </c>
      <c r="H28" s="7" t="s">
        <v>115</v>
      </c>
      <c r="I28" s="7" t="s">
        <v>126</v>
      </c>
      <c r="J28" s="7" t="s">
        <v>96</v>
      </c>
      <c r="K28" s="7" t="s">
        <v>97</v>
      </c>
      <c r="L28" s="7"/>
    </row>
    <row r="29" spans="1:13" ht="22.25" customHeight="1" x14ac:dyDescent="0.2">
      <c r="A29" s="7" t="s">
        <v>112</v>
      </c>
      <c r="C29" s="7"/>
      <c r="D29" s="7">
        <v>7.0000000000000007E-2</v>
      </c>
      <c r="E29" s="7">
        <v>0.04</v>
      </c>
      <c r="F29" s="7"/>
      <c r="G29" s="7" t="s">
        <v>79</v>
      </c>
      <c r="H29" s="7" t="s">
        <v>115</v>
      </c>
      <c r="I29" s="7" t="s">
        <v>127</v>
      </c>
      <c r="J29" s="7" t="s">
        <v>100</v>
      </c>
      <c r="K29" s="7" t="s">
        <v>106</v>
      </c>
      <c r="L29" s="7" t="s">
        <v>35</v>
      </c>
    </row>
    <row r="30" spans="1:13" ht="15" customHeight="1" x14ac:dyDescent="0.2">
      <c r="A30" s="7" t="s">
        <v>39</v>
      </c>
      <c r="C30" s="7"/>
      <c r="D30" s="7">
        <v>0.02</v>
      </c>
      <c r="E30" s="7">
        <v>8.0000000000000002E-3</v>
      </c>
      <c r="F30" s="7"/>
      <c r="G30" s="7" t="s">
        <v>79</v>
      </c>
      <c r="H30" s="7" t="s">
        <v>115</v>
      </c>
      <c r="I30" s="7" t="s">
        <v>128</v>
      </c>
      <c r="J30" s="7" t="s">
        <v>82</v>
      </c>
      <c r="K30" s="7"/>
      <c r="L30" s="7" t="s">
        <v>38</v>
      </c>
    </row>
    <row r="31" spans="1:13" s="2" customFormat="1" ht="12" customHeight="1" x14ac:dyDescent="0.2">
      <c r="A31" s="7" t="s">
        <v>118</v>
      </c>
      <c r="B31" s="7"/>
      <c r="C31" s="7"/>
      <c r="D31" s="7">
        <v>2</v>
      </c>
      <c r="E31" s="7">
        <v>0.5</v>
      </c>
      <c r="F31" s="7">
        <v>1</v>
      </c>
      <c r="G31" s="7" t="s">
        <v>113</v>
      </c>
      <c r="H31" s="7" t="s">
        <v>115</v>
      </c>
      <c r="I31" s="7" t="s">
        <v>129</v>
      </c>
      <c r="J31" s="7" t="s">
        <v>107</v>
      </c>
      <c r="K31" s="7" t="s">
        <v>74</v>
      </c>
      <c r="L31" s="7"/>
    </row>
    <row r="32" spans="1:13" s="2" customFormat="1" x14ac:dyDescent="0.2">
      <c r="A32" s="7" t="s">
        <v>29</v>
      </c>
      <c r="B32" s="7"/>
      <c r="C32" s="7"/>
      <c r="D32" s="7">
        <v>0.28000000000000003</v>
      </c>
      <c r="E32" s="7">
        <v>0.1</v>
      </c>
      <c r="F32" s="7"/>
      <c r="G32" s="7" t="s">
        <v>79</v>
      </c>
      <c r="H32" s="7" t="s">
        <v>115</v>
      </c>
      <c r="I32" s="7" t="s">
        <v>130</v>
      </c>
      <c r="J32" s="7" t="s">
        <v>60</v>
      </c>
      <c r="K32" s="7" t="s">
        <v>75</v>
      </c>
      <c r="L32" s="7"/>
    </row>
    <row r="33" spans="1:12" x14ac:dyDescent="0.2">
      <c r="A33" s="7" t="s">
        <v>10</v>
      </c>
      <c r="C33" s="7"/>
      <c r="D33" s="7">
        <v>0.09</v>
      </c>
      <c r="E33" s="7">
        <v>0.03</v>
      </c>
      <c r="F33" s="7"/>
      <c r="G33" s="7" t="s">
        <v>79</v>
      </c>
      <c r="H33" s="7" t="s">
        <v>115</v>
      </c>
      <c r="I33" s="7" t="s">
        <v>131</v>
      </c>
      <c r="J33" s="7" t="s">
        <v>17</v>
      </c>
      <c r="K33" s="7"/>
      <c r="L33" s="7" t="s">
        <v>18</v>
      </c>
    </row>
    <row r="34" spans="1:12" x14ac:dyDescent="0.2">
      <c r="A34" s="7" t="s">
        <v>11</v>
      </c>
      <c r="C34" s="7"/>
      <c r="D34" s="7">
        <f>ROUND(0.8*0.15*1.5+0.2*0.09,2)</f>
        <v>0.2</v>
      </c>
      <c r="E34" s="7">
        <v>0.05</v>
      </c>
      <c r="F34" s="7"/>
      <c r="G34" s="7" t="s">
        <v>79</v>
      </c>
      <c r="H34" s="7" t="s">
        <v>115</v>
      </c>
      <c r="I34" s="7" t="s">
        <v>132</v>
      </c>
      <c r="J34" s="7" t="s">
        <v>32</v>
      </c>
      <c r="K34" s="7"/>
      <c r="L34" s="7" t="s">
        <v>19</v>
      </c>
    </row>
    <row r="35" spans="1:12" ht="14.25" customHeight="1" x14ac:dyDescent="0.2">
      <c r="A35" s="7" t="s">
        <v>12</v>
      </c>
      <c r="C35" s="7"/>
      <c r="D35" s="7">
        <v>0.35</v>
      </c>
      <c r="E35" s="7">
        <v>0.05</v>
      </c>
      <c r="F35" s="7"/>
      <c r="G35" s="7" t="s">
        <v>79</v>
      </c>
      <c r="H35" s="7" t="s">
        <v>115</v>
      </c>
      <c r="I35" s="7" t="s">
        <v>133</v>
      </c>
      <c r="J35" s="7" t="s">
        <v>33</v>
      </c>
      <c r="K35" s="7"/>
      <c r="L35" s="7"/>
    </row>
    <row r="36" spans="1:12" s="7" customFormat="1" ht="14.25" customHeight="1" x14ac:dyDescent="0.2">
      <c r="A36" s="7" t="s">
        <v>108</v>
      </c>
      <c r="D36" s="7">
        <v>0.5</v>
      </c>
      <c r="E36" s="7">
        <v>0.35</v>
      </c>
      <c r="G36" s="7" t="s">
        <v>79</v>
      </c>
      <c r="H36" s="7" t="s">
        <v>115</v>
      </c>
      <c r="I36" s="7" t="s">
        <v>134</v>
      </c>
      <c r="J36" s="7" t="s">
        <v>33</v>
      </c>
    </row>
    <row r="37" spans="1:12" ht="14.25" customHeight="1" x14ac:dyDescent="0.2">
      <c r="A37" s="7" t="s">
        <v>13</v>
      </c>
      <c r="C37" s="7"/>
      <c r="D37" s="7">
        <v>0.04</v>
      </c>
      <c r="E37" s="7">
        <v>0.02</v>
      </c>
      <c r="F37" s="7"/>
      <c r="G37" s="7" t="s">
        <v>79</v>
      </c>
      <c r="H37" s="7" t="s">
        <v>115</v>
      </c>
      <c r="I37" s="7" t="s">
        <v>137</v>
      </c>
      <c r="J37" s="7" t="s">
        <v>20</v>
      </c>
      <c r="K37" s="7" t="s">
        <v>34</v>
      </c>
      <c r="L37" s="7"/>
    </row>
    <row r="38" spans="1:12" ht="14.25" customHeight="1" x14ac:dyDescent="0.2">
      <c r="A38" s="7" t="s">
        <v>14</v>
      </c>
      <c r="C38" s="7"/>
      <c r="D38" s="7">
        <v>0.1</v>
      </c>
      <c r="E38" s="7">
        <v>0.03</v>
      </c>
      <c r="F38" s="7"/>
      <c r="G38" s="7" t="s">
        <v>79</v>
      </c>
      <c r="H38" s="7" t="s">
        <v>115</v>
      </c>
      <c r="I38" s="7" t="s">
        <v>138</v>
      </c>
      <c r="J38" s="7" t="s">
        <v>20</v>
      </c>
      <c r="K38" s="7" t="s">
        <v>21</v>
      </c>
      <c r="L38" s="7"/>
    </row>
    <row r="39" spans="1:12" x14ac:dyDescent="0.2">
      <c r="A39" s="7" t="s">
        <v>22</v>
      </c>
      <c r="C39" s="7"/>
      <c r="D39" s="7">
        <v>0.04</v>
      </c>
      <c r="E39" s="7">
        <v>0.02</v>
      </c>
      <c r="F39" s="7"/>
      <c r="G39" s="7" t="s">
        <v>79</v>
      </c>
      <c r="H39" s="7" t="s">
        <v>115</v>
      </c>
      <c r="I39" s="7" t="s">
        <v>135</v>
      </c>
      <c r="J39" s="7"/>
      <c r="K39" s="7" t="s">
        <v>21</v>
      </c>
      <c r="L39" s="7"/>
    </row>
    <row r="40" spans="1:12" x14ac:dyDescent="0.2">
      <c r="A40" s="7" t="s">
        <v>15</v>
      </c>
      <c r="C40" s="7"/>
      <c r="D40" s="7">
        <f>ROUND(0.8*0.85+0.2*0.2,2)</f>
        <v>0.72</v>
      </c>
      <c r="E40" s="7">
        <v>0.15</v>
      </c>
      <c r="F40" s="7"/>
      <c r="G40" s="7" t="s">
        <v>79</v>
      </c>
      <c r="H40" s="7" t="s">
        <v>115</v>
      </c>
      <c r="I40" s="7" t="s">
        <v>136</v>
      </c>
      <c r="J40" s="7"/>
      <c r="K40" s="7" t="s">
        <v>25</v>
      </c>
      <c r="L40" s="7" t="s">
        <v>24</v>
      </c>
    </row>
    <row r="41" spans="1:12" ht="14.25" customHeight="1" x14ac:dyDescent="0.2">
      <c r="A41" s="7" t="s">
        <v>16</v>
      </c>
      <c r="C41" s="7"/>
      <c r="D41" s="7">
        <f>ROUND(0.38*0.8+0.04*0.2,2)</f>
        <v>0.31</v>
      </c>
      <c r="E41" s="7">
        <v>0.1</v>
      </c>
      <c r="F41" s="7"/>
      <c r="G41" s="7" t="s">
        <v>79</v>
      </c>
      <c r="H41" s="7" t="s">
        <v>115</v>
      </c>
      <c r="I41" s="7" t="s">
        <v>140</v>
      </c>
      <c r="J41" s="7"/>
      <c r="K41" s="7" t="s">
        <v>23</v>
      </c>
      <c r="L41" s="7"/>
    </row>
    <row r="42" spans="1:12" x14ac:dyDescent="0.2">
      <c r="A42" s="7" t="s">
        <v>6</v>
      </c>
      <c r="B42" s="7" t="s">
        <v>61</v>
      </c>
      <c r="C42" s="7"/>
      <c r="D42" s="7">
        <v>0.05</v>
      </c>
      <c r="E42" s="7">
        <v>1.4999999999999999E-2</v>
      </c>
      <c r="F42" s="7"/>
      <c r="G42" s="7" t="s">
        <v>79</v>
      </c>
      <c r="H42" s="7" t="s">
        <v>115</v>
      </c>
      <c r="I42" s="7" t="s">
        <v>119</v>
      </c>
      <c r="J42" s="7" t="s">
        <v>30</v>
      </c>
      <c r="K42" s="7"/>
      <c r="L42" s="7"/>
    </row>
    <row r="43" spans="1:12" x14ac:dyDescent="0.2">
      <c r="A43" s="7" t="s">
        <v>7</v>
      </c>
      <c r="B43" s="7" t="s">
        <v>61</v>
      </c>
      <c r="C43" s="7"/>
      <c r="D43" s="7">
        <v>7.0000000000000001E-3</v>
      </c>
      <c r="E43" s="7">
        <v>1.4999999999999999E-2</v>
      </c>
      <c r="F43" s="7"/>
      <c r="G43" s="7" t="s">
        <v>79</v>
      </c>
      <c r="H43" s="7" t="s">
        <v>115</v>
      </c>
      <c r="I43" s="7" t="s">
        <v>120</v>
      </c>
      <c r="J43" s="7" t="s">
        <v>8</v>
      </c>
      <c r="K43" s="7" t="s">
        <v>26</v>
      </c>
      <c r="L43" s="7"/>
    </row>
    <row r="44" spans="1:12" s="7" customFormat="1" x14ac:dyDescent="0.2">
      <c r="A44" s="7" t="s">
        <v>9</v>
      </c>
      <c r="B44" s="7" t="s">
        <v>61</v>
      </c>
      <c r="D44" s="7">
        <v>2.7E-2</v>
      </c>
      <c r="E44" s="7">
        <v>4.0000000000000001E-3</v>
      </c>
      <c r="G44" s="7" t="s">
        <v>79</v>
      </c>
      <c r="H44" s="7" t="s">
        <v>115</v>
      </c>
      <c r="I44" s="7" t="s">
        <v>121</v>
      </c>
      <c r="J44" s="7" t="s">
        <v>31</v>
      </c>
      <c r="L44" s="7" t="s">
        <v>27</v>
      </c>
    </row>
    <row r="45" spans="1:12" s="7" customFormat="1" x14ac:dyDescent="0.2">
      <c r="A45" s="7" t="s">
        <v>6</v>
      </c>
      <c r="B45" s="7" t="s">
        <v>62</v>
      </c>
      <c r="D45" s="7">
        <v>7.9000000000000001E-2</v>
      </c>
      <c r="E45" s="7">
        <v>1.4999999999999999E-2</v>
      </c>
      <c r="G45" s="7" t="s">
        <v>79</v>
      </c>
      <c r="H45" s="7" t="s">
        <v>115</v>
      </c>
      <c r="I45" s="7" t="s">
        <v>119</v>
      </c>
    </row>
    <row r="46" spans="1:12" s="7" customFormat="1" x14ac:dyDescent="0.2">
      <c r="A46" s="7" t="s">
        <v>7</v>
      </c>
      <c r="B46" s="7" t="s">
        <v>62</v>
      </c>
      <c r="D46" s="7">
        <v>1E-3</v>
      </c>
      <c r="E46" s="7">
        <v>5.0000000000000001E-4</v>
      </c>
      <c r="G46" s="7" t="s">
        <v>79</v>
      </c>
      <c r="H46" s="7" t="s">
        <v>115</v>
      </c>
      <c r="I46" s="7" t="s">
        <v>120</v>
      </c>
    </row>
    <row r="47" spans="1:12" x14ac:dyDescent="0.2">
      <c r="A47" s="7" t="s">
        <v>9</v>
      </c>
      <c r="B47" s="7" t="s">
        <v>62</v>
      </c>
      <c r="C47" s="7"/>
      <c r="D47" s="7">
        <v>1.9E-2</v>
      </c>
      <c r="E47" s="7">
        <v>5.0000000000000001E-3</v>
      </c>
      <c r="F47" s="7"/>
      <c r="G47" s="7" t="s">
        <v>79</v>
      </c>
      <c r="H47" s="7" t="s">
        <v>115</v>
      </c>
      <c r="I47" s="7" t="s">
        <v>121</v>
      </c>
      <c r="J47" s="7"/>
      <c r="K47" s="7"/>
      <c r="L47"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
  <sheetViews>
    <sheetView tabSelected="1" workbookViewId="0">
      <selection activeCell="A27" sqref="A27"/>
    </sheetView>
  </sheetViews>
  <sheetFormatPr baseColWidth="10" defaultColWidth="8.83203125" defaultRowHeight="15" x14ac:dyDescent="0.2"/>
  <cols>
    <col min="1" max="1" width="48.6640625" style="1" customWidth="1"/>
    <col min="2" max="16384" width="8.83203125" style="1"/>
  </cols>
  <sheetData>
    <row r="1" spans="1:18" x14ac:dyDescent="0.2">
      <c r="A1" s="1" t="s">
        <v>84</v>
      </c>
      <c r="B1" s="1" t="s">
        <v>50</v>
      </c>
      <c r="C1" s="1" t="s">
        <v>46</v>
      </c>
      <c r="D1" s="1" t="s">
        <v>47</v>
      </c>
      <c r="E1" s="1" t="s">
        <v>48</v>
      </c>
      <c r="F1" s="1" t="s">
        <v>49</v>
      </c>
      <c r="G1" s="1" t="s">
        <v>53</v>
      </c>
      <c r="H1" s="1" t="s">
        <v>54</v>
      </c>
      <c r="I1" s="1" t="s">
        <v>55</v>
      </c>
    </row>
    <row r="2" spans="1:18" x14ac:dyDescent="0.2">
      <c r="A2" s="1" t="s">
        <v>83</v>
      </c>
      <c r="C2" s="1">
        <f>388-9</f>
        <v>379</v>
      </c>
      <c r="D2" s="1">
        <v>442</v>
      </c>
      <c r="E2" s="1">
        <v>785</v>
      </c>
      <c r="F2" s="1">
        <v>1392</v>
      </c>
      <c r="G2" s="6">
        <v>2194</v>
      </c>
      <c r="H2" s="6">
        <v>4261</v>
      </c>
      <c r="I2" s="6">
        <v>6648</v>
      </c>
    </row>
    <row r="3" spans="1:18" x14ac:dyDescent="0.2">
      <c r="A3" s="1" t="s">
        <v>86</v>
      </c>
      <c r="C3" s="1">
        <f>59+23+4+7</f>
        <v>93</v>
      </c>
      <c r="D3" s="1">
        <v>56</v>
      </c>
      <c r="E3" s="1">
        <v>42</v>
      </c>
      <c r="F3" s="1">
        <v>43</v>
      </c>
      <c r="G3" s="1">
        <v>42</v>
      </c>
      <c r="H3" s="1">
        <v>86</v>
      </c>
      <c r="I3" s="1">
        <v>28</v>
      </c>
    </row>
    <row r="4" spans="1:18" x14ac:dyDescent="0.2">
      <c r="A4" s="1" t="s">
        <v>41</v>
      </c>
      <c r="C4" s="1">
        <v>16</v>
      </c>
      <c r="D4" s="1">
        <v>17</v>
      </c>
      <c r="E4" s="1">
        <v>28</v>
      </c>
      <c r="F4" s="1">
        <v>44</v>
      </c>
    </row>
    <row r="5" spans="1:18" x14ac:dyDescent="0.2">
      <c r="A5" s="10" t="s">
        <v>85</v>
      </c>
      <c r="G5" s="1">
        <v>6</v>
      </c>
      <c r="H5" s="1">
        <v>13</v>
      </c>
      <c r="I5" s="1">
        <v>19</v>
      </c>
    </row>
    <row r="6" spans="1:18" x14ac:dyDescent="0.2">
      <c r="A6" s="10" t="s">
        <v>90</v>
      </c>
      <c r="G6" s="1">
        <v>13</v>
      </c>
      <c r="H6" s="1">
        <v>45</v>
      </c>
      <c r="I6" s="1">
        <v>10</v>
      </c>
    </row>
    <row r="7" spans="1:18" s="10" customFormat="1" x14ac:dyDescent="0.2">
      <c r="A7" s="10" t="s">
        <v>40</v>
      </c>
      <c r="C7" s="10">
        <v>359</v>
      </c>
      <c r="D7" s="10">
        <v>406</v>
      </c>
      <c r="E7" s="10">
        <v>740</v>
      </c>
      <c r="F7" s="10">
        <v>1312</v>
      </c>
      <c r="L7" s="1"/>
      <c r="M7" s="1"/>
      <c r="N7" s="1"/>
      <c r="O7" s="1"/>
      <c r="P7" s="1"/>
      <c r="Q7" s="1"/>
      <c r="R7" s="1"/>
    </row>
    <row r="8" spans="1:18" s="10" customFormat="1" x14ac:dyDescent="0.2">
      <c r="A8" s="10" t="s">
        <v>42</v>
      </c>
      <c r="C8" s="10">
        <v>2</v>
      </c>
      <c r="D8" s="10">
        <v>4</v>
      </c>
      <c r="E8" s="10">
        <v>2</v>
      </c>
      <c r="F8" s="10">
        <v>0</v>
      </c>
    </row>
    <row r="9" spans="1:18" s="10" customFormat="1" x14ac:dyDescent="0.2">
      <c r="A9" s="10" t="s">
        <v>43</v>
      </c>
      <c r="C9" s="10">
        <v>314</v>
      </c>
      <c r="D9" s="10">
        <v>348</v>
      </c>
      <c r="E9" s="10">
        <v>625</v>
      </c>
      <c r="F9" s="10">
        <v>1096</v>
      </c>
    </row>
    <row r="10" spans="1:18" s="10" customFormat="1" x14ac:dyDescent="0.2">
      <c r="A10" s="10" t="s">
        <v>44</v>
      </c>
      <c r="C10" s="10">
        <v>7</v>
      </c>
      <c r="D10" s="10">
        <v>7</v>
      </c>
      <c r="E10" s="10">
        <v>5</v>
      </c>
      <c r="F10" s="10">
        <v>7</v>
      </c>
    </row>
    <row r="11" spans="1:18" s="10" customFormat="1" x14ac:dyDescent="0.2"/>
    <row r="12" spans="1:18" s="10" customFormat="1" x14ac:dyDescent="0.2">
      <c r="A12" s="10" t="s">
        <v>71</v>
      </c>
      <c r="B12" s="10">
        <f>SUM(C10:F10)/SUM(C9:F9) + SUM(C8:F8)/SUM(C7:F7)</f>
        <v>1.3750517472971114E-2</v>
      </c>
    </row>
    <row r="13" spans="1:18" s="10" customFormat="1" x14ac:dyDescent="0.2">
      <c r="A13" s="10" t="s">
        <v>70</v>
      </c>
      <c r="B13" s="10">
        <v>2.27</v>
      </c>
    </row>
    <row r="15" spans="1:18" x14ac:dyDescent="0.2">
      <c r="A15" s="10" t="s">
        <v>87</v>
      </c>
    </row>
    <row r="16" spans="1:18" x14ac:dyDescent="0.2">
      <c r="A16" s="10" t="s">
        <v>56</v>
      </c>
      <c r="C16" s="1">
        <v>0.35</v>
      </c>
      <c r="D16" s="1">
        <v>0.11</v>
      </c>
      <c r="E16" s="1">
        <v>7.0000000000000007E-2</v>
      </c>
      <c r="F16" s="1">
        <v>4.7E-2</v>
      </c>
    </row>
    <row r="17" spans="1:9" x14ac:dyDescent="0.2">
      <c r="A17" s="10"/>
    </row>
    <row r="18" spans="1:9" s="10" customFormat="1" ht="13.25" customHeight="1" x14ac:dyDescent="0.2">
      <c r="A18" s="10" t="s">
        <v>57</v>
      </c>
      <c r="C18" s="10">
        <f>C4/C2</f>
        <v>4.221635883905013E-2</v>
      </c>
      <c r="D18" s="10">
        <f>D4/D2</f>
        <v>3.8461538461538464E-2</v>
      </c>
      <c r="E18" s="10">
        <f>E4/E2</f>
        <v>3.5668789808917196E-2</v>
      </c>
      <c r="F18" s="10">
        <f>F4/F2</f>
        <v>3.1609195402298854E-2</v>
      </c>
      <c r="G18" s="10">
        <f>SUM(G5:G6)/G2</f>
        <v>8.6599817684594356E-3</v>
      </c>
      <c r="H18" s="10">
        <f t="shared" ref="H18:I18" si="0">SUM(H5:H6)/H2</f>
        <v>1.361182820934053E-2</v>
      </c>
      <c r="I18" s="10">
        <f t="shared" si="0"/>
        <v>4.3622141997593259E-3</v>
      </c>
    </row>
    <row r="19" spans="1:9" s="10" customFormat="1" ht="13.25" customHeight="1" x14ac:dyDescent="0.2">
      <c r="A19" s="10" t="s">
        <v>98</v>
      </c>
      <c r="G19" s="10">
        <f>18/82</f>
        <v>0.21951219512195122</v>
      </c>
      <c r="H19" s="10">
        <f>52/48</f>
        <v>1.0833333333333333</v>
      </c>
      <c r="I19" s="10">
        <f>0.045/0.031</f>
        <v>1.4516129032258065</v>
      </c>
    </row>
    <row r="20" spans="1:9" s="10" customFormat="1" ht="13.25" customHeight="1" x14ac:dyDescent="0.2">
      <c r="A20" s="10" t="s">
        <v>99</v>
      </c>
      <c r="G20" s="10">
        <f>G19*SUM(G3:G6)/SUM(G5:G6)</f>
        <v>0.70474967907573816</v>
      </c>
      <c r="H20" s="10">
        <f t="shared" ref="H20:I20" si="1">H19*SUM(H3:H6)/SUM(H5:H6)</f>
        <v>2.6896551724137931</v>
      </c>
      <c r="I20" s="10">
        <f t="shared" si="1"/>
        <v>2.8531701890989991</v>
      </c>
    </row>
    <row r="21" spans="1:9" s="10" customFormat="1" x14ac:dyDescent="0.2">
      <c r="A21" s="10" t="s">
        <v>51</v>
      </c>
      <c r="C21" s="10">
        <f>C8/C7+C10/C9+($B13-1)*$B12</f>
        <v>4.5327181461915084E-2</v>
      </c>
      <c r="D21" s="10">
        <f>D8/D7+D10/D9+($B13-1)*$B12</f>
        <v>4.7430316468177414E-2</v>
      </c>
      <c r="E21" s="10">
        <f>E8/E7+E10/E9+($B13-1)*$B12</f>
        <v>2.8165859893376017E-2</v>
      </c>
      <c r="F21" s="10">
        <f>F8/F7+F10/F9+($B13-1)*$B12</f>
        <v>2.3850018504541926E-2</v>
      </c>
      <c r="G21" s="10">
        <f>G18*G20</f>
        <v>6.1031193721235305E-3</v>
      </c>
      <c r="H21" s="10">
        <f t="shared" ref="H21:I21" si="2">H18*H20</f>
        <v>3.6611124149260738E-2</v>
      </c>
      <c r="I21" s="10">
        <f t="shared" si="2"/>
        <v>1.2446139513217654E-2</v>
      </c>
    </row>
    <row r="22" spans="1:9" x14ac:dyDescent="0.2">
      <c r="A22" s="10" t="s">
        <v>52</v>
      </c>
      <c r="C22" s="1">
        <f>C18/C21</f>
        <v>0.93136959937650798</v>
      </c>
      <c r="D22" s="1">
        <f t="shared" ref="D22:F22" si="3">D18/D21</f>
        <v>0.81090621622446046</v>
      </c>
      <c r="E22" s="1">
        <f t="shared" si="3"/>
        <v>1.2663838400085807</v>
      </c>
      <c r="F22" s="1">
        <f t="shared" si="3"/>
        <v>1.3253321122698203</v>
      </c>
      <c r="G22" s="1">
        <f>G18/G21</f>
        <v>1.4189435336976319</v>
      </c>
      <c r="H22" s="1">
        <f t="shared" ref="H22:I22" si="4">H18/H21</f>
        <v>0.37179487179487181</v>
      </c>
      <c r="I22" s="1">
        <f t="shared" si="4"/>
        <v>0.35048732943469785</v>
      </c>
    </row>
    <row r="23" spans="1:9" x14ac:dyDescent="0.2">
      <c r="A23" s="10" t="s">
        <v>88</v>
      </c>
      <c r="C23" s="1">
        <f>SQRT(C18*(1-C18)/C2)</f>
        <v>1.0328909896253076E-2</v>
      </c>
      <c r="D23" s="1">
        <f t="shared" ref="D23:I23" si="5">SQRT(D18*(1-D18)/D2)</f>
        <v>9.1471441183556563E-3</v>
      </c>
      <c r="E23" s="1">
        <f t="shared" si="5"/>
        <v>6.6194585999182131E-3</v>
      </c>
      <c r="F23" s="1">
        <f t="shared" si="5"/>
        <v>4.6893476564184586E-3</v>
      </c>
      <c r="G23" s="1">
        <f t="shared" si="5"/>
        <v>1.978114818070041E-3</v>
      </c>
      <c r="H23" s="1">
        <f t="shared" si="5"/>
        <v>1.7751145774285333E-3</v>
      </c>
      <c r="I23" s="1">
        <f t="shared" si="5"/>
        <v>8.0827411983995891E-4</v>
      </c>
    </row>
    <row r="24" spans="1:9" x14ac:dyDescent="0.2">
      <c r="A24" s="10" t="s">
        <v>89</v>
      </c>
      <c r="C24" s="1">
        <f>SQRT(C21*(1-C21)/(C2-C3))</f>
        <v>1.2300524191831183E-2</v>
      </c>
      <c r="D24" s="1">
        <f t="shared" ref="D24:F24" si="6">SQRT(D21*(1-D21)/(D2-D3))</f>
        <v>1.0818890783832807E-2</v>
      </c>
      <c r="E24" s="1">
        <f t="shared" si="6"/>
        <v>6.0696433971719243E-3</v>
      </c>
      <c r="F24" s="1">
        <f t="shared" si="6"/>
        <v>4.1542885681775683E-3</v>
      </c>
    </row>
    <row r="26" spans="1:9" s="10" customFormat="1" ht="13.25" customHeight="1" x14ac:dyDescent="0.2"/>
    <row r="27" spans="1:9" s="10" customFormat="1" x14ac:dyDescent="0.2"/>
    <row r="28" spans="1:9" x14ac:dyDescent="0.2">
      <c r="A28" s="10"/>
      <c r="C28" s="10"/>
      <c r="D28" s="10"/>
      <c r="E28" s="10"/>
      <c r="F28" s="10"/>
      <c r="G28" s="10"/>
      <c r="H28" s="10"/>
      <c r="I28" s="10"/>
    </row>
    <row r="31" spans="1:9" x14ac:dyDescent="0.2">
      <c r="A31" s="4"/>
      <c r="B31" s="4"/>
      <c r="C31" s="4"/>
      <c r="D31" s="4"/>
      <c r="E31" s="4"/>
      <c r="F31" s="4"/>
      <c r="G31" s="4"/>
      <c r="H31" s="4"/>
    </row>
    <row r="32" spans="1:9" x14ac:dyDescent="0.2">
      <c r="A32" s="4"/>
      <c r="B32" s="4"/>
      <c r="C32" s="4"/>
      <c r="D32" s="4"/>
      <c r="E32" s="4"/>
      <c r="F32" s="4"/>
      <c r="G32" s="4"/>
      <c r="H32" s="4"/>
    </row>
    <row r="33" spans="1:8" x14ac:dyDescent="0.2">
      <c r="A33" s="9"/>
      <c r="B33" s="3"/>
      <c r="C33" s="9"/>
      <c r="D33" s="9"/>
      <c r="E33" s="9"/>
      <c r="F33" s="9"/>
      <c r="G33" s="9"/>
      <c r="H33" s="9"/>
    </row>
    <row r="36" spans="1:8" x14ac:dyDescent="0.2">
      <c r="B36" s="12"/>
    </row>
    <row r="40" spans="1:8" x14ac:dyDescent="0.2">
      <c r="C40"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5B5592A764E447A8993F8C2AECC609" ma:contentTypeVersion="13" ma:contentTypeDescription="Create a new document." ma:contentTypeScope="" ma:versionID="b1aabf616bbbdd91bc40586decace219">
  <xsd:schema xmlns:xsd="http://www.w3.org/2001/XMLSchema" xmlns:xs="http://www.w3.org/2001/XMLSchema" xmlns:p="http://schemas.microsoft.com/office/2006/metadata/properties" xmlns:ns3="0d32f857-405e-4645-b58a-dea8c2034299" xmlns:ns4="c6064ccc-42c7-4541-99a7-ee51600271a1" targetNamespace="http://schemas.microsoft.com/office/2006/metadata/properties" ma:root="true" ma:fieldsID="86fcd92498a9540d8770c0f584c08bca" ns3:_="" ns4:_="">
    <xsd:import namespace="0d32f857-405e-4645-b58a-dea8c2034299"/>
    <xsd:import namespace="c6064ccc-42c7-4541-99a7-ee51600271a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2f857-405e-4645-b58a-dea8c203429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064ccc-42c7-4541-99a7-ee51600271a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32CC61-A1D5-4791-B5E5-762027300312}">
  <ds:schemaRefs>
    <ds:schemaRef ds:uri="http://schemas.microsoft.com/sharepoint/v3/contenttype/forms"/>
  </ds:schemaRefs>
</ds:datastoreItem>
</file>

<file path=customXml/itemProps2.xml><?xml version="1.0" encoding="utf-8"?>
<ds:datastoreItem xmlns:ds="http://schemas.openxmlformats.org/officeDocument/2006/customXml" ds:itemID="{F620FDB3-F592-4361-921E-F0C261BB3A10}">
  <ds:schemaRefs>
    <ds:schemaRef ds:uri="c6064ccc-42c7-4541-99a7-ee51600271a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d32f857-405e-4645-b58a-dea8c2034299"/>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7DDEF686-AC3E-4BB5-8424-149338FC0E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2f857-405e-4645-b58a-dea8c2034299"/>
    <ds:schemaRef ds:uri="c6064ccc-42c7-4541-99a7-ee51600271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Primary data</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Kendall</dc:creator>
  <cp:lastModifiedBy>Microsoft Office User</cp:lastModifiedBy>
  <dcterms:created xsi:type="dcterms:W3CDTF">2019-11-18T14:50:33Z</dcterms:created>
  <dcterms:modified xsi:type="dcterms:W3CDTF">2021-07-06T13:05:34Z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0x010100085B5592A764E447A8993F8C2AECC609</vt:lpwstr>
  </property>
</Properties>
</file>