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Мои документы\Visual Studio 2022\Project\SE_my _script\"/>
    </mc:Choice>
  </mc:AlternateContent>
  <bookViews>
    <workbookView xWindow="-28920" yWindow="-120" windowWidth="29040" windowHeight="15840" tabRatio="690" activeTab="3"/>
  </bookViews>
  <sheets>
    <sheet name="22.12.2020" sheetId="35" r:id="rId1"/>
    <sheet name="Лист1" sheetId="32" r:id="rId2"/>
    <sheet name="Комуналка-1" sheetId="34" r:id="rId3"/>
    <sheet name="Комуналка-3" sheetId="2" r:id="rId4"/>
    <sheet name="Лист2" sheetId="36" r:id="rId5"/>
    <sheet name="08.01.2020" sheetId="33" r:id="rId6"/>
    <sheet name="07.04.2019" sheetId="31" r:id="rId7"/>
    <sheet name="07.02.2019" sheetId="30" r:id="rId8"/>
    <sheet name="22.01.2019" sheetId="29" r:id="rId9"/>
    <sheet name="23.12.2018" sheetId="28" r:id="rId10"/>
    <sheet name="22.10.2018" sheetId="27" r:id="rId11"/>
    <sheet name="7.10.2018" sheetId="26" r:id="rId12"/>
    <sheet name="23.09.2018" sheetId="25" r:id="rId13"/>
    <sheet name="07.07.2018" sheetId="24" r:id="rId14"/>
    <sheet name="22.06.2018" sheetId="23" r:id="rId15"/>
    <sheet name="07.06.2018" sheetId="22" r:id="rId16"/>
    <sheet name="22.05.2018" sheetId="21" r:id="rId17"/>
    <sheet name="09.05.2018" sheetId="20" r:id="rId18"/>
    <sheet name="22.04.2018" sheetId="19" r:id="rId19"/>
    <sheet name="09.04.2018" sheetId="18" r:id="rId20"/>
    <sheet name="22.03.2018" sheetId="17" r:id="rId21"/>
    <sheet name="08.03.2018" sheetId="16" r:id="rId22"/>
    <sheet name="22.02.2018" sheetId="15" r:id="rId23"/>
    <sheet name="07.02.2018" sheetId="14" r:id="rId24"/>
    <sheet name="28.01.2018" sheetId="13" r:id="rId25"/>
    <sheet name="06.01.2018" sheetId="12" r:id="rId26"/>
    <sheet name="22.12.2017" sheetId="11" r:id="rId27"/>
    <sheet name="07.12.2017" sheetId="10" r:id="rId28"/>
    <sheet name="22.11.2017" sheetId="9" r:id="rId29"/>
    <sheet name="07.11.2017" sheetId="8" r:id="rId30"/>
    <sheet name="21.10.2017" sheetId="7" r:id="rId31"/>
    <sheet name="24.09.2017" sheetId="6" r:id="rId32"/>
    <sheet name="22.06.2017" sheetId="5" r:id="rId33"/>
    <sheet name="08.06.2017" sheetId="4" r:id="rId34"/>
    <sheet name="24.04.2017" sheetId="1" r:id="rId35"/>
    <sheet name="Лист3" sheetId="3" r:id="rId36"/>
  </sheets>
  <definedNames>
    <definedName name="_xlnm.Print_Area" localSheetId="0">'22.12.2020'!$A$1:$M$22</definedName>
    <definedName name="_xlnm.Print_Area" localSheetId="3">'Комуналка-3'!$A$1:$AEC$26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W14" i="2" l="1"/>
  <c r="ADY14" i="2" s="1"/>
  <c r="ADZ14" i="2" s="1"/>
  <c r="AEA14" i="2" s="1"/>
  <c r="AEB12" i="2"/>
  <c r="ADW9" i="2"/>
  <c r="ADY9" i="2" s="1"/>
  <c r="AEB9" i="2" s="1"/>
  <c r="AEA7" i="2"/>
  <c r="ADW7" i="2"/>
  <c r="AEB5" i="2"/>
  <c r="ADY5" i="2"/>
  <c r="ADW5" i="2"/>
  <c r="ADW4" i="2"/>
  <c r="ADY4" i="2" s="1"/>
  <c r="ADW3" i="2"/>
  <c r="ADY3" i="2" s="1"/>
  <c r="AEA3" i="2" s="1"/>
  <c r="AEB3" i="2" s="1"/>
  <c r="ADN14" i="2" l="1"/>
  <c r="ADP14" i="2" s="1"/>
  <c r="ADQ14" i="2" s="1"/>
  <c r="ADR14" i="2" s="1"/>
  <c r="ADS12" i="2"/>
  <c r="ADN9" i="2"/>
  <c r="ADP9" i="2" s="1"/>
  <c r="ADS9" i="2" s="1"/>
  <c r="ADR7" i="2"/>
  <c r="ADN7" i="2"/>
  <c r="ADS5" i="2"/>
  <c r="ADN5" i="2"/>
  <c r="ADP5" i="2" s="1"/>
  <c r="ADN4" i="2"/>
  <c r="ADP4" i="2" s="1"/>
  <c r="ADN3" i="2"/>
  <c r="ADP3" i="2" s="1"/>
  <c r="ADR3" i="2" l="1"/>
  <c r="ADS3" i="2" s="1"/>
  <c r="ADE14" i="2"/>
  <c r="ADG14" i="2" s="1"/>
  <c r="ADH14" i="2" s="1"/>
  <c r="ADI14" i="2" s="1"/>
  <c r="ADJ12" i="2"/>
  <c r="ADE9" i="2"/>
  <c r="ADG9" i="2" s="1"/>
  <c r="ADJ9" i="2" s="1"/>
  <c r="ADI7" i="2"/>
  <c r="ADE7" i="2"/>
  <c r="ADJ5" i="2"/>
  <c r="ADE5" i="2"/>
  <c r="ADG5" i="2" s="1"/>
  <c r="ADE4" i="2"/>
  <c r="ADG4" i="2" s="1"/>
  <c r="ADE3" i="2"/>
  <c r="ADG3" i="2" s="1"/>
  <c r="ACV14" i="2"/>
  <c r="ACX14" i="2" s="1"/>
  <c r="ACY14" i="2" s="1"/>
  <c r="ACZ14" i="2" s="1"/>
  <c r="ADA12" i="2"/>
  <c r="ACV9" i="2"/>
  <c r="ACX9" i="2" s="1"/>
  <c r="ADA9" i="2" s="1"/>
  <c r="ACZ7" i="2"/>
  <c r="ACV7" i="2"/>
  <c r="ADA5" i="2"/>
  <c r="ACX5" i="2"/>
  <c r="ACV5" i="2"/>
  <c r="ACV4" i="2"/>
  <c r="ACX4" i="2" s="1"/>
  <c r="ACV3" i="2"/>
  <c r="ACX3" i="2" s="1"/>
  <c r="ACZ3" i="2" s="1"/>
  <c r="ADA3" i="2" s="1"/>
  <c r="ADI3" i="2" l="1"/>
  <c r="ADJ3" i="2" s="1"/>
  <c r="ACM14" i="2"/>
  <c r="ACO14" i="2" s="1"/>
  <c r="ACP14" i="2" s="1"/>
  <c r="ACQ14" i="2" s="1"/>
  <c r="ACR12" i="2"/>
  <c r="ACM9" i="2"/>
  <c r="ACO9" i="2" s="1"/>
  <c r="ACR9" i="2" s="1"/>
  <c r="ACQ7" i="2"/>
  <c r="ACM7" i="2"/>
  <c r="ACR5" i="2"/>
  <c r="ACM5" i="2"/>
  <c r="ACO5" i="2" s="1"/>
  <c r="ACM4" i="2"/>
  <c r="ACO4" i="2" s="1"/>
  <c r="ACM3" i="2"/>
  <c r="ACO3" i="2" s="1"/>
  <c r="ACQ3" i="2" l="1"/>
  <c r="ACR3" i="2" s="1"/>
  <c r="ACD14" i="2"/>
  <c r="ACF14" i="2" s="1"/>
  <c r="ACG14" i="2" s="1"/>
  <c r="ACH14" i="2" s="1"/>
  <c r="ACI12" i="2"/>
  <c r="ACD9" i="2"/>
  <c r="ACF9" i="2" s="1"/>
  <c r="ACH7" i="2"/>
  <c r="ACD7" i="2"/>
  <c r="ACI5" i="2"/>
  <c r="ACD5" i="2"/>
  <c r="ACF5" i="2" s="1"/>
  <c r="ACD4" i="2"/>
  <c r="ACF4" i="2" s="1"/>
  <c r="ACD3" i="2"/>
  <c r="ACF3" i="2" s="1"/>
  <c r="ACH3" i="2" l="1"/>
  <c r="ACI3" i="2" s="1"/>
  <c r="ACI9" i="2"/>
  <c r="ABU14" i="2" l="1"/>
  <c r="ABW14" i="2" s="1"/>
  <c r="ABX14" i="2" s="1"/>
  <c r="ABY14" i="2" s="1"/>
  <c r="ABZ12" i="2"/>
  <c r="ABR10" i="2"/>
  <c r="ABU9" i="2"/>
  <c r="ABW9" i="2" s="1"/>
  <c r="ABY7" i="2"/>
  <c r="ABU7" i="2"/>
  <c r="ABZ5" i="2"/>
  <c r="ABU5" i="2"/>
  <c r="ABW5" i="2" s="1"/>
  <c r="ABU4" i="2"/>
  <c r="ABW4" i="2" s="1"/>
  <c r="ABU3" i="2"/>
  <c r="ABW3" i="2" s="1"/>
  <c r="ABY3" i="2" s="1"/>
  <c r="ABZ3" i="2" s="1"/>
  <c r="ABW11" i="2" l="1"/>
  <c r="ABZ9" i="2"/>
  <c r="ABK14" i="2"/>
  <c r="ABM14" i="2" s="1"/>
  <c r="ABN14" i="2" s="1"/>
  <c r="ABO14" i="2" s="1"/>
  <c r="ABP12" i="2"/>
  <c r="ABO9" i="2"/>
  <c r="ABK9" i="2"/>
  <c r="ABM9" i="2" s="1"/>
  <c r="ABP9" i="2" s="1"/>
  <c r="ABO7" i="2"/>
  <c r="ABK7" i="2"/>
  <c r="ABP5" i="2"/>
  <c r="ABK5" i="2"/>
  <c r="ABM5" i="2" s="1"/>
  <c r="ABK4" i="2"/>
  <c r="ABM4" i="2" s="1"/>
  <c r="ABK3" i="2"/>
  <c r="ABM3" i="2" s="1"/>
  <c r="ABO3" i="2" s="1"/>
  <c r="ABP3" i="2" s="1"/>
  <c r="ABB14" i="2" l="1"/>
  <c r="ABD14" i="2" s="1"/>
  <c r="ABE14" i="2" s="1"/>
  <c r="ABF14" i="2" s="1"/>
  <c r="ABG12" i="2"/>
  <c r="ABF9" i="2"/>
  <c r="ABB9" i="2"/>
  <c r="ABD9" i="2" s="1"/>
  <c r="ABG9" i="2" s="1"/>
  <c r="ABH10" i="2" s="1"/>
  <c r="ABM10" i="2" s="1"/>
  <c r="ABF7" i="2"/>
  <c r="ABB7" i="2"/>
  <c r="ABG5" i="2"/>
  <c r="ABB5" i="2"/>
  <c r="ABD5" i="2" s="1"/>
  <c r="ABB4" i="2"/>
  <c r="ABD4" i="2" s="1"/>
  <c r="ABB3" i="2"/>
  <c r="ABD3" i="2" s="1"/>
  <c r="ABF3" i="2" l="1"/>
  <c r="ABG3" i="2" s="1"/>
  <c r="AAS14" i="2"/>
  <c r="AAU14" i="2" s="1"/>
  <c r="AAV14" i="2" s="1"/>
  <c r="AAW14" i="2" s="1"/>
  <c r="AAX12" i="2"/>
  <c r="AAS9" i="2"/>
  <c r="AAU9" i="2" s="1"/>
  <c r="AAX9" i="2" s="1"/>
  <c r="AAW7" i="2"/>
  <c r="AAS7" i="2"/>
  <c r="AAX5" i="2"/>
  <c r="AAS5" i="2"/>
  <c r="AAU5" i="2" s="1"/>
  <c r="AAS4" i="2"/>
  <c r="AAU4" i="2" s="1"/>
  <c r="AAS3" i="2"/>
  <c r="AAU3" i="2" s="1"/>
  <c r="AAW3" i="2" s="1"/>
  <c r="AAX3" i="2" s="1"/>
  <c r="AAW9" i="2" l="1"/>
  <c r="AAJ14" i="2" l="1"/>
  <c r="AAL14" i="2" s="1"/>
  <c r="AAM14" i="2" s="1"/>
  <c r="AAN14" i="2" s="1"/>
  <c r="AAO12" i="2"/>
  <c r="AAJ9" i="2"/>
  <c r="AAL9" i="2" s="1"/>
  <c r="AAN7" i="2"/>
  <c r="AAJ7" i="2"/>
  <c r="AAO5" i="2"/>
  <c r="AAJ5" i="2"/>
  <c r="AAL5" i="2" s="1"/>
  <c r="AAJ4" i="2"/>
  <c r="AAL4" i="2" s="1"/>
  <c r="AAJ3" i="2"/>
  <c r="AAL3" i="2" s="1"/>
  <c r="AAN3" i="2" s="1"/>
  <c r="AAO3" i="2" s="1"/>
  <c r="AAO9" i="2" l="1"/>
  <c r="AAL11" i="2"/>
  <c r="AAN9" i="2" s="1"/>
  <c r="AAP10" i="2"/>
  <c r="AAA14" i="2"/>
  <c r="AAC14" i="2" s="1"/>
  <c r="AAD14" i="2" s="1"/>
  <c r="AAE14" i="2" s="1"/>
  <c r="AAF12" i="2"/>
  <c r="AAF9" i="2"/>
  <c r="AAE9" i="2"/>
  <c r="AAA9" i="2"/>
  <c r="AAC9" i="2" s="1"/>
  <c r="AAG9" i="2" s="1"/>
  <c r="AAE7" i="2"/>
  <c r="AAA7" i="2"/>
  <c r="AAF5" i="2"/>
  <c r="AAA5" i="2"/>
  <c r="AAC5" i="2" s="1"/>
  <c r="AAA4" i="2"/>
  <c r="AAC4" i="2" s="1"/>
  <c r="AAA3" i="2"/>
  <c r="AAC3" i="2" s="1"/>
  <c r="AAE3" i="2" s="1"/>
  <c r="AAF3" i="2" s="1"/>
  <c r="ZR9" i="2" l="1"/>
  <c r="ZT9" i="2" s="1"/>
  <c r="ZR14" i="2"/>
  <c r="ZT14" i="2" s="1"/>
  <c r="ZU14" i="2" s="1"/>
  <c r="ZV14" i="2" s="1"/>
  <c r="ZW12" i="2"/>
  <c r="ZV7" i="2"/>
  <c r="ZR7" i="2"/>
  <c r="ZW5" i="2"/>
  <c r="ZR5" i="2"/>
  <c r="ZT5" i="2" s="1"/>
  <c r="ZR4" i="2"/>
  <c r="ZT4" i="2" s="1"/>
  <c r="ZR3" i="2"/>
  <c r="ZT3" i="2" s="1"/>
  <c r="ZV9" i="2" l="1"/>
  <c r="ZW9" i="2"/>
  <c r="ZV3" i="2"/>
  <c r="ZW3" i="2" s="1"/>
  <c r="ZH14" i="2"/>
  <c r="ZJ14" i="2" s="1"/>
  <c r="ZK14" i="2" s="1"/>
  <c r="ZL14" i="2" s="1"/>
  <c r="ZM12" i="2"/>
  <c r="ZH11" i="2"/>
  <c r="ZH10" i="2" s="1"/>
  <c r="ZJ10" i="2" s="1"/>
  <c r="ZJ9" i="2"/>
  <c r="ZL7" i="2"/>
  <c r="ZH7" i="2"/>
  <c r="ZM5" i="2"/>
  <c r="ZH5" i="2"/>
  <c r="ZJ5" i="2" s="1"/>
  <c r="ZH4" i="2"/>
  <c r="ZJ4" i="2" s="1"/>
  <c r="ZH3" i="2"/>
  <c r="ZJ3" i="2" s="1"/>
  <c r="YY11" i="2"/>
  <c r="ZL3" i="2" l="1"/>
  <c r="ZM3" i="2" s="1"/>
  <c r="ZJ11" i="2"/>
  <c r="ZX9" i="2" s="1"/>
  <c r="YY14" i="2"/>
  <c r="ZA14" i="2" s="1"/>
  <c r="ZB14" i="2" s="1"/>
  <c r="ZC14" i="2" s="1"/>
  <c r="ZD12" i="2"/>
  <c r="ZA11" i="2"/>
  <c r="ZC9" i="2" s="1"/>
  <c r="ZA9" i="2"/>
  <c r="ZC7" i="2"/>
  <c r="YY7" i="2"/>
  <c r="ZD5" i="2"/>
  <c r="YY5" i="2"/>
  <c r="ZA5" i="2" s="1"/>
  <c r="YY4" i="2"/>
  <c r="ZA4" i="2" s="1"/>
  <c r="YY3" i="2"/>
  <c r="ZA3" i="2" s="1"/>
  <c r="ZM9" i="2" l="1"/>
  <c r="ZL9" i="2"/>
  <c r="YY10" i="2"/>
  <c r="ZA10" i="2" s="1"/>
  <c r="ZC3" i="2"/>
  <c r="ZD3" i="2" s="1"/>
  <c r="ZD9" i="2"/>
  <c r="YP11" i="2"/>
  <c r="YP14" i="2"/>
  <c r="YR14" i="2" s="1"/>
  <c r="YS14" i="2" s="1"/>
  <c r="YT14" i="2" s="1"/>
  <c r="YU12" i="2"/>
  <c r="YR11" i="2"/>
  <c r="YP10" i="2"/>
  <c r="YR10" i="2" s="1"/>
  <c r="YR9" i="2"/>
  <c r="YT7" i="2"/>
  <c r="YP7" i="2"/>
  <c r="YU5" i="2"/>
  <c r="YP5" i="2"/>
  <c r="YR5" i="2" s="1"/>
  <c r="YP4" i="2"/>
  <c r="YR4" i="2" s="1"/>
  <c r="YP3" i="2"/>
  <c r="YR3" i="2" s="1"/>
  <c r="YT3" i="2" s="1"/>
  <c r="YU3" i="2" s="1"/>
  <c r="YU9" i="2" l="1"/>
  <c r="YT9" i="2"/>
  <c r="YG14" i="2"/>
  <c r="YI14" i="2" s="1"/>
  <c r="YJ14" i="2" s="1"/>
  <c r="YK14" i="2" s="1"/>
  <c r="YL12" i="2"/>
  <c r="YG11" i="2"/>
  <c r="YG10" i="2" s="1"/>
  <c r="YI10" i="2" s="1"/>
  <c r="YI9" i="2"/>
  <c r="YK7" i="2"/>
  <c r="YG7" i="2"/>
  <c r="YL5" i="2"/>
  <c r="YG5" i="2"/>
  <c r="YI5" i="2" s="1"/>
  <c r="YG4" i="2"/>
  <c r="YI4" i="2" s="1"/>
  <c r="YG3" i="2"/>
  <c r="YI3" i="2" s="1"/>
  <c r="YK3" i="2" l="1"/>
  <c r="YL3" i="2" s="1"/>
  <c r="YI11" i="2"/>
  <c r="XX14" i="2"/>
  <c r="XZ14" i="2" s="1"/>
  <c r="YA14" i="2" s="1"/>
  <c r="YB14" i="2" s="1"/>
  <c r="YC12" i="2"/>
  <c r="XX11" i="2"/>
  <c r="XZ11" i="2" s="1"/>
  <c r="XZ9" i="2"/>
  <c r="YB7" i="2"/>
  <c r="XX7" i="2"/>
  <c r="YC5" i="2"/>
  <c r="XX5" i="2"/>
  <c r="XZ5" i="2" s="1"/>
  <c r="XX4" i="2"/>
  <c r="XZ4" i="2" s="1"/>
  <c r="XX3" i="2"/>
  <c r="XZ3" i="2" s="1"/>
  <c r="YL9" i="2" l="1"/>
  <c r="YK9" i="2"/>
  <c r="YB3" i="2"/>
  <c r="YC3" i="2" s="1"/>
  <c r="YC9" i="2"/>
  <c r="YB9" i="2"/>
  <c r="XX10" i="2"/>
  <c r="XZ10" i="2" s="1"/>
  <c r="XO14" i="2"/>
  <c r="XQ14" i="2" s="1"/>
  <c r="XR14" i="2" s="1"/>
  <c r="XS14" i="2" s="1"/>
  <c r="XT12" i="2"/>
  <c r="XO11" i="2"/>
  <c r="XO10" i="2" s="1"/>
  <c r="XQ10" i="2" s="1"/>
  <c r="XQ9" i="2"/>
  <c r="XS7" i="2"/>
  <c r="XO7" i="2"/>
  <c r="XT5" i="2"/>
  <c r="XO5" i="2"/>
  <c r="XQ5" i="2" s="1"/>
  <c r="XO4" i="2"/>
  <c r="XQ4" i="2" s="1"/>
  <c r="XO3" i="2"/>
  <c r="XQ3" i="2" s="1"/>
  <c r="XS3" i="2" l="1"/>
  <c r="XT3" i="2" s="1"/>
  <c r="XQ11" i="2"/>
  <c r="XF14" i="2"/>
  <c r="XH14" i="2" s="1"/>
  <c r="XI14" i="2" s="1"/>
  <c r="XJ14" i="2" s="1"/>
  <c r="XK12" i="2"/>
  <c r="XF11" i="2"/>
  <c r="XF10" i="2" s="1"/>
  <c r="XH10" i="2" s="1"/>
  <c r="XH9" i="2"/>
  <c r="XJ7" i="2"/>
  <c r="XF7" i="2"/>
  <c r="XK5" i="2"/>
  <c r="XF5" i="2"/>
  <c r="XH5" i="2" s="1"/>
  <c r="XF4" i="2"/>
  <c r="XH4" i="2" s="1"/>
  <c r="XF3" i="2"/>
  <c r="XH3" i="2" s="1"/>
  <c r="XT9" i="2" l="1"/>
  <c r="XS9" i="2"/>
  <c r="XJ3" i="2"/>
  <c r="XK3" i="2" s="1"/>
  <c r="XH11" i="2"/>
  <c r="WW14" i="2"/>
  <c r="WY14" i="2" s="1"/>
  <c r="WZ14" i="2" s="1"/>
  <c r="XA14" i="2" s="1"/>
  <c r="XB12" i="2"/>
  <c r="WW11" i="2"/>
  <c r="WW10" i="2" s="1"/>
  <c r="WY10" i="2" s="1"/>
  <c r="WY9" i="2"/>
  <c r="XA7" i="2"/>
  <c r="WW7" i="2"/>
  <c r="XB5" i="2"/>
  <c r="WW5" i="2"/>
  <c r="WY5" i="2" s="1"/>
  <c r="WW4" i="2"/>
  <c r="WY4" i="2" s="1"/>
  <c r="WW3" i="2"/>
  <c r="WY3" i="2" s="1"/>
  <c r="XK9" i="2" l="1"/>
  <c r="XJ9" i="2"/>
  <c r="XA3" i="2"/>
  <c r="XB3" i="2" s="1"/>
  <c r="WY11" i="2"/>
  <c r="WN14" i="2"/>
  <c r="WP14" i="2" s="1"/>
  <c r="WQ14" i="2" s="1"/>
  <c r="WR14" i="2" s="1"/>
  <c r="WS12" i="2"/>
  <c r="WN11" i="2"/>
  <c r="WP11" i="2" s="1"/>
  <c r="WP9" i="2"/>
  <c r="WR7" i="2"/>
  <c r="WN7" i="2"/>
  <c r="WS5" i="2"/>
  <c r="WN5" i="2"/>
  <c r="WP5" i="2" s="1"/>
  <c r="WN4" i="2"/>
  <c r="WP4" i="2" s="1"/>
  <c r="WN3" i="2"/>
  <c r="WP3" i="2" s="1"/>
  <c r="WE14" i="2"/>
  <c r="WG14" i="2" s="1"/>
  <c r="WH14" i="2" s="1"/>
  <c r="WI14" i="2" s="1"/>
  <c r="WJ12" i="2"/>
  <c r="WE11" i="2"/>
  <c r="WE10" i="2" s="1"/>
  <c r="WG10" i="2" s="1"/>
  <c r="WG9" i="2"/>
  <c r="WI7" i="2"/>
  <c r="WE7" i="2"/>
  <c r="WJ5" i="2"/>
  <c r="WE5" i="2"/>
  <c r="WG5" i="2" s="1"/>
  <c r="WE4" i="2"/>
  <c r="WG4" i="2" s="1"/>
  <c r="WE3" i="2"/>
  <c r="WG3" i="2" s="1"/>
  <c r="VV14" i="2"/>
  <c r="VX14" i="2" s="1"/>
  <c r="VY14" i="2" s="1"/>
  <c r="VZ14" i="2" s="1"/>
  <c r="WA12" i="2"/>
  <c r="VV11" i="2"/>
  <c r="VV10" i="2" s="1"/>
  <c r="VX10" i="2" s="1"/>
  <c r="VX9" i="2"/>
  <c r="VZ7" i="2"/>
  <c r="VV7" i="2"/>
  <c r="WA5" i="2"/>
  <c r="VV5" i="2"/>
  <c r="VX5" i="2" s="1"/>
  <c r="VV4" i="2"/>
  <c r="VX4" i="2" s="1"/>
  <c r="VV3" i="2"/>
  <c r="VX3" i="2" s="1"/>
  <c r="VM11" i="2"/>
  <c r="VO11" i="2" s="1"/>
  <c r="VR9" i="2" s="1"/>
  <c r="VM14" i="2"/>
  <c r="VO14" i="2" s="1"/>
  <c r="VP14" i="2" s="1"/>
  <c r="VQ14" i="2" s="1"/>
  <c r="VR12" i="2"/>
  <c r="VO9" i="2"/>
  <c r="VQ7" i="2"/>
  <c r="VM7" i="2"/>
  <c r="VR5" i="2"/>
  <c r="VM5" i="2"/>
  <c r="VO5" i="2" s="1"/>
  <c r="VM4" i="2"/>
  <c r="VO4" i="2" s="1"/>
  <c r="VM3" i="2"/>
  <c r="VO3" i="2" s="1"/>
  <c r="VD11" i="2"/>
  <c r="VF11" i="2" s="1"/>
  <c r="VI9" i="2" s="1"/>
  <c r="VI15" i="2"/>
  <c r="VD14" i="2"/>
  <c r="VF14" i="2" s="1"/>
  <c r="VG14" i="2" s="1"/>
  <c r="VH14" i="2" s="1"/>
  <c r="VI14" i="2" s="1"/>
  <c r="VI12" i="2"/>
  <c r="VF9" i="2"/>
  <c r="VI8" i="2"/>
  <c r="VH7" i="2"/>
  <c r="VD7" i="2"/>
  <c r="VI5" i="2"/>
  <c r="VD5" i="2"/>
  <c r="VF5" i="2" s="1"/>
  <c r="VD4" i="2"/>
  <c r="VF4" i="2" s="1"/>
  <c r="VD3" i="2"/>
  <c r="VF3" i="2" s="1"/>
  <c r="UU11" i="2"/>
  <c r="UU10" i="2" s="1"/>
  <c r="UW10" i="2" s="1"/>
  <c r="UU3" i="2"/>
  <c r="UW3" i="2" s="1"/>
  <c r="UZ15" i="2"/>
  <c r="UU14" i="2"/>
  <c r="UW14" i="2" s="1"/>
  <c r="UX14" i="2" s="1"/>
  <c r="UY14" i="2" s="1"/>
  <c r="UZ14" i="2" s="1"/>
  <c r="UZ12" i="2"/>
  <c r="UW9" i="2"/>
  <c r="UZ8" i="2"/>
  <c r="UY7" i="2"/>
  <c r="UU7" i="2"/>
  <c r="UZ5" i="2"/>
  <c r="UU5" i="2"/>
  <c r="UW5" i="2" s="1"/>
  <c r="UU4" i="2"/>
  <c r="UW4" i="2" s="1"/>
  <c r="UQ15" i="2"/>
  <c r="UL14" i="2"/>
  <c r="UN14" i="2" s="1"/>
  <c r="UO14" i="2" s="1"/>
  <c r="UP14" i="2" s="1"/>
  <c r="UQ14" i="2" s="1"/>
  <c r="UQ12" i="2"/>
  <c r="UL11" i="2"/>
  <c r="UN11" i="2" s="1"/>
  <c r="UN9" i="2"/>
  <c r="UQ8" i="2"/>
  <c r="UP7" i="2"/>
  <c r="UL7" i="2"/>
  <c r="UQ5" i="2"/>
  <c r="UL5" i="2"/>
  <c r="UN5" i="2" s="1"/>
  <c r="UL4" i="2"/>
  <c r="UN4" i="2" s="1"/>
  <c r="UL3" i="2"/>
  <c r="UN3" i="2" s="1"/>
  <c r="UH5" i="2"/>
  <c r="UH15" i="2"/>
  <c r="UC14" i="2"/>
  <c r="UE14" i="2" s="1"/>
  <c r="UF14" i="2" s="1"/>
  <c r="UG14" i="2" s="1"/>
  <c r="UH14" i="2" s="1"/>
  <c r="UH12" i="2"/>
  <c r="UC11" i="2"/>
  <c r="UC10" i="2" s="1"/>
  <c r="UE10" i="2" s="1"/>
  <c r="UE9" i="2"/>
  <c r="UH8" i="2"/>
  <c r="UG7" i="2"/>
  <c r="UC7" i="2"/>
  <c r="UC5" i="2"/>
  <c r="UE5" i="2" s="1"/>
  <c r="UC4" i="2"/>
  <c r="UE4" i="2" s="1"/>
  <c r="UC3" i="2"/>
  <c r="UE3" i="2" s="1"/>
  <c r="TT11" i="2"/>
  <c r="TV11" i="2" s="1"/>
  <c r="TY15" i="2"/>
  <c r="TT14" i="2"/>
  <c r="TV14" i="2" s="1"/>
  <c r="TW14" i="2" s="1"/>
  <c r="TX14" i="2" s="1"/>
  <c r="TY14" i="2" s="1"/>
  <c r="TY12" i="2"/>
  <c r="TV9" i="2"/>
  <c r="TY8" i="2"/>
  <c r="TX7" i="2"/>
  <c r="TT7" i="2"/>
  <c r="TT5" i="2"/>
  <c r="TV5" i="2" s="1"/>
  <c r="TT4" i="2"/>
  <c r="TV4" i="2" s="1"/>
  <c r="TT3" i="2"/>
  <c r="TV3" i="2" s="1"/>
  <c r="TM21" i="2"/>
  <c r="TM22" i="2"/>
  <c r="TP12" i="2"/>
  <c r="TP15" i="2"/>
  <c r="TK14" i="2"/>
  <c r="TM14" i="2" s="1"/>
  <c r="TN14" i="2" s="1"/>
  <c r="TO14" i="2" s="1"/>
  <c r="TP14" i="2" s="1"/>
  <c r="TK11" i="2"/>
  <c r="TK10" i="2" s="1"/>
  <c r="TM10" i="2" s="1"/>
  <c r="TM9" i="2"/>
  <c r="TP8" i="2"/>
  <c r="TO7" i="2"/>
  <c r="TK7" i="2"/>
  <c r="TK5" i="2"/>
  <c r="TM5" i="2" s="1"/>
  <c r="TK4" i="2"/>
  <c r="TM4" i="2" s="1"/>
  <c r="TK3" i="2"/>
  <c r="TM3" i="2" s="1"/>
  <c r="TG15" i="2"/>
  <c r="TB14" i="2"/>
  <c r="TD14" i="2" s="1"/>
  <c r="TE14" i="2" s="1"/>
  <c r="TF14" i="2" s="1"/>
  <c r="TG14" i="2" s="1"/>
  <c r="TB11" i="2"/>
  <c r="TB10" i="2" s="1"/>
  <c r="TD10" i="2" s="1"/>
  <c r="TD9" i="2"/>
  <c r="TG8" i="2"/>
  <c r="TF7" i="2"/>
  <c r="TB7" i="2"/>
  <c r="TB5" i="2"/>
  <c r="TD5" i="2" s="1"/>
  <c r="TB4" i="2"/>
  <c r="TD4" i="2" s="1"/>
  <c r="TB3" i="2"/>
  <c r="TD3" i="2" s="1"/>
  <c r="SS11" i="2"/>
  <c r="SU11" i="2" s="1"/>
  <c r="SS14" i="2"/>
  <c r="SU14" i="2" s="1"/>
  <c r="SV14" i="2" s="1"/>
  <c r="SW14" i="2" s="1"/>
  <c r="SU9" i="2"/>
  <c r="SX8" i="2"/>
  <c r="SW7" i="2"/>
  <c r="SS7" i="2"/>
  <c r="SS5" i="2"/>
  <c r="SU5" i="2" s="1"/>
  <c r="SS4" i="2"/>
  <c r="SU4" i="2" s="1"/>
  <c r="SS3" i="2"/>
  <c r="SU3" i="2" s="1"/>
  <c r="SJ14" i="2"/>
  <c r="SL14" i="2" s="1"/>
  <c r="SM14" i="2" s="1"/>
  <c r="SN14" i="2" s="1"/>
  <c r="SJ11" i="2"/>
  <c r="SL11" i="2" s="1"/>
  <c r="SL9" i="2"/>
  <c r="SO8" i="2"/>
  <c r="SN7" i="2"/>
  <c r="SJ7" i="2"/>
  <c r="SJ5" i="2"/>
  <c r="SL5" i="2" s="1"/>
  <c r="SJ4" i="2"/>
  <c r="SL4" i="2" s="1"/>
  <c r="SJ3" i="2"/>
  <c r="SL3" i="2" s="1"/>
  <c r="SA14" i="2"/>
  <c r="SC14" i="2" s="1"/>
  <c r="SD14" i="2" s="1"/>
  <c r="SE14" i="2" s="1"/>
  <c r="SA11" i="2"/>
  <c r="SC11" i="2" s="1"/>
  <c r="SC9" i="2"/>
  <c r="SF8" i="2"/>
  <c r="SE7" i="2"/>
  <c r="SA7" i="2"/>
  <c r="SA5" i="2"/>
  <c r="SC5" i="2" s="1"/>
  <c r="SA4" i="2"/>
  <c r="SC4" i="2" s="1"/>
  <c r="SA3" i="2"/>
  <c r="SC3" i="2" s="1"/>
  <c r="SE3" i="2" l="1"/>
  <c r="VQ3" i="2"/>
  <c r="UE11" i="2"/>
  <c r="UG9" i="2" s="1"/>
  <c r="XB9" i="2"/>
  <c r="XA9" i="2"/>
  <c r="WR9" i="2"/>
  <c r="WS9" i="2"/>
  <c r="WN10" i="2"/>
  <c r="WP10" i="2" s="1"/>
  <c r="WR3" i="2"/>
  <c r="WS3" i="2" s="1"/>
  <c r="WI3" i="2"/>
  <c r="WJ3" i="2" s="1"/>
  <c r="WG11" i="2"/>
  <c r="VZ3" i="2"/>
  <c r="WA3" i="2" s="1"/>
  <c r="VX11" i="2"/>
  <c r="VR3" i="2"/>
  <c r="VR19" i="2" s="1"/>
  <c r="VM10" i="2"/>
  <c r="VO10" i="2" s="1"/>
  <c r="VQ9" i="2"/>
  <c r="VD10" i="2"/>
  <c r="VF10" i="2" s="1"/>
  <c r="VH3" i="2"/>
  <c r="VI3" i="2" s="1"/>
  <c r="VH9" i="2"/>
  <c r="UY3" i="2"/>
  <c r="UZ3" i="2" s="1"/>
  <c r="UW11" i="2"/>
  <c r="UQ9" i="2"/>
  <c r="UP9" i="2"/>
  <c r="UP3" i="2"/>
  <c r="UQ3" i="2" s="1"/>
  <c r="UQ18" i="2" s="1"/>
  <c r="UL10" i="2"/>
  <c r="UN10" i="2" s="1"/>
  <c r="UG3" i="2"/>
  <c r="UH3" i="2" s="1"/>
  <c r="TX3" i="2"/>
  <c r="TY3" i="2" s="1"/>
  <c r="TY9" i="2"/>
  <c r="TX9" i="2"/>
  <c r="TT10" i="2"/>
  <c r="TV10" i="2" s="1"/>
  <c r="TM11" i="2"/>
  <c r="TP9" i="2" s="1"/>
  <c r="TO3" i="2"/>
  <c r="TP3" i="2" s="1"/>
  <c r="TF3" i="2"/>
  <c r="TG3" i="2" s="1"/>
  <c r="TD11" i="2"/>
  <c r="SS10" i="2"/>
  <c r="SU10" i="2" s="1"/>
  <c r="SW3" i="2"/>
  <c r="SX3" i="2" s="1"/>
  <c r="SW9" i="2"/>
  <c r="SX9" i="2"/>
  <c r="SJ10" i="2"/>
  <c r="SL10" i="2" s="1"/>
  <c r="SN3" i="2"/>
  <c r="SO3" i="2" s="1"/>
  <c r="SN9" i="2"/>
  <c r="SO9" i="2"/>
  <c r="SA10" i="2"/>
  <c r="SC10" i="2" s="1"/>
  <c r="SF3" i="2"/>
  <c r="SE9" i="2"/>
  <c r="SF9" i="2"/>
  <c r="SO18" i="2" l="1"/>
  <c r="TY18" i="2"/>
  <c r="TO9" i="2"/>
  <c r="TP18" i="2"/>
  <c r="WJ9" i="2"/>
  <c r="WI9" i="2"/>
  <c r="WA9" i="2"/>
  <c r="VZ9" i="2"/>
  <c r="UZ9" i="2"/>
  <c r="UY9" i="2"/>
  <c r="UH9" i="2"/>
  <c r="UH18" i="2"/>
  <c r="TG9" i="2"/>
  <c r="TG18" i="2" s="1"/>
  <c r="TF9" i="2"/>
  <c r="SX18" i="2"/>
  <c r="RR14" i="2"/>
  <c r="RT14" i="2" s="1"/>
  <c r="RU14" i="2" s="1"/>
  <c r="RV14" i="2" s="1"/>
  <c r="RR11" i="2"/>
  <c r="RR10" i="2" s="1"/>
  <c r="RT10" i="2" s="1"/>
  <c r="RT9" i="2"/>
  <c r="RW8" i="2"/>
  <c r="RV7" i="2"/>
  <c r="RR7" i="2"/>
  <c r="RR5" i="2"/>
  <c r="RT5" i="2" s="1"/>
  <c r="RR4" i="2"/>
  <c r="RT4" i="2" s="1"/>
  <c r="RR3" i="2"/>
  <c r="RT3" i="2" s="1"/>
  <c r="RT11" i="2" l="1"/>
  <c r="RW9" i="2" s="1"/>
  <c r="RV3" i="2"/>
  <c r="RW3" i="2" s="1"/>
  <c r="RW19" i="2" s="1"/>
  <c r="RV9" i="2"/>
  <c r="RI14" i="2"/>
  <c r="RK14" i="2" s="1"/>
  <c r="RM14" i="2" s="1"/>
  <c r="RI11" i="2"/>
  <c r="RI10" i="2" s="1"/>
  <c r="RK10" i="2" s="1"/>
  <c r="RK9" i="2"/>
  <c r="RN8" i="2"/>
  <c r="RM7" i="2"/>
  <c r="RI7" i="2"/>
  <c r="RI5" i="2"/>
  <c r="RK5" i="2" s="1"/>
  <c r="RI4" i="2"/>
  <c r="RK4" i="2" s="1"/>
  <c r="RI3" i="2"/>
  <c r="RK3" i="2" s="1"/>
  <c r="RL9" i="2" l="1"/>
  <c r="RM9" i="2" s="1"/>
  <c r="RM3" i="2"/>
  <c r="RN3" i="2" s="1"/>
  <c r="RN19" i="2" s="1"/>
  <c r="RE8" i="2"/>
  <c r="QZ14" i="2"/>
  <c r="RB14" i="2" s="1"/>
  <c r="RD14" i="2" s="1"/>
  <c r="QZ11" i="2"/>
  <c r="QZ10" i="2" s="1"/>
  <c r="RB10" i="2" s="1"/>
  <c r="RB9" i="2"/>
  <c r="RD7" i="2"/>
  <c r="QZ7" i="2"/>
  <c r="QZ5" i="2"/>
  <c r="RB5" i="2" s="1"/>
  <c r="QZ4" i="2"/>
  <c r="RB4" i="2" s="1"/>
  <c r="QZ3" i="2"/>
  <c r="RB3" i="2" s="1"/>
  <c r="RC9" i="2" l="1"/>
  <c r="RD9" i="2" s="1"/>
  <c r="RD3" i="2"/>
  <c r="RE3" i="2" s="1"/>
  <c r="RE19" i="2" s="1"/>
  <c r="QR14" i="2"/>
  <c r="QT14" i="2" s="1"/>
  <c r="QV14" i="2" s="1"/>
  <c r="QR11" i="2"/>
  <c r="QR10" i="2" s="1"/>
  <c r="QT10" i="2" s="1"/>
  <c r="QT9" i="2"/>
  <c r="QV7" i="2"/>
  <c r="QR7" i="2"/>
  <c r="QR5" i="2"/>
  <c r="QT5" i="2" s="1"/>
  <c r="QW4" i="2"/>
  <c r="QR4" i="2"/>
  <c r="QT4" i="2" s="1"/>
  <c r="QR3" i="2"/>
  <c r="QT3" i="2" s="1"/>
  <c r="QV3" i="2" l="1"/>
  <c r="QW3" i="2" s="1"/>
  <c r="QU9" i="2"/>
  <c r="QV9" i="2" s="1"/>
  <c r="QO6" i="2"/>
  <c r="QO5" i="2"/>
  <c r="QI14" i="2"/>
  <c r="QK14" i="2" s="1"/>
  <c r="QM14" i="2" s="1"/>
  <c r="QI11" i="2"/>
  <c r="QI10" i="2" s="1"/>
  <c r="QK10" i="2" s="1"/>
  <c r="QK9" i="2"/>
  <c r="QM7" i="2"/>
  <c r="QI7" i="2"/>
  <c r="QI5" i="2"/>
  <c r="QK5" i="2" s="1"/>
  <c r="QN4" i="2"/>
  <c r="QI4" i="2"/>
  <c r="QK4" i="2" s="1"/>
  <c r="QI3" i="2"/>
  <c r="QK3" i="2" s="1"/>
  <c r="QL9" i="2" l="1"/>
  <c r="QM9" i="2" s="1"/>
  <c r="QM3" i="2"/>
  <c r="QN3" i="2" s="1"/>
  <c r="QA11" i="2"/>
  <c r="QA10" i="2" s="1"/>
  <c r="QA14" i="2"/>
  <c r="QC14" i="2" s="1"/>
  <c r="QE14" i="2" s="1"/>
  <c r="QC9" i="2"/>
  <c r="QE7" i="2"/>
  <c r="QA7" i="2"/>
  <c r="QA5" i="2"/>
  <c r="QC5" i="2" s="1"/>
  <c r="QF4" i="2"/>
  <c r="QA4" i="2"/>
  <c r="QC4" i="2" s="1"/>
  <c r="QA3" i="2"/>
  <c r="QC3" i="2" s="1"/>
  <c r="QC10" i="2" l="1"/>
  <c r="QD9" i="2" s="1"/>
  <c r="QE9" i="2" s="1"/>
  <c r="QE3" i="2"/>
  <c r="QF3" i="2" s="1"/>
  <c r="PL9" i="2"/>
  <c r="PJ11" i="2"/>
  <c r="PJ10" i="2"/>
  <c r="PL10" i="2" s="1"/>
  <c r="PW15" i="2"/>
  <c r="PR14" i="2"/>
  <c r="PT14" i="2" s="1"/>
  <c r="PV14" i="2" s="1"/>
  <c r="PW11" i="2"/>
  <c r="PR11" i="2"/>
  <c r="PR10" i="2" s="1"/>
  <c r="PW10" i="2"/>
  <c r="PT9" i="2"/>
  <c r="PV7" i="2"/>
  <c r="PR7" i="2"/>
  <c r="PR5" i="2"/>
  <c r="PT5" i="2" s="1"/>
  <c r="PW4" i="2"/>
  <c r="PR4" i="2"/>
  <c r="PT4" i="2" s="1"/>
  <c r="PR3" i="2"/>
  <c r="PT3" i="2" s="1"/>
  <c r="PO15" i="2"/>
  <c r="PJ14" i="2"/>
  <c r="PL14" i="2" s="1"/>
  <c r="PN14" i="2" s="1"/>
  <c r="PO11" i="2"/>
  <c r="PO10" i="2"/>
  <c r="PN7" i="2"/>
  <c r="PJ7" i="2"/>
  <c r="PJ5" i="2"/>
  <c r="PL5" i="2" s="1"/>
  <c r="PO4" i="2"/>
  <c r="PJ4" i="2"/>
  <c r="PL4" i="2" s="1"/>
  <c r="PJ3" i="2"/>
  <c r="PL3" i="2" s="1"/>
  <c r="PM9" i="2" l="1"/>
  <c r="PT10" i="2"/>
  <c r="PU9" i="2"/>
  <c r="PV9" i="2" s="1"/>
  <c r="PW9" i="2" s="1"/>
  <c r="PN9" i="2"/>
  <c r="PO9" i="2" s="1"/>
  <c r="PV3" i="2"/>
  <c r="PW3" i="2" s="1"/>
  <c r="PN3" i="2"/>
  <c r="PB11" i="2"/>
  <c r="PB10" i="2" s="1"/>
  <c r="PD10" i="2" s="1"/>
  <c r="PG15" i="2"/>
  <c r="PB14" i="2"/>
  <c r="PD14" i="2" s="1"/>
  <c r="PF14" i="2" s="1"/>
  <c r="PG11" i="2"/>
  <c r="PG10" i="2"/>
  <c r="PD9" i="2"/>
  <c r="PF7" i="2"/>
  <c r="PB7" i="2"/>
  <c r="PB5" i="2"/>
  <c r="PD5" i="2" s="1"/>
  <c r="PG4" i="2"/>
  <c r="PB4" i="2"/>
  <c r="PD4" i="2" s="1"/>
  <c r="PB3" i="2"/>
  <c r="PD3" i="2" s="1"/>
  <c r="PF3" i="2" s="1"/>
  <c r="PG3" i="2" s="1"/>
  <c r="PW18" i="2" l="1"/>
  <c r="PE9" i="2"/>
  <c r="PF9" i="2" s="1"/>
  <c r="PG9" i="2" s="1"/>
  <c r="PO3" i="2"/>
  <c r="PO18" i="2" s="1"/>
  <c r="PX3" i="2"/>
  <c r="PX9" i="2"/>
  <c r="PG18" i="2"/>
  <c r="OV10" i="2"/>
  <c r="OT3" i="2"/>
  <c r="OV3" i="2" s="1"/>
  <c r="OX3" i="2" s="1"/>
  <c r="OY15" i="2"/>
  <c r="OT14" i="2"/>
  <c r="OV14" i="2" s="1"/>
  <c r="OX14" i="2" s="1"/>
  <c r="OY11" i="2"/>
  <c r="OY10" i="2"/>
  <c r="OV9" i="2"/>
  <c r="OX7" i="2"/>
  <c r="OT7" i="2"/>
  <c r="OT5" i="2"/>
  <c r="OV5" i="2" s="1"/>
  <c r="OY4" i="2"/>
  <c r="OT4" i="2"/>
  <c r="OV4" i="2" s="1"/>
  <c r="OW9" i="2" l="1"/>
  <c r="OX9" i="2"/>
  <c r="OY9" i="2" s="1"/>
  <c r="OY3" i="2"/>
  <c r="OQ15" i="2"/>
  <c r="OL14" i="2"/>
  <c r="ON14" i="2" s="1"/>
  <c r="OP14" i="2" s="1"/>
  <c r="OQ11" i="2"/>
  <c r="OQ10" i="2"/>
  <c r="OL9" i="2"/>
  <c r="ON9" i="2" s="1"/>
  <c r="OO9" i="2" s="1"/>
  <c r="OP9" i="2" s="1"/>
  <c r="OQ9" i="2" s="1"/>
  <c r="OP7" i="2"/>
  <c r="OL7" i="2"/>
  <c r="OL5" i="2"/>
  <c r="ON5" i="2" s="1"/>
  <c r="OQ4" i="2"/>
  <c r="OL4" i="2"/>
  <c r="ON4" i="2" s="1"/>
  <c r="OL3" i="2"/>
  <c r="ON3" i="2" s="1"/>
  <c r="OP3" i="2" s="1"/>
  <c r="OQ3" i="2" s="1"/>
  <c r="OY18" i="2" l="1"/>
  <c r="OQ18" i="2"/>
  <c r="OI15" i="2"/>
  <c r="OD14" i="2"/>
  <c r="OF14" i="2" s="1"/>
  <c r="OH14" i="2" s="1"/>
  <c r="OI11" i="2"/>
  <c r="OI10" i="2"/>
  <c r="OD9" i="2"/>
  <c r="OF9" i="2" s="1"/>
  <c r="OG9" i="2" s="1"/>
  <c r="OH9" i="2" s="1"/>
  <c r="OI9" i="2" s="1"/>
  <c r="OH7" i="2"/>
  <c r="OD7" i="2"/>
  <c r="OD5" i="2"/>
  <c r="OF5" i="2" s="1"/>
  <c r="OI4" i="2"/>
  <c r="OD4" i="2"/>
  <c r="OF4" i="2" s="1"/>
  <c r="OD3" i="2"/>
  <c r="OF3" i="2" s="1"/>
  <c r="OH3" i="2" l="1"/>
  <c r="OI3" i="2" s="1"/>
  <c r="OI18" i="2"/>
  <c r="OA15" i="2"/>
  <c r="NV14" i="2"/>
  <c r="NX14" i="2" s="1"/>
  <c r="NZ14" i="2" s="1"/>
  <c r="OA14" i="2" s="1"/>
  <c r="OA11" i="2"/>
  <c r="OA10" i="2"/>
  <c r="NV9" i="2"/>
  <c r="NX9" i="2" s="1"/>
  <c r="NY9" i="2" s="1"/>
  <c r="NZ9" i="2" s="1"/>
  <c r="OA9" i="2" s="1"/>
  <c r="NZ7" i="2"/>
  <c r="NV7" i="2"/>
  <c r="NV5" i="2"/>
  <c r="NX5" i="2" s="1"/>
  <c r="OA4" i="2"/>
  <c r="NV4" i="2"/>
  <c r="NX4" i="2" s="1"/>
  <c r="NV3" i="2"/>
  <c r="NX3" i="2" s="1"/>
  <c r="NZ3" i="2" l="1"/>
  <c r="OA3" i="2" s="1"/>
  <c r="OA18" i="2" s="1"/>
  <c r="NS15" i="2"/>
  <c r="NN14" i="2"/>
  <c r="NP14" i="2" s="1"/>
  <c r="NR14" i="2" s="1"/>
  <c r="NS14" i="2" s="1"/>
  <c r="NS11" i="2"/>
  <c r="NS10" i="2"/>
  <c r="NN9" i="2"/>
  <c r="NP9" i="2" s="1"/>
  <c r="NQ9" i="2" s="1"/>
  <c r="NR9" i="2" s="1"/>
  <c r="NS9" i="2" s="1"/>
  <c r="NR7" i="2"/>
  <c r="NN7" i="2"/>
  <c r="NN5" i="2"/>
  <c r="NP5" i="2" s="1"/>
  <c r="NS4" i="2"/>
  <c r="NN4" i="2"/>
  <c r="NP4" i="2" s="1"/>
  <c r="NN3" i="2"/>
  <c r="NP3" i="2" s="1"/>
  <c r="NR3" i="2" l="1"/>
  <c r="NS3" i="2" s="1"/>
  <c r="NS18" i="2" s="1"/>
  <c r="NK15" i="2"/>
  <c r="NF14" i="2"/>
  <c r="NH14" i="2" s="1"/>
  <c r="NJ14" i="2" s="1"/>
  <c r="NK14" i="2" s="1"/>
  <c r="NK11" i="2"/>
  <c r="NK10" i="2"/>
  <c r="NF9" i="2"/>
  <c r="NH9" i="2" s="1"/>
  <c r="NI9" i="2" s="1"/>
  <c r="NJ9" i="2" s="1"/>
  <c r="NK9" i="2" s="1"/>
  <c r="NJ7" i="2"/>
  <c r="NF7" i="2"/>
  <c r="NF5" i="2"/>
  <c r="NH5" i="2" s="1"/>
  <c r="NK4" i="2"/>
  <c r="NF4" i="2"/>
  <c r="NH4" i="2" s="1"/>
  <c r="NF3" i="2"/>
  <c r="NH3" i="2" s="1"/>
  <c r="NJ3" i="2" l="1"/>
  <c r="NK3" i="2" s="1"/>
  <c r="NK18" i="2"/>
  <c r="NC17" i="2"/>
  <c r="NC15" i="2"/>
  <c r="MX14" i="2"/>
  <c r="MZ14" i="2" s="1"/>
  <c r="NB14" i="2" s="1"/>
  <c r="NC14" i="2" s="1"/>
  <c r="NC11" i="2"/>
  <c r="NC10" i="2"/>
  <c r="MX9" i="2"/>
  <c r="MZ9" i="2" s="1"/>
  <c r="NA9" i="2" s="1"/>
  <c r="NB9" i="2" s="1"/>
  <c r="NC9" i="2" s="1"/>
  <c r="NB7" i="2"/>
  <c r="MX7" i="2"/>
  <c r="MX5" i="2"/>
  <c r="MZ5" i="2" s="1"/>
  <c r="NC4" i="2"/>
  <c r="MX4" i="2"/>
  <c r="MZ4" i="2" s="1"/>
  <c r="MX3" i="2"/>
  <c r="MZ3" i="2" s="1"/>
  <c r="NB3" i="2" l="1"/>
  <c r="NC3" i="2" s="1"/>
  <c r="NC18" i="2"/>
  <c r="MP9" i="2"/>
  <c r="MR9" i="2" s="1"/>
  <c r="MS9" i="2" s="1"/>
  <c r="MT9" i="2" s="1"/>
  <c r="MU9" i="2" s="1"/>
  <c r="MP14" i="2"/>
  <c r="MR14" i="2" s="1"/>
  <c r="MT14" i="2" s="1"/>
  <c r="MU14" i="2" s="1"/>
  <c r="MU17" i="2"/>
  <c r="MU15" i="2"/>
  <c r="MU11" i="2"/>
  <c r="MU10" i="2"/>
  <c r="MT7" i="2"/>
  <c r="MP7" i="2"/>
  <c r="MP5" i="2"/>
  <c r="MR5" i="2" s="1"/>
  <c r="MU4" i="2"/>
  <c r="MP4" i="2"/>
  <c r="MR4" i="2" s="1"/>
  <c r="MP3" i="2"/>
  <c r="MR3" i="2" s="1"/>
  <c r="MT3" i="2" l="1"/>
  <c r="MU3" i="2" s="1"/>
  <c r="MU18" i="2"/>
  <c r="MH9" i="2"/>
  <c r="MJ9" i="2" s="1"/>
  <c r="MK9" i="2" s="1"/>
  <c r="ML9" i="2" s="1"/>
  <c r="MM9" i="2" s="1"/>
  <c r="MM17" i="2"/>
  <c r="MM15" i="2"/>
  <c r="MH14" i="2"/>
  <c r="MJ14" i="2" s="1"/>
  <c r="ML14" i="2" s="1"/>
  <c r="MM14" i="2" s="1"/>
  <c r="MM11" i="2"/>
  <c r="MM10" i="2"/>
  <c r="ML7" i="2"/>
  <c r="MH7" i="2"/>
  <c r="MH5" i="2"/>
  <c r="MJ5" i="2" s="1"/>
  <c r="MM4" i="2"/>
  <c r="MH4" i="2"/>
  <c r="MJ4" i="2" s="1"/>
  <c r="MH3" i="2"/>
  <c r="MJ3" i="2" s="1"/>
  <c r="ML3" i="2" l="1"/>
  <c r="MM3" i="2" s="1"/>
  <c r="MM18" i="2" s="1"/>
  <c r="MD17" i="2" l="1"/>
  <c r="MD15" i="2"/>
  <c r="MD14" i="2"/>
  <c r="LY14" i="2"/>
  <c r="MA14" i="2" s="1"/>
  <c r="MD11" i="2"/>
  <c r="MD10" i="2"/>
  <c r="MA10" i="2"/>
  <c r="MA9" i="2"/>
  <c r="MB9" i="2" s="1"/>
  <c r="MC9" i="2" s="1"/>
  <c r="MD9" i="2" s="1"/>
  <c r="MC7" i="2"/>
  <c r="LY7" i="2"/>
  <c r="LY5" i="2"/>
  <c r="MA5" i="2" s="1"/>
  <c r="MD4" i="2"/>
  <c r="LY4" i="2"/>
  <c r="MA4" i="2" s="1"/>
  <c r="LY3" i="2"/>
  <c r="MA3" i="2" s="1"/>
  <c r="MC3" i="2" s="1"/>
  <c r="MD3" i="2" s="1"/>
  <c r="MD18" i="2" l="1"/>
  <c r="M20" i="35"/>
  <c r="E14" i="35"/>
  <c r="L20" i="35"/>
  <c r="G20" i="35"/>
  <c r="H20" i="35"/>
  <c r="I20" i="35"/>
  <c r="J20" i="35"/>
  <c r="K20" i="35"/>
  <c r="E15" i="35"/>
  <c r="E12" i="35"/>
  <c r="E11" i="35"/>
  <c r="E8" i="35"/>
  <c r="E9" i="35"/>
  <c r="E10" i="35"/>
  <c r="E13" i="35"/>
  <c r="E16" i="35"/>
  <c r="E17" i="35"/>
  <c r="E18" i="35"/>
  <c r="E19" i="35"/>
  <c r="E7" i="35"/>
  <c r="M22" i="35"/>
  <c r="O20" i="35"/>
  <c r="E4" i="35"/>
  <c r="E20" i="35" s="1"/>
  <c r="E2" i="35"/>
  <c r="N20" i="35" l="1"/>
  <c r="E21" i="35"/>
  <c r="LU7" i="2"/>
  <c r="LS9" i="2"/>
  <c r="LV17" i="2"/>
  <c r="LV15" i="2"/>
  <c r="LV14" i="2"/>
  <c r="LQ14" i="2"/>
  <c r="LS14" i="2" s="1"/>
  <c r="LQ13" i="2"/>
  <c r="LS13" i="2" s="1"/>
  <c r="LQ12" i="2"/>
  <c r="LS12" i="2" s="1"/>
  <c r="LV11" i="2"/>
  <c r="LQ11" i="2"/>
  <c r="LS11" i="2" s="1"/>
  <c r="LV10" i="2"/>
  <c r="LS10" i="2"/>
  <c r="LQ7" i="2"/>
  <c r="LQ5" i="2"/>
  <c r="LS5" i="2" s="1"/>
  <c r="LV4" i="2"/>
  <c r="LQ4" i="2"/>
  <c r="LS4" i="2" s="1"/>
  <c r="LQ3" i="2"/>
  <c r="LS3" i="2" s="1"/>
  <c r="LU3" i="2" s="1"/>
  <c r="E22" i="35" l="1"/>
  <c r="LT9" i="2"/>
  <c r="LU9" i="2" s="1"/>
  <c r="LV9" i="2" s="1"/>
  <c r="LV3" i="2"/>
  <c r="LV18" i="2" s="1"/>
  <c r="LM7" i="2"/>
  <c r="LN7" i="2"/>
  <c r="LK10" i="2"/>
  <c r="LN17" i="2"/>
  <c r="LN16" i="2"/>
  <c r="LN15" i="2"/>
  <c r="LN14" i="2"/>
  <c r="LI14" i="2"/>
  <c r="LK14" i="2" s="1"/>
  <c r="LI13" i="2"/>
  <c r="LK13" i="2" s="1"/>
  <c r="LI12" i="2"/>
  <c r="LK12" i="2" s="1"/>
  <c r="LN11" i="2"/>
  <c r="LI11" i="2"/>
  <c r="LK11" i="2" s="1"/>
  <c r="LN10" i="2"/>
  <c r="LK9" i="2"/>
  <c r="LI7" i="2"/>
  <c r="LI5" i="2"/>
  <c r="LK5" i="2" s="1"/>
  <c r="LN4" i="2"/>
  <c r="LI4" i="2"/>
  <c r="LK4" i="2" s="1"/>
  <c r="LI3" i="2"/>
  <c r="LK3" i="2" s="1"/>
  <c r="LL9" i="2" l="1"/>
  <c r="LM9" i="2" s="1"/>
  <c r="LN9" i="2" s="1"/>
  <c r="LM3" i="2"/>
  <c r="LN3" i="2" s="1"/>
  <c r="LN18" i="2" s="1"/>
  <c r="LF17" i="2"/>
  <c r="LF16" i="2"/>
  <c r="LF15" i="2"/>
  <c r="LF14" i="2"/>
  <c r="LA14" i="2"/>
  <c r="LC14" i="2" s="1"/>
  <c r="LA13" i="2"/>
  <c r="LC13" i="2" s="1"/>
  <c r="LA12" i="2"/>
  <c r="LC12" i="2" s="1"/>
  <c r="LF11" i="2"/>
  <c r="LA11" i="2"/>
  <c r="LC11" i="2" s="1"/>
  <c r="LF10" i="2"/>
  <c r="LC10" i="2"/>
  <c r="LF9" i="2"/>
  <c r="LC9" i="2"/>
  <c r="LD9" i="2" s="1"/>
  <c r="LF7" i="2"/>
  <c r="LA7" i="2"/>
  <c r="LA5" i="2"/>
  <c r="LC5" i="2" s="1"/>
  <c r="LF4" i="2"/>
  <c r="LA4" i="2"/>
  <c r="LC4" i="2" s="1"/>
  <c r="LA3" i="2"/>
  <c r="LC3" i="2" s="1"/>
  <c r="LE3" i="2" l="1"/>
  <c r="LF3" i="2" s="1"/>
  <c r="LF18" i="2" s="1"/>
  <c r="KX7" i="2"/>
  <c r="KW9" i="2"/>
  <c r="KX9" i="2" s="1"/>
  <c r="KX17" i="2"/>
  <c r="KX16" i="2"/>
  <c r="KX15" i="2"/>
  <c r="KX14" i="2"/>
  <c r="KS14" i="2"/>
  <c r="KU14" i="2" s="1"/>
  <c r="KS13" i="2"/>
  <c r="KU13" i="2" s="1"/>
  <c r="KS12" i="2"/>
  <c r="KU12" i="2" s="1"/>
  <c r="KX11" i="2"/>
  <c r="KS11" i="2"/>
  <c r="KU11" i="2" s="1"/>
  <c r="KX10" i="2"/>
  <c r="KU10" i="2"/>
  <c r="KU9" i="2"/>
  <c r="KS7" i="2"/>
  <c r="KS5" i="2"/>
  <c r="KU5" i="2" s="1"/>
  <c r="KX4" i="2"/>
  <c r="KS4" i="2"/>
  <c r="KU4" i="2" s="1"/>
  <c r="KS3" i="2"/>
  <c r="KU3" i="2" s="1"/>
  <c r="KW3" i="2" l="1"/>
  <c r="KX3" i="2" s="1"/>
  <c r="KX18" i="2" s="1"/>
  <c r="KV9" i="2"/>
  <c r="L12" i="34"/>
  <c r="L4" i="34"/>
  <c r="L5" i="34"/>
  <c r="L7" i="34"/>
  <c r="L8" i="34"/>
  <c r="L9" i="34"/>
  <c r="L10" i="34"/>
  <c r="L11" i="34"/>
  <c r="D48" i="34"/>
  <c r="L13" i="34"/>
  <c r="G11" i="34"/>
  <c r="I11" i="34" s="1"/>
  <c r="G10" i="34"/>
  <c r="I10" i="34" s="1"/>
  <c r="G9" i="34"/>
  <c r="I9" i="34" s="1"/>
  <c r="G8" i="34"/>
  <c r="I8" i="34" s="1"/>
  <c r="I7" i="34"/>
  <c r="I6" i="34"/>
  <c r="G5" i="34"/>
  <c r="G4" i="34"/>
  <c r="I4" i="34" s="1"/>
  <c r="G3" i="34"/>
  <c r="I3" i="34" s="1"/>
  <c r="K3" i="34" s="1"/>
  <c r="KP15" i="2"/>
  <c r="KP17" i="2"/>
  <c r="KP16" i="2"/>
  <c r="KP14" i="2"/>
  <c r="KK14" i="2"/>
  <c r="KM14" i="2" s="1"/>
  <c r="KK13" i="2"/>
  <c r="KM13" i="2" s="1"/>
  <c r="KK12" i="2"/>
  <c r="KM12" i="2" s="1"/>
  <c r="KP11" i="2"/>
  <c r="KK11" i="2"/>
  <c r="KM11" i="2" s="1"/>
  <c r="KP10" i="2"/>
  <c r="KM10" i="2"/>
  <c r="KM9" i="2"/>
  <c r="KP7" i="2"/>
  <c r="KK7" i="2"/>
  <c r="KK5" i="2"/>
  <c r="KM5" i="2" s="1"/>
  <c r="KP4" i="2"/>
  <c r="KK4" i="2"/>
  <c r="KM4" i="2" s="1"/>
  <c r="KK3" i="2"/>
  <c r="KM3" i="2" s="1"/>
  <c r="KN9" i="2" l="1"/>
  <c r="KP9" i="2" s="1"/>
  <c r="J6" i="34"/>
  <c r="K6" i="34" s="1"/>
  <c r="L6" i="34" s="1"/>
  <c r="L3" i="34"/>
  <c r="L14" i="34" s="1"/>
  <c r="KO3" i="2"/>
  <c r="KP3" i="2" s="1"/>
  <c r="KO9" i="2"/>
  <c r="KE9" i="2"/>
  <c r="KH17" i="2"/>
  <c r="KH16" i="2"/>
  <c r="KH14" i="2"/>
  <c r="KC14" i="2"/>
  <c r="KE14" i="2" s="1"/>
  <c r="KC13" i="2"/>
  <c r="KE13" i="2" s="1"/>
  <c r="KC12" i="2"/>
  <c r="KE12" i="2" s="1"/>
  <c r="KH11" i="2"/>
  <c r="KC11" i="2"/>
  <c r="KE11" i="2" s="1"/>
  <c r="KH10" i="2"/>
  <c r="KE10" i="2"/>
  <c r="KH7" i="2"/>
  <c r="KC7" i="2"/>
  <c r="KC5" i="2"/>
  <c r="KE5" i="2" s="1"/>
  <c r="KH4" i="2"/>
  <c r="KC4" i="2"/>
  <c r="KE4" i="2" s="1"/>
  <c r="KC3" i="2"/>
  <c r="KE3" i="2" s="1"/>
  <c r="KP18" i="2" l="1"/>
  <c r="KF9" i="2"/>
  <c r="KG9" i="2" s="1"/>
  <c r="KG3" i="2"/>
  <c r="KH3" i="2" s="1"/>
  <c r="KH9" i="2"/>
  <c r="KH18" i="2" s="1"/>
  <c r="JZ17" i="2"/>
  <c r="JZ16" i="2"/>
  <c r="JZ15" i="2"/>
  <c r="JZ14" i="2"/>
  <c r="JU14" i="2"/>
  <c r="JW14" i="2" s="1"/>
  <c r="JU13" i="2"/>
  <c r="JW13" i="2" s="1"/>
  <c r="JU12" i="2"/>
  <c r="JW12" i="2" s="1"/>
  <c r="JZ11" i="2"/>
  <c r="JU11" i="2"/>
  <c r="JW11" i="2" s="1"/>
  <c r="JZ10" i="2"/>
  <c r="JW10" i="2"/>
  <c r="JW9" i="2"/>
  <c r="JZ7" i="2"/>
  <c r="JU7" i="2"/>
  <c r="JU5" i="2"/>
  <c r="JW5" i="2" s="1"/>
  <c r="JZ4" i="2"/>
  <c r="JU4" i="2"/>
  <c r="JW4" i="2" s="1"/>
  <c r="JU3" i="2"/>
  <c r="JW3" i="2" s="1"/>
  <c r="JY3" i="2" s="1"/>
  <c r="JX9" i="2" l="1"/>
  <c r="JZ9" i="2" s="1"/>
  <c r="JZ3" i="2"/>
  <c r="JR17" i="2"/>
  <c r="JR15" i="2"/>
  <c r="JR14" i="2"/>
  <c r="JR16" i="2"/>
  <c r="JM14" i="2"/>
  <c r="JO14" i="2" s="1"/>
  <c r="JM13" i="2"/>
  <c r="JO13" i="2" s="1"/>
  <c r="JM12" i="2"/>
  <c r="JO12" i="2" s="1"/>
  <c r="JR11" i="2"/>
  <c r="JM11" i="2"/>
  <c r="JO11" i="2" s="1"/>
  <c r="JR10" i="2"/>
  <c r="JO10" i="2"/>
  <c r="JO9" i="2"/>
  <c r="JR7" i="2"/>
  <c r="JM7" i="2"/>
  <c r="JM5" i="2"/>
  <c r="JO5" i="2" s="1"/>
  <c r="JR4" i="2"/>
  <c r="JM4" i="2"/>
  <c r="JO4" i="2" s="1"/>
  <c r="JM3" i="2"/>
  <c r="JO3" i="2" s="1"/>
  <c r="JP9" i="2" l="1"/>
  <c r="JR9" i="2" s="1"/>
  <c r="JY9" i="2"/>
  <c r="JZ18" i="2"/>
  <c r="JQ3" i="2"/>
  <c r="JR3" i="2" s="1"/>
  <c r="JR18" i="2" s="1"/>
  <c r="JQ9" i="2"/>
  <c r="JJ16" i="2"/>
  <c r="JJ18" i="2"/>
  <c r="JE14" i="2"/>
  <c r="JG14" i="2" s="1"/>
  <c r="JE13" i="2"/>
  <c r="JG13" i="2" s="1"/>
  <c r="JE12" i="2"/>
  <c r="JG12" i="2" s="1"/>
  <c r="JJ11" i="2"/>
  <c r="JE11" i="2"/>
  <c r="JG11" i="2" s="1"/>
  <c r="JJ10" i="2"/>
  <c r="JG10" i="2"/>
  <c r="JG9" i="2"/>
  <c r="JJ7" i="2"/>
  <c r="JE7" i="2"/>
  <c r="JE5" i="2"/>
  <c r="JG5" i="2" s="1"/>
  <c r="JJ4" i="2"/>
  <c r="JE4" i="2"/>
  <c r="JG4" i="2" s="1"/>
  <c r="JE3" i="2"/>
  <c r="JG3" i="2" s="1"/>
  <c r="JH9" i="2" l="1"/>
  <c r="JJ9" i="2" s="1"/>
  <c r="JI3" i="2"/>
  <c r="JJ3" i="2" s="1"/>
  <c r="JI9" i="2"/>
  <c r="JB16" i="2"/>
  <c r="IY9" i="2"/>
  <c r="JB18" i="2"/>
  <c r="IW14" i="2"/>
  <c r="IY14" i="2" s="1"/>
  <c r="IW13" i="2"/>
  <c r="IY13" i="2" s="1"/>
  <c r="IW12" i="2"/>
  <c r="IY12" i="2" s="1"/>
  <c r="JB11" i="2"/>
  <c r="IW11" i="2"/>
  <c r="IY11" i="2" s="1"/>
  <c r="JB10" i="2"/>
  <c r="IY10" i="2"/>
  <c r="JA7" i="2"/>
  <c r="JB7" i="2" s="1"/>
  <c r="IW7" i="2"/>
  <c r="IW5" i="2"/>
  <c r="IY5" i="2" s="1"/>
  <c r="JB4" i="2"/>
  <c r="IW4" i="2"/>
  <c r="IY4" i="2" s="1"/>
  <c r="IW3" i="2"/>
  <c r="IY3" i="2" s="1"/>
  <c r="JA3" i="2" s="1"/>
  <c r="JB3" i="2" l="1"/>
  <c r="IZ9" i="2"/>
  <c r="JB9" i="2" s="1"/>
  <c r="IS7" i="2"/>
  <c r="IT7" i="2"/>
  <c r="IO5" i="2"/>
  <c r="IQ5" i="2" s="1"/>
  <c r="IO7" i="2"/>
  <c r="IQ10" i="2"/>
  <c r="IO11" i="2"/>
  <c r="IQ11" i="2" s="1"/>
  <c r="IO12" i="2"/>
  <c r="IQ12" i="2" s="1"/>
  <c r="IO13" i="2"/>
  <c r="IQ13" i="2" s="1"/>
  <c r="IO14" i="2"/>
  <c r="IQ14" i="2" s="1"/>
  <c r="IO4" i="2"/>
  <c r="IQ4" i="2" s="1"/>
  <c r="IO3" i="2"/>
  <c r="IT18" i="2"/>
  <c r="IT11" i="2"/>
  <c r="IT10" i="2"/>
  <c r="IQ9" i="2"/>
  <c r="IT4" i="2"/>
  <c r="IQ3" i="2"/>
  <c r="IS3" i="2" l="1"/>
  <c r="IT3" i="2" s="1"/>
  <c r="JA9" i="2"/>
  <c r="IR9" i="2"/>
  <c r="IS9" i="2" s="1"/>
  <c r="IT9" i="2"/>
  <c r="O26" i="33"/>
  <c r="J24" i="33"/>
  <c r="K24" i="33"/>
  <c r="L24" i="33"/>
  <c r="M24" i="33"/>
  <c r="N24" i="33"/>
  <c r="O24" i="33"/>
  <c r="I24" i="33"/>
  <c r="C30" i="33"/>
  <c r="F24" i="33"/>
  <c r="G24" i="33"/>
  <c r="F25" i="33"/>
  <c r="G25" i="33"/>
  <c r="E23" i="33"/>
  <c r="E18" i="33"/>
  <c r="E19" i="33"/>
  <c r="E4" i="33"/>
  <c r="E5" i="33"/>
  <c r="Q24" i="33"/>
  <c r="E22" i="33"/>
  <c r="E20" i="33"/>
  <c r="E17" i="33"/>
  <c r="E16" i="33"/>
  <c r="E15" i="33"/>
  <c r="E14" i="33"/>
  <c r="E13" i="33"/>
  <c r="E12" i="33"/>
  <c r="E11" i="33"/>
  <c r="E10" i="33"/>
  <c r="E8" i="33"/>
  <c r="E7" i="33"/>
  <c r="E2" i="33"/>
  <c r="II9" i="2"/>
  <c r="IL18" i="2"/>
  <c r="IG14" i="2"/>
  <c r="II14" i="2" s="1"/>
  <c r="IG13" i="2"/>
  <c r="II13" i="2" s="1"/>
  <c r="IG12" i="2"/>
  <c r="II12" i="2" s="1"/>
  <c r="IL11" i="2"/>
  <c r="IG11" i="2"/>
  <c r="II11" i="2" s="1"/>
  <c r="IL10" i="2"/>
  <c r="II10" i="2"/>
  <c r="IK7" i="2"/>
  <c r="IL7" i="2" s="1"/>
  <c r="IG7" i="2"/>
  <c r="IG5" i="2"/>
  <c r="II5" i="2" s="1"/>
  <c r="IL4" i="2"/>
  <c r="IG4" i="2"/>
  <c r="II4" i="2" s="1"/>
  <c r="IG3" i="2"/>
  <c r="II3" i="2" s="1"/>
  <c r="P24" i="33" l="1"/>
  <c r="E24" i="33"/>
  <c r="H24" i="33"/>
  <c r="G26" i="33"/>
  <c r="F26" i="33"/>
  <c r="H25" i="33"/>
  <c r="E25" i="33"/>
  <c r="E26" i="33" s="1"/>
  <c r="IJ9" i="2"/>
  <c r="IL9" i="2" s="1"/>
  <c r="IK3" i="2"/>
  <c r="IL3" i="2" s="1"/>
  <c r="ID18" i="2"/>
  <c r="ID16" i="2"/>
  <c r="HY14" i="2"/>
  <c r="IA14" i="2" s="1"/>
  <c r="HY13" i="2"/>
  <c r="IA13" i="2" s="1"/>
  <c r="HY12" i="2"/>
  <c r="IA12" i="2" s="1"/>
  <c r="ID11" i="2"/>
  <c r="HY11" i="2"/>
  <c r="IA11" i="2" s="1"/>
  <c r="ID10" i="2"/>
  <c r="IA10" i="2"/>
  <c r="IA9" i="2"/>
  <c r="IB9" i="2" s="1"/>
  <c r="ID9" i="2" s="1"/>
  <c r="IC7" i="2"/>
  <c r="ID7" i="2" s="1"/>
  <c r="HY7" i="2"/>
  <c r="HY5" i="2"/>
  <c r="IA5" i="2" s="1"/>
  <c r="ID4" i="2"/>
  <c r="HY4" i="2"/>
  <c r="IA4" i="2" s="1"/>
  <c r="HY3" i="2"/>
  <c r="IA3" i="2" s="1"/>
  <c r="H26" i="33" l="1"/>
  <c r="IK9" i="2"/>
  <c r="IC3" i="2"/>
  <c r="ID3" i="2" s="1"/>
  <c r="IC9" i="2"/>
  <c r="HV16" i="2"/>
  <c r="HU7" i="2"/>
  <c r="HV7" i="2" s="1"/>
  <c r="HV18" i="2"/>
  <c r="HQ14" i="2"/>
  <c r="HS14" i="2" s="1"/>
  <c r="HQ13" i="2"/>
  <c r="HS13" i="2" s="1"/>
  <c r="HQ12" i="2"/>
  <c r="HS12" i="2" s="1"/>
  <c r="HV11" i="2"/>
  <c r="HQ11" i="2"/>
  <c r="HS11" i="2" s="1"/>
  <c r="HV10" i="2"/>
  <c r="HS10" i="2"/>
  <c r="HS9" i="2"/>
  <c r="HQ7" i="2"/>
  <c r="HQ5" i="2"/>
  <c r="HS5" i="2" s="1"/>
  <c r="HV4" i="2"/>
  <c r="HQ4" i="2"/>
  <c r="HS4" i="2" s="1"/>
  <c r="HQ3" i="2"/>
  <c r="HS3" i="2" s="1"/>
  <c r="HU3" i="2" s="1"/>
  <c r="HV3" i="2" s="1"/>
  <c r="HT9" i="2" l="1"/>
  <c r="HN18" i="2"/>
  <c r="HN7" i="2"/>
  <c r="HN16" i="2"/>
  <c r="HN14" i="2"/>
  <c r="HI14" i="2"/>
  <c r="HK14" i="2" s="1"/>
  <c r="HI13" i="2"/>
  <c r="HK13" i="2" s="1"/>
  <c r="HI12" i="2"/>
  <c r="HK12" i="2" s="1"/>
  <c r="HN11" i="2"/>
  <c r="HI11" i="2"/>
  <c r="HK11" i="2" s="1"/>
  <c r="HN10" i="2"/>
  <c r="HK10" i="2"/>
  <c r="HK9" i="2"/>
  <c r="HI7" i="2"/>
  <c r="HI5" i="2"/>
  <c r="HK5" i="2" s="1"/>
  <c r="HN4" i="2"/>
  <c r="HI4" i="2"/>
  <c r="HK4" i="2" s="1"/>
  <c r="HI3" i="2"/>
  <c r="HK3" i="2" s="1"/>
  <c r="HL9" i="2" l="1"/>
  <c r="HV9" i="2"/>
  <c r="HU9" i="2"/>
  <c r="HM3" i="2"/>
  <c r="HN3" i="2" s="1"/>
  <c r="HN19" i="2" s="1"/>
  <c r="HF16" i="2"/>
  <c r="HF14" i="2"/>
  <c r="HA14" i="2"/>
  <c r="HC14" i="2" s="1"/>
  <c r="HA13" i="2"/>
  <c r="HC13" i="2" s="1"/>
  <c r="HA12" i="2"/>
  <c r="HC12" i="2" s="1"/>
  <c r="HF11" i="2"/>
  <c r="HA11" i="2"/>
  <c r="HC11" i="2" s="1"/>
  <c r="HF10" i="2"/>
  <c r="HC10" i="2"/>
  <c r="HF9" i="2"/>
  <c r="HC9" i="2"/>
  <c r="HD9" i="2" s="1"/>
  <c r="HF7" i="2"/>
  <c r="HA7" i="2"/>
  <c r="HA5" i="2"/>
  <c r="HC5" i="2" s="1"/>
  <c r="HF4" i="2"/>
  <c r="HA4" i="2"/>
  <c r="HC4" i="2" s="1"/>
  <c r="HA3" i="2"/>
  <c r="HC3" i="2" s="1"/>
  <c r="HE3" i="2" l="1"/>
  <c r="HF3" i="2" s="1"/>
  <c r="GX9" i="2"/>
  <c r="GX7" i="2"/>
  <c r="GX16" i="2"/>
  <c r="GX14" i="2"/>
  <c r="GS14" i="2"/>
  <c r="GU14" i="2" s="1"/>
  <c r="GS13" i="2"/>
  <c r="GU13" i="2" s="1"/>
  <c r="GS12" i="2"/>
  <c r="GU12" i="2" s="1"/>
  <c r="GX11" i="2"/>
  <c r="GS11" i="2"/>
  <c r="GU11" i="2" s="1"/>
  <c r="GX10" i="2"/>
  <c r="GU10" i="2"/>
  <c r="GU9" i="2"/>
  <c r="GS7" i="2"/>
  <c r="GS5" i="2"/>
  <c r="GU5" i="2" s="1"/>
  <c r="GX4" i="2"/>
  <c r="GS4" i="2"/>
  <c r="GU4" i="2" s="1"/>
  <c r="GS3" i="2"/>
  <c r="GU3" i="2" s="1"/>
  <c r="GV9" i="2" l="1"/>
  <c r="GW3" i="2"/>
  <c r="GX3" i="2" s="1"/>
  <c r="GX18" i="2" s="1"/>
  <c r="GM9" i="2"/>
  <c r="GP16" i="2"/>
  <c r="GP14" i="2"/>
  <c r="GK14" i="2"/>
  <c r="GM14" i="2" s="1"/>
  <c r="GK13" i="2"/>
  <c r="GM13" i="2" s="1"/>
  <c r="GK12" i="2"/>
  <c r="GM12" i="2" s="1"/>
  <c r="GP11" i="2"/>
  <c r="GK11" i="2"/>
  <c r="GM11" i="2" s="1"/>
  <c r="GP10" i="2"/>
  <c r="GM10" i="2"/>
  <c r="GP7" i="2"/>
  <c r="GK7" i="2"/>
  <c r="GK5" i="2"/>
  <c r="GM5" i="2" s="1"/>
  <c r="GP4" i="2"/>
  <c r="GK4" i="2"/>
  <c r="GM4" i="2" s="1"/>
  <c r="GK3" i="2"/>
  <c r="GM3" i="2" s="1"/>
  <c r="GO3" i="2" s="1"/>
  <c r="GN9" i="2" l="1"/>
  <c r="GP3" i="2"/>
  <c r="GP18" i="2" s="1"/>
  <c r="GH16" i="2"/>
  <c r="GH14" i="2"/>
  <c r="GC14" i="2"/>
  <c r="GE14" i="2" s="1"/>
  <c r="GC13" i="2"/>
  <c r="GE13" i="2" s="1"/>
  <c r="GC12" i="2"/>
  <c r="GE12" i="2" s="1"/>
  <c r="GH11" i="2"/>
  <c r="GC11" i="2"/>
  <c r="GE11" i="2" s="1"/>
  <c r="GH10" i="2"/>
  <c r="GE10" i="2"/>
  <c r="GE9" i="2"/>
  <c r="GH7" i="2"/>
  <c r="GC7" i="2"/>
  <c r="GC5" i="2"/>
  <c r="GE5" i="2" s="1"/>
  <c r="GH4" i="2"/>
  <c r="GC4" i="2"/>
  <c r="GE4" i="2" s="1"/>
  <c r="GC3" i="2"/>
  <c r="GE3" i="2" s="1"/>
  <c r="GG3" i="2" s="1"/>
  <c r="GH3" i="2" s="1"/>
  <c r="GF9" i="2" l="1"/>
  <c r="GH18" i="2"/>
  <c r="FZ5" i="2"/>
  <c r="FY7" i="2"/>
  <c r="FZ7" i="2" s="1"/>
  <c r="G20" i="32"/>
  <c r="G21" i="32"/>
  <c r="G22" i="32"/>
  <c r="G23" i="32"/>
  <c r="G24" i="32"/>
  <c r="G25" i="32"/>
  <c r="G26" i="32"/>
  <c r="G27" i="32"/>
  <c r="G19" i="32"/>
  <c r="FW9" i="2" l="1"/>
  <c r="FU14" i="2"/>
  <c r="FW14" i="2" s="1"/>
  <c r="FU13" i="2"/>
  <c r="FW13" i="2" s="1"/>
  <c r="FU12" i="2"/>
  <c r="FW12" i="2" s="1"/>
  <c r="FZ11" i="2"/>
  <c r="FU11" i="2"/>
  <c r="FW11" i="2" s="1"/>
  <c r="FZ10" i="2"/>
  <c r="FW10" i="2"/>
  <c r="FU7" i="2"/>
  <c r="FU5" i="2"/>
  <c r="FW5" i="2" s="1"/>
  <c r="FZ4" i="2"/>
  <c r="FU4" i="2"/>
  <c r="FW4" i="2" s="1"/>
  <c r="FU3" i="2"/>
  <c r="FW3" i="2" s="1"/>
  <c r="FY3" i="2" l="1"/>
  <c r="FX9" i="2"/>
  <c r="FZ3" i="2"/>
  <c r="FZ18" i="2" s="1"/>
  <c r="G3" i="32" l="1"/>
  <c r="G4" i="32"/>
  <c r="G5" i="32"/>
  <c r="G6" i="32"/>
  <c r="G7" i="32"/>
  <c r="G8" i="32"/>
  <c r="G9" i="32"/>
  <c r="G10" i="32"/>
  <c r="G11" i="32"/>
  <c r="G12" i="32"/>
  <c r="G13" i="32"/>
  <c r="G2" i="32"/>
  <c r="T8" i="31" l="1"/>
  <c r="O20" i="31"/>
  <c r="N20" i="31"/>
  <c r="M28" i="31"/>
  <c r="J31" i="31"/>
  <c r="G20" i="31"/>
  <c r="H20" i="31"/>
  <c r="I20" i="31"/>
  <c r="J20" i="31"/>
  <c r="K20" i="31"/>
  <c r="L20" i="31"/>
  <c r="F20" i="31"/>
  <c r="E11" i="31"/>
  <c r="E9" i="31"/>
  <c r="E13" i="31"/>
  <c r="E12" i="31"/>
  <c r="E8" i="31"/>
  <c r="E10" i="31"/>
  <c r="E19" i="31"/>
  <c r="E18" i="31"/>
  <c r="E17" i="31"/>
  <c r="E16" i="31"/>
  <c r="E15" i="31"/>
  <c r="E14" i="31"/>
  <c r="E7" i="31"/>
  <c r="E5" i="31"/>
  <c r="E20" i="31" s="1"/>
  <c r="E2" i="31"/>
  <c r="M20" i="31" l="1"/>
  <c r="E21" i="31"/>
  <c r="E22" i="31" s="1"/>
  <c r="FJ14" i="2"/>
  <c r="FQ7" i="2"/>
  <c r="FO9" i="2"/>
  <c r="FM14" i="2"/>
  <c r="FO14" i="2" s="1"/>
  <c r="FM13" i="2"/>
  <c r="FO13" i="2" s="1"/>
  <c r="FM12" i="2"/>
  <c r="FO12" i="2" s="1"/>
  <c r="FR11" i="2"/>
  <c r="FM11" i="2"/>
  <c r="FO11" i="2" s="1"/>
  <c r="FR10" i="2"/>
  <c r="FO10" i="2"/>
  <c r="FM7" i="2"/>
  <c r="FO7" i="2" s="1"/>
  <c r="FM5" i="2"/>
  <c r="FO5" i="2" s="1"/>
  <c r="FR4" i="2"/>
  <c r="FM4" i="2"/>
  <c r="FO4" i="2" s="1"/>
  <c r="FM3" i="2"/>
  <c r="FO3" i="2" s="1"/>
  <c r="FG9" i="2"/>
  <c r="FE14" i="2"/>
  <c r="FG14" i="2" s="1"/>
  <c r="FE13" i="2"/>
  <c r="FG13" i="2" s="1"/>
  <c r="FE12" i="2"/>
  <c r="FG12" i="2" s="1"/>
  <c r="FJ11" i="2"/>
  <c r="FE11" i="2"/>
  <c r="FG11" i="2" s="1"/>
  <c r="FJ10" i="2"/>
  <c r="FG10" i="2"/>
  <c r="FE7" i="2"/>
  <c r="FG7" i="2" s="1"/>
  <c r="FE5" i="2"/>
  <c r="FG5" i="2" s="1"/>
  <c r="FJ4" i="2"/>
  <c r="FE4" i="2"/>
  <c r="FG4" i="2" s="1"/>
  <c r="FE3" i="2"/>
  <c r="FG3" i="2" s="1"/>
  <c r="FI3" i="2" l="1"/>
  <c r="FQ3" i="2"/>
  <c r="FR3" i="2" s="1"/>
  <c r="FJ3" i="2"/>
  <c r="FJ18" i="2" s="1"/>
  <c r="FJ20" i="2" s="1"/>
  <c r="FJ23" i="2" s="1"/>
  <c r="FP9" i="2"/>
  <c r="FQ9" i="2" s="1"/>
  <c r="FR9" i="2" s="1"/>
  <c r="FH9" i="2"/>
  <c r="FI9" i="2" s="1"/>
  <c r="EW4" i="2"/>
  <c r="EY4" i="2" s="1"/>
  <c r="EW3" i="2"/>
  <c r="EY3" i="2" s="1"/>
  <c r="FB7" i="2"/>
  <c r="EY9" i="2"/>
  <c r="EW14" i="2"/>
  <c r="EY14" i="2" s="1"/>
  <c r="EW13" i="2"/>
  <c r="EY13" i="2" s="1"/>
  <c r="EW12" i="2"/>
  <c r="EY12" i="2" s="1"/>
  <c r="FB11" i="2"/>
  <c r="EW11" i="2"/>
  <c r="EY11" i="2" s="1"/>
  <c r="FB10" i="2"/>
  <c r="EY10" i="2"/>
  <c r="EW7" i="2"/>
  <c r="EY7" i="2" s="1"/>
  <c r="EW5" i="2"/>
  <c r="EY5" i="2" s="1"/>
  <c r="FB4" i="2"/>
  <c r="FA3" i="2" l="1"/>
  <c r="FR18" i="2"/>
  <c r="EZ9" i="2"/>
  <c r="FA9" i="2" s="1"/>
  <c r="FB3" i="2"/>
  <c r="FB18" i="2" s="1"/>
  <c r="E8" i="30"/>
  <c r="E9" i="30"/>
  <c r="E10" i="30"/>
  <c r="E11" i="30"/>
  <c r="E12" i="30"/>
  <c r="E13" i="30"/>
  <c r="E14" i="30"/>
  <c r="E15" i="30"/>
  <c r="E16" i="30"/>
  <c r="L17" i="30"/>
  <c r="K17" i="30"/>
  <c r="J17" i="30"/>
  <c r="I17" i="30"/>
  <c r="H17" i="30"/>
  <c r="G17" i="30"/>
  <c r="F17" i="30"/>
  <c r="E7" i="30"/>
  <c r="E5" i="30"/>
  <c r="E4" i="30"/>
  <c r="E17" i="30" s="1"/>
  <c r="E2" i="30"/>
  <c r="E18" i="30" l="1"/>
  <c r="M17" i="30"/>
  <c r="E19" i="30"/>
  <c r="E17" i="29"/>
  <c r="L18" i="29"/>
  <c r="K18" i="29"/>
  <c r="J18" i="29"/>
  <c r="I18" i="29"/>
  <c r="H18" i="29"/>
  <c r="G18" i="29"/>
  <c r="F18" i="29"/>
  <c r="E16" i="29"/>
  <c r="E15" i="29"/>
  <c r="E14" i="29"/>
  <c r="E13" i="29"/>
  <c r="E12" i="29"/>
  <c r="E11" i="29"/>
  <c r="E10" i="29"/>
  <c r="E8" i="29"/>
  <c r="E7" i="29"/>
  <c r="E5" i="29"/>
  <c r="E4" i="29"/>
  <c r="E18" i="29" s="1"/>
  <c r="E2" i="29"/>
  <c r="EQ9" i="2"/>
  <c r="EO4" i="2"/>
  <c r="EO3" i="2"/>
  <c r="EQ3" i="2" s="1"/>
  <c r="EO14" i="2"/>
  <c r="EQ14" i="2" s="1"/>
  <c r="ES14" i="2" s="1"/>
  <c r="EO13" i="2"/>
  <c r="EQ13" i="2" s="1"/>
  <c r="EO12" i="2"/>
  <c r="EQ12" i="2" s="1"/>
  <c r="ET11" i="2"/>
  <c r="EO11" i="2"/>
  <c r="EQ11" i="2" s="1"/>
  <c r="ET10" i="2"/>
  <c r="EQ10" i="2"/>
  <c r="ET7" i="2"/>
  <c r="EO7" i="2"/>
  <c r="EQ7" i="2" s="1"/>
  <c r="EO5" i="2"/>
  <c r="EQ5" i="2" s="1"/>
  <c r="ET4" i="2"/>
  <c r="EQ4" i="2"/>
  <c r="M18" i="29" l="1"/>
  <c r="E19" i="29"/>
  <c r="E20" i="29" s="1"/>
  <c r="ER9" i="2"/>
  <c r="ES9" i="2" s="1"/>
  <c r="ET9" i="2" s="1"/>
  <c r="ES3" i="2"/>
  <c r="ET3" i="2" s="1"/>
  <c r="L17" i="28"/>
  <c r="K17" i="28"/>
  <c r="J17" i="28"/>
  <c r="I17" i="28"/>
  <c r="H17" i="28"/>
  <c r="G17" i="28"/>
  <c r="F17" i="28"/>
  <c r="E16" i="28"/>
  <c r="E15" i="28"/>
  <c r="E14" i="28"/>
  <c r="E13" i="28"/>
  <c r="E12" i="28"/>
  <c r="E11" i="28"/>
  <c r="E10" i="28"/>
  <c r="E8" i="28"/>
  <c r="E7" i="28"/>
  <c r="E5" i="28"/>
  <c r="E4" i="28"/>
  <c r="E2" i="28"/>
  <c r="E17" i="28" l="1"/>
  <c r="ET18" i="2"/>
  <c r="E18" i="28"/>
  <c r="E19" i="28" s="1"/>
  <c r="M17" i="28"/>
  <c r="EG14" i="2"/>
  <c r="EI14" i="2" s="1"/>
  <c r="EK14" i="2" s="1"/>
  <c r="EG13" i="2"/>
  <c r="EI13" i="2" s="1"/>
  <c r="EG12" i="2"/>
  <c r="EI12" i="2" s="1"/>
  <c r="EL11" i="2"/>
  <c r="EG11" i="2"/>
  <c r="EI11" i="2" s="1"/>
  <c r="EL10" i="2"/>
  <c r="EI10" i="2"/>
  <c r="EI9" i="2"/>
  <c r="EL7" i="2"/>
  <c r="EG7" i="2"/>
  <c r="EI7" i="2" s="1"/>
  <c r="EG5" i="2"/>
  <c r="EI5" i="2" s="1"/>
  <c r="EL4" i="2"/>
  <c r="EG4" i="2"/>
  <c r="EI4" i="2" s="1"/>
  <c r="EG3" i="2"/>
  <c r="EI3" i="2" s="1"/>
  <c r="EK3" i="2" l="1"/>
  <c r="EL3" i="2" s="1"/>
  <c r="EJ9" i="2"/>
  <c r="EK9" i="2" s="1"/>
  <c r="EL9" i="2" s="1"/>
  <c r="DY14" i="2"/>
  <c r="EA14" i="2" s="1"/>
  <c r="EC14" i="2" s="1"/>
  <c r="DY13" i="2"/>
  <c r="EA13" i="2" s="1"/>
  <c r="DY12" i="2"/>
  <c r="EA12" i="2" s="1"/>
  <c r="ED11" i="2"/>
  <c r="DY11" i="2"/>
  <c r="EA11" i="2" s="1"/>
  <c r="ED10" i="2"/>
  <c r="EA10" i="2"/>
  <c r="EA9" i="2"/>
  <c r="ED7" i="2"/>
  <c r="DY7" i="2"/>
  <c r="EA7" i="2" s="1"/>
  <c r="DY5" i="2"/>
  <c r="EA5" i="2" s="1"/>
  <c r="ED4" i="2"/>
  <c r="DY4" i="2"/>
  <c r="EA4" i="2" s="1"/>
  <c r="DY3" i="2"/>
  <c r="EA3" i="2" s="1"/>
  <c r="EL18" i="2" l="1"/>
  <c r="EB9" i="2"/>
  <c r="EC9" i="2" s="1"/>
  <c r="ED9" i="2" s="1"/>
  <c r="EC3" i="2"/>
  <c r="ED3" i="2" s="1"/>
  <c r="E17" i="27"/>
  <c r="E8" i="27"/>
  <c r="E12" i="27"/>
  <c r="E13" i="27"/>
  <c r="E14" i="27"/>
  <c r="E15" i="27"/>
  <c r="E16" i="27"/>
  <c r="E11" i="27"/>
  <c r="L18" i="27"/>
  <c r="K18" i="27"/>
  <c r="J18" i="27"/>
  <c r="I18" i="27"/>
  <c r="H18" i="27"/>
  <c r="G18" i="27"/>
  <c r="G23" i="27" s="1"/>
  <c r="F18" i="27"/>
  <c r="E10" i="27"/>
  <c r="E9" i="27"/>
  <c r="E7" i="27"/>
  <c r="E5" i="27"/>
  <c r="E4" i="27"/>
  <c r="E18" i="27" s="1"/>
  <c r="E2" i="27"/>
  <c r="ED18" i="2" l="1"/>
  <c r="M18" i="27"/>
  <c r="E19" i="27"/>
  <c r="E20" i="27" s="1"/>
  <c r="DQ14" i="2"/>
  <c r="DS14" i="2" s="1"/>
  <c r="DU14" i="2" s="1"/>
  <c r="DV14" i="2" s="1"/>
  <c r="DQ13" i="2"/>
  <c r="DS13" i="2" s="1"/>
  <c r="DQ12" i="2"/>
  <c r="DS12" i="2" s="1"/>
  <c r="DV11" i="2"/>
  <c r="DQ11" i="2"/>
  <c r="DS11" i="2" s="1"/>
  <c r="DV10" i="2"/>
  <c r="DS10" i="2"/>
  <c r="DS9" i="2"/>
  <c r="DT9" i="2" s="1"/>
  <c r="DU9" i="2" s="1"/>
  <c r="DV9" i="2" s="1"/>
  <c r="DU7" i="2"/>
  <c r="DV7" i="2" s="1"/>
  <c r="DQ7" i="2"/>
  <c r="DS7" i="2" s="1"/>
  <c r="DQ5" i="2"/>
  <c r="DS5" i="2" s="1"/>
  <c r="DV4" i="2"/>
  <c r="DQ4" i="2"/>
  <c r="DS4" i="2" s="1"/>
  <c r="DQ3" i="2"/>
  <c r="DS3" i="2" s="1"/>
  <c r="DU3" i="2" l="1"/>
  <c r="DV3" i="2" s="1"/>
  <c r="DV18" i="2" s="1"/>
  <c r="E5" i="26"/>
  <c r="E4" i="26"/>
  <c r="L18" i="26"/>
  <c r="K18" i="26"/>
  <c r="J18" i="26"/>
  <c r="I18" i="26"/>
  <c r="H18" i="26"/>
  <c r="G18" i="26"/>
  <c r="F18" i="26"/>
  <c r="E17" i="26"/>
  <c r="E16" i="26"/>
  <c r="E15" i="26"/>
  <c r="E14" i="26"/>
  <c r="E13" i="26"/>
  <c r="E12" i="26"/>
  <c r="E11" i="26"/>
  <c r="E10" i="26"/>
  <c r="E9" i="26"/>
  <c r="E8" i="26"/>
  <c r="E7" i="26"/>
  <c r="E2" i="26"/>
  <c r="M18" i="26" l="1"/>
  <c r="E18" i="26"/>
  <c r="E19" i="26"/>
  <c r="E20" i="26" s="1"/>
  <c r="T16" i="25"/>
  <c r="DK9" i="2"/>
  <c r="DI14" i="2"/>
  <c r="DK14" i="2" s="1"/>
  <c r="DM14" i="2" s="1"/>
  <c r="DN14" i="2" s="1"/>
  <c r="DI13" i="2"/>
  <c r="DK13" i="2" s="1"/>
  <c r="DI12" i="2"/>
  <c r="DK12" i="2" s="1"/>
  <c r="DN11" i="2"/>
  <c r="DI11" i="2"/>
  <c r="DK11" i="2" s="1"/>
  <c r="DN10" i="2"/>
  <c r="DK10" i="2"/>
  <c r="DM7" i="2"/>
  <c r="DN7" i="2" s="1"/>
  <c r="DI7" i="2"/>
  <c r="DK7" i="2" s="1"/>
  <c r="DI5" i="2"/>
  <c r="DK5" i="2" s="1"/>
  <c r="DN4" i="2"/>
  <c r="DI4" i="2"/>
  <c r="DK4" i="2" s="1"/>
  <c r="DI3" i="2"/>
  <c r="DK3" i="2" s="1"/>
  <c r="E14" i="25"/>
  <c r="E15" i="25"/>
  <c r="E16" i="25"/>
  <c r="E13" i="25"/>
  <c r="L22" i="25"/>
  <c r="K22" i="25"/>
  <c r="J22" i="25"/>
  <c r="I22" i="25"/>
  <c r="H22" i="25"/>
  <c r="G22" i="25"/>
  <c r="F22" i="25"/>
  <c r="E22" i="25"/>
  <c r="E21" i="25"/>
  <c r="E20" i="25"/>
  <c r="E19" i="25"/>
  <c r="E18" i="25"/>
  <c r="E17" i="25"/>
  <c r="E12" i="25"/>
  <c r="E11" i="25"/>
  <c r="E10" i="25"/>
  <c r="E9" i="25"/>
  <c r="E8" i="25"/>
  <c r="E2" i="25"/>
  <c r="M22" i="25" l="1"/>
  <c r="DL9" i="2"/>
  <c r="DM9" i="2" s="1"/>
  <c r="DN9" i="2" s="1"/>
  <c r="DM3" i="2"/>
  <c r="DN3" i="2" s="1"/>
  <c r="DN18" i="2" s="1"/>
  <c r="E23" i="25"/>
  <c r="E24" i="25" s="1"/>
  <c r="DA14" i="2"/>
  <c r="DC14" i="2" s="1"/>
  <c r="DE14" i="2" s="1"/>
  <c r="DF14" i="2" s="1"/>
  <c r="DA13" i="2"/>
  <c r="DC13" i="2" s="1"/>
  <c r="DA12" i="2"/>
  <c r="DC12" i="2" s="1"/>
  <c r="DF11" i="2"/>
  <c r="DA11" i="2"/>
  <c r="DC11" i="2" s="1"/>
  <c r="DF10" i="2"/>
  <c r="DC10" i="2"/>
  <c r="DC9" i="2"/>
  <c r="DE7" i="2"/>
  <c r="DF7" i="2" s="1"/>
  <c r="DA7" i="2"/>
  <c r="DC7" i="2" s="1"/>
  <c r="DA5" i="2"/>
  <c r="DC5" i="2" s="1"/>
  <c r="DF4" i="2"/>
  <c r="DA4" i="2"/>
  <c r="DC4" i="2" s="1"/>
  <c r="DA3" i="2"/>
  <c r="DC3" i="2" s="1"/>
  <c r="DE3" i="2" l="1"/>
  <c r="DF3" i="2" s="1"/>
  <c r="DD9" i="2"/>
  <c r="DE9" i="2" s="1"/>
  <c r="DF9" i="2" s="1"/>
  <c r="CU9" i="2"/>
  <c r="CS14" i="2"/>
  <c r="CU14" i="2" s="1"/>
  <c r="CW14" i="2" s="1"/>
  <c r="CX14" i="2" s="1"/>
  <c r="CS13" i="2"/>
  <c r="CU13" i="2" s="1"/>
  <c r="CS12" i="2"/>
  <c r="CU12" i="2" s="1"/>
  <c r="CX11" i="2"/>
  <c r="CS11" i="2"/>
  <c r="CU11" i="2" s="1"/>
  <c r="CX10" i="2"/>
  <c r="CU10" i="2"/>
  <c r="CW7" i="2"/>
  <c r="CX7" i="2" s="1"/>
  <c r="CS7" i="2"/>
  <c r="CU7" i="2" s="1"/>
  <c r="CS5" i="2"/>
  <c r="CU5" i="2" s="1"/>
  <c r="CX4" i="2"/>
  <c r="CS4" i="2"/>
  <c r="CU4" i="2" s="1"/>
  <c r="CS3" i="2"/>
  <c r="CU3" i="2" s="1"/>
  <c r="L17" i="24"/>
  <c r="K17" i="24"/>
  <c r="J17" i="24"/>
  <c r="I17" i="24"/>
  <c r="H17" i="24"/>
  <c r="G17" i="24"/>
  <c r="F17" i="24"/>
  <c r="E16" i="24"/>
  <c r="E15" i="24"/>
  <c r="E14" i="24"/>
  <c r="E13" i="24"/>
  <c r="E12" i="24"/>
  <c r="E11" i="24"/>
  <c r="E10" i="24"/>
  <c r="E9" i="24"/>
  <c r="E8" i="24"/>
  <c r="E7" i="24"/>
  <c r="E5" i="24"/>
  <c r="E4" i="24"/>
  <c r="E2" i="24"/>
  <c r="DF18" i="2" l="1"/>
  <c r="M17" i="24"/>
  <c r="CV9" i="2"/>
  <c r="CW9" i="2" s="1"/>
  <c r="CX9" i="2" s="1"/>
  <c r="CW3" i="2"/>
  <c r="CX3" i="2" s="1"/>
  <c r="CX18" i="2" s="1"/>
  <c r="E18" i="24"/>
  <c r="E17" i="24"/>
  <c r="E17" i="23"/>
  <c r="CO5" i="2"/>
  <c r="CO7" i="2"/>
  <c r="CP7" i="2" s="1"/>
  <c r="CK14" i="2"/>
  <c r="CM14" i="2" s="1"/>
  <c r="CO14" i="2" s="1"/>
  <c r="CP14" i="2" s="1"/>
  <c r="CK13" i="2"/>
  <c r="CM13" i="2" s="1"/>
  <c r="CK12" i="2"/>
  <c r="CM12" i="2" s="1"/>
  <c r="CP11" i="2"/>
  <c r="CK11" i="2"/>
  <c r="CM11" i="2" s="1"/>
  <c r="CP10" i="2"/>
  <c r="CM10" i="2"/>
  <c r="CM9" i="2"/>
  <c r="CK7" i="2"/>
  <c r="CM7" i="2" s="1"/>
  <c r="CK5" i="2"/>
  <c r="CM5" i="2" s="1"/>
  <c r="CP4" i="2"/>
  <c r="CK4" i="2"/>
  <c r="CM4" i="2" s="1"/>
  <c r="CK3" i="2"/>
  <c r="CM3" i="2" s="1"/>
  <c r="E12" i="23"/>
  <c r="E4" i="23"/>
  <c r="E18" i="23" s="1"/>
  <c r="L18" i="23"/>
  <c r="K18" i="23"/>
  <c r="J18" i="23"/>
  <c r="I18" i="23"/>
  <c r="H18" i="23"/>
  <c r="G18" i="23"/>
  <c r="F18" i="23"/>
  <c r="E16" i="23"/>
  <c r="E15" i="23"/>
  <c r="E14" i="23"/>
  <c r="E13" i="23"/>
  <c r="E11" i="23"/>
  <c r="E10" i="23"/>
  <c r="E9" i="23"/>
  <c r="E8" i="23"/>
  <c r="E7" i="23"/>
  <c r="E5" i="23"/>
  <c r="E2" i="23"/>
  <c r="E19" i="23" l="1"/>
  <c r="CO3" i="2"/>
  <c r="CP3" i="2" s="1"/>
  <c r="E19" i="24"/>
  <c r="CN9" i="2"/>
  <c r="CO9" i="2" s="1"/>
  <c r="CP9" i="2" s="1"/>
  <c r="E20" i="23"/>
  <c r="M18" i="23"/>
  <c r="E16" i="22"/>
  <c r="E8" i="22"/>
  <c r="E9" i="22"/>
  <c r="E10" i="22"/>
  <c r="E11" i="22"/>
  <c r="E12" i="22"/>
  <c r="E13" i="22"/>
  <c r="E14" i="22"/>
  <c r="E15" i="22"/>
  <c r="E17" i="22"/>
  <c r="E18" i="22"/>
  <c r="E19" i="22"/>
  <c r="M20" i="22"/>
  <c r="L20" i="22"/>
  <c r="K20" i="22"/>
  <c r="J20" i="22"/>
  <c r="I20" i="22"/>
  <c r="H20" i="22"/>
  <c r="G20" i="22"/>
  <c r="F20" i="22"/>
  <c r="U19" i="22"/>
  <c r="V19" i="22" s="1"/>
  <c r="E7" i="22"/>
  <c r="E5" i="22"/>
  <c r="E4" i="22"/>
  <c r="V4" i="22" s="1"/>
  <c r="W11" i="22" s="1"/>
  <c r="E2" i="22"/>
  <c r="E21" i="22" l="1"/>
  <c r="E20" i="22"/>
  <c r="CP18" i="2"/>
  <c r="N20" i="22"/>
  <c r="E22" i="22" l="1"/>
  <c r="E15" i="21"/>
  <c r="E19" i="21"/>
  <c r="C14" i="21"/>
  <c r="C13" i="21"/>
  <c r="E13" i="21" s="1"/>
  <c r="N24" i="21"/>
  <c r="M24" i="21"/>
  <c r="L24" i="21"/>
  <c r="K24" i="21"/>
  <c r="J24" i="21"/>
  <c r="I24" i="21"/>
  <c r="H24" i="21"/>
  <c r="G24" i="21"/>
  <c r="F24" i="21"/>
  <c r="V23" i="21"/>
  <c r="W23" i="21" s="1"/>
  <c r="E23" i="21"/>
  <c r="E22" i="21"/>
  <c r="E21" i="21"/>
  <c r="E20" i="21"/>
  <c r="E18" i="21"/>
  <c r="E17" i="21"/>
  <c r="E16" i="21"/>
  <c r="E14" i="21"/>
  <c r="E12" i="21"/>
  <c r="E11" i="21"/>
  <c r="E10" i="21"/>
  <c r="E9" i="21"/>
  <c r="E8" i="21"/>
  <c r="E7" i="21"/>
  <c r="E5" i="21"/>
  <c r="E4" i="21"/>
  <c r="W4" i="21" s="1"/>
  <c r="X10" i="21" s="1"/>
  <c r="E2" i="21"/>
  <c r="O24" i="21" l="1"/>
  <c r="E25" i="21"/>
  <c r="E24" i="21"/>
  <c r="V28" i="20"/>
  <c r="W28" i="20" s="1"/>
  <c r="E26" i="21" l="1"/>
  <c r="D52" i="2"/>
  <c r="CA9" i="2"/>
  <c r="CC9" i="2"/>
  <c r="CA14" i="2"/>
  <c r="CC14" i="2" s="1"/>
  <c r="CE14" i="2" s="1"/>
  <c r="CF14" i="2" s="1"/>
  <c r="CA13" i="2"/>
  <c r="CC13" i="2" s="1"/>
  <c r="CA12" i="2"/>
  <c r="CC12" i="2" s="1"/>
  <c r="CF11" i="2"/>
  <c r="CA11" i="2"/>
  <c r="CC11" i="2" s="1"/>
  <c r="CF10" i="2"/>
  <c r="CC10" i="2"/>
  <c r="CA7" i="2"/>
  <c r="CC7" i="2" s="1"/>
  <c r="CA5" i="2"/>
  <c r="CC5" i="2" s="1"/>
  <c r="CF4" i="2"/>
  <c r="CA4" i="2"/>
  <c r="CC4" i="2" s="1"/>
  <c r="CA3" i="2"/>
  <c r="CC3" i="2" s="1"/>
  <c r="E8" i="20"/>
  <c r="E9" i="20"/>
  <c r="E10" i="20"/>
  <c r="E11" i="20"/>
  <c r="E12" i="20"/>
  <c r="E13" i="20"/>
  <c r="E14" i="20"/>
  <c r="E15" i="20"/>
  <c r="E16" i="20"/>
  <c r="E20" i="20"/>
  <c r="E21" i="20"/>
  <c r="E22" i="20"/>
  <c r="E23" i="20"/>
  <c r="E24" i="20"/>
  <c r="E25" i="20"/>
  <c r="E26" i="20"/>
  <c r="E27" i="20"/>
  <c r="E28" i="20"/>
  <c r="C18" i="20"/>
  <c r="E18" i="20" s="1"/>
  <c r="C17" i="20"/>
  <c r="E17" i="20" s="1"/>
  <c r="N29" i="20"/>
  <c r="M29" i="20"/>
  <c r="L29" i="20"/>
  <c r="K29" i="20"/>
  <c r="J29" i="20"/>
  <c r="I29" i="20"/>
  <c r="H29" i="20"/>
  <c r="G29" i="20"/>
  <c r="F29" i="20"/>
  <c r="C19" i="20"/>
  <c r="E19" i="20" s="1"/>
  <c r="E7" i="20"/>
  <c r="E5" i="20"/>
  <c r="E4" i="20"/>
  <c r="E2" i="20"/>
  <c r="E29" i="20" l="1"/>
  <c r="E30" i="20"/>
  <c r="W4" i="20"/>
  <c r="X10" i="20" s="1"/>
  <c r="O29" i="20"/>
  <c r="CE3" i="2"/>
  <c r="CF3" i="2" s="1"/>
  <c r="CD9" i="2"/>
  <c r="E31" i="20"/>
  <c r="F29" i="19"/>
  <c r="G29" i="19"/>
  <c r="H29" i="19"/>
  <c r="I29" i="19"/>
  <c r="J29" i="19"/>
  <c r="K29" i="19"/>
  <c r="L29" i="19"/>
  <c r="M29" i="19"/>
  <c r="C19" i="19"/>
  <c r="C18" i="19"/>
  <c r="E18" i="19" s="1"/>
  <c r="C17" i="19"/>
  <c r="E17" i="19" s="1"/>
  <c r="E11" i="19"/>
  <c r="N29" i="19"/>
  <c r="E28" i="19"/>
  <c r="E25" i="19"/>
  <c r="E23" i="19"/>
  <c r="E22" i="19"/>
  <c r="E21" i="19"/>
  <c r="E20" i="19"/>
  <c r="E19" i="19"/>
  <c r="E16" i="19"/>
  <c r="E15" i="19"/>
  <c r="E14" i="19"/>
  <c r="E13" i="19"/>
  <c r="E12" i="19"/>
  <c r="E10" i="19"/>
  <c r="E9" i="19"/>
  <c r="E8" i="19"/>
  <c r="E7" i="19"/>
  <c r="E5" i="19"/>
  <c r="E4" i="19"/>
  <c r="E29" i="19" s="1"/>
  <c r="E2" i="19"/>
  <c r="E30" i="19" l="1"/>
  <c r="CH3" i="2"/>
  <c r="CG18" i="2"/>
  <c r="CF18" i="2"/>
  <c r="O29" i="19"/>
  <c r="E31" i="19"/>
  <c r="BU9" i="2"/>
  <c r="BX17" i="2"/>
  <c r="BS14" i="2"/>
  <c r="BU14" i="2" s="1"/>
  <c r="BW14" i="2" s="1"/>
  <c r="BX14" i="2" s="1"/>
  <c r="BX13" i="2"/>
  <c r="BS13" i="2"/>
  <c r="BU13" i="2" s="1"/>
  <c r="BS12" i="2"/>
  <c r="BU12" i="2" s="1"/>
  <c r="BX11" i="2"/>
  <c r="BS11" i="2"/>
  <c r="BU11" i="2" s="1"/>
  <c r="BX10" i="2"/>
  <c r="BU10" i="2"/>
  <c r="BW7" i="2"/>
  <c r="BS7" i="2"/>
  <c r="BU7" i="2" s="1"/>
  <c r="BS5" i="2"/>
  <c r="BU5" i="2" s="1"/>
  <c r="BX4" i="2"/>
  <c r="BS4" i="2"/>
  <c r="BU4" i="2" s="1"/>
  <c r="BS3" i="2"/>
  <c r="BU3" i="2" s="1"/>
  <c r="C19" i="18"/>
  <c r="E19" i="18" s="1"/>
  <c r="C18" i="18"/>
  <c r="E18" i="18" s="1"/>
  <c r="C17" i="18"/>
  <c r="E17" i="18" s="1"/>
  <c r="N29" i="18"/>
  <c r="M29" i="18"/>
  <c r="L29" i="18"/>
  <c r="K29" i="18"/>
  <c r="J29" i="18"/>
  <c r="I29" i="18"/>
  <c r="H29" i="18"/>
  <c r="G29" i="18"/>
  <c r="F29" i="18"/>
  <c r="E28" i="18"/>
  <c r="E25" i="18"/>
  <c r="E24" i="18"/>
  <c r="E23" i="18"/>
  <c r="E22" i="18"/>
  <c r="E21" i="18"/>
  <c r="E20" i="18"/>
  <c r="E16" i="18"/>
  <c r="E15" i="18"/>
  <c r="E14" i="18"/>
  <c r="E13" i="18"/>
  <c r="E12" i="18"/>
  <c r="E10" i="18"/>
  <c r="E9" i="18"/>
  <c r="E8" i="18"/>
  <c r="E7" i="18"/>
  <c r="E5" i="18"/>
  <c r="E4" i="18"/>
  <c r="E2" i="18"/>
  <c r="BV9" i="2" l="1"/>
  <c r="BW3" i="2"/>
  <c r="BX3" i="2" s="1"/>
  <c r="BX18" i="2" s="1"/>
  <c r="O29" i="18"/>
  <c r="E29" i="18"/>
  <c r="E30" i="18"/>
  <c r="C17" i="17"/>
  <c r="E17" i="17" s="1"/>
  <c r="C19" i="17"/>
  <c r="E19" i="17" s="1"/>
  <c r="C18" i="17"/>
  <c r="E18" i="17" s="1"/>
  <c r="E21" i="17"/>
  <c r="N32" i="17"/>
  <c r="M32" i="17"/>
  <c r="L32" i="17"/>
  <c r="K32" i="17"/>
  <c r="J32" i="17"/>
  <c r="I32" i="17"/>
  <c r="H32" i="17"/>
  <c r="G32" i="17"/>
  <c r="F32" i="17"/>
  <c r="E31" i="17"/>
  <c r="E30" i="17"/>
  <c r="E29" i="17"/>
  <c r="E28" i="17"/>
  <c r="E27" i="17"/>
  <c r="E26" i="17"/>
  <c r="E25" i="17"/>
  <c r="E24" i="17"/>
  <c r="E23" i="17"/>
  <c r="E22" i="17"/>
  <c r="E20" i="17"/>
  <c r="E16" i="17"/>
  <c r="E15" i="17"/>
  <c r="E14" i="17"/>
  <c r="E13" i="17"/>
  <c r="E12" i="17"/>
  <c r="E11" i="17"/>
  <c r="E10" i="17"/>
  <c r="E9" i="17"/>
  <c r="E8" i="17"/>
  <c r="E7" i="17"/>
  <c r="E5" i="17"/>
  <c r="E4" i="17"/>
  <c r="E32" i="17" s="1"/>
  <c r="E2" i="17"/>
  <c r="E31" i="18" l="1"/>
  <c r="O32" i="17"/>
  <c r="E33" i="17"/>
  <c r="E34" i="17" s="1"/>
  <c r="P24" i="16"/>
  <c r="E26" i="16"/>
  <c r="E27" i="16"/>
  <c r="BP17" i="2"/>
  <c r="BK14" i="2"/>
  <c r="BM14" i="2" s="1"/>
  <c r="BO14" i="2" s="1"/>
  <c r="BP14" i="2" s="1"/>
  <c r="BP13" i="2"/>
  <c r="BK13" i="2"/>
  <c r="BM13" i="2" s="1"/>
  <c r="BP12" i="2"/>
  <c r="BK12" i="2"/>
  <c r="BM12" i="2" s="1"/>
  <c r="BP11" i="2"/>
  <c r="BK11" i="2"/>
  <c r="BM11" i="2" s="1"/>
  <c r="BP10" i="2"/>
  <c r="BM10" i="2"/>
  <c r="BP9" i="2"/>
  <c r="BM9" i="2"/>
  <c r="BO7" i="2"/>
  <c r="BP7" i="2" s="1"/>
  <c r="BK7" i="2"/>
  <c r="BM7" i="2" s="1"/>
  <c r="BK5" i="2"/>
  <c r="BM5" i="2" s="1"/>
  <c r="BP4" i="2"/>
  <c r="BK4" i="2"/>
  <c r="BM4" i="2" s="1"/>
  <c r="BK3" i="2"/>
  <c r="BM3" i="2" s="1"/>
  <c r="C20" i="16"/>
  <c r="C19" i="16"/>
  <c r="E19" i="16" s="1"/>
  <c r="C18" i="16"/>
  <c r="E18" i="16" s="1"/>
  <c r="C17" i="16"/>
  <c r="E17" i="16" s="1"/>
  <c r="N31" i="16"/>
  <c r="M31" i="16"/>
  <c r="L31" i="16"/>
  <c r="K31" i="16"/>
  <c r="J31" i="16"/>
  <c r="I31" i="16"/>
  <c r="H31" i="16"/>
  <c r="E30" i="16"/>
  <c r="E29" i="16"/>
  <c r="E28" i="16"/>
  <c r="E25" i="16"/>
  <c r="E24" i="16"/>
  <c r="E23" i="16"/>
  <c r="E22" i="16"/>
  <c r="E21" i="16"/>
  <c r="E20" i="16"/>
  <c r="E16" i="16"/>
  <c r="E15" i="16"/>
  <c r="E14" i="16"/>
  <c r="E13" i="16"/>
  <c r="G31" i="16" s="1"/>
  <c r="E12" i="16"/>
  <c r="E11" i="16"/>
  <c r="E10" i="16"/>
  <c r="E9" i="16"/>
  <c r="E8" i="16"/>
  <c r="E7" i="16"/>
  <c r="E5" i="16"/>
  <c r="E4" i="16"/>
  <c r="E2" i="16"/>
  <c r="E32" i="16" l="1"/>
  <c r="BN9" i="2"/>
  <c r="BO3" i="2"/>
  <c r="BP3" i="2"/>
  <c r="BP18" i="2" s="1"/>
  <c r="F31" i="16"/>
  <c r="O31" i="16" s="1"/>
  <c r="E31" i="16"/>
  <c r="H31" i="15"/>
  <c r="I31" i="15"/>
  <c r="J31" i="15"/>
  <c r="K31" i="15"/>
  <c r="L31" i="15"/>
  <c r="M31" i="15"/>
  <c r="N31" i="15"/>
  <c r="E27" i="15"/>
  <c r="E25" i="15"/>
  <c r="C20" i="15"/>
  <c r="E20" i="15" s="1"/>
  <c r="C18" i="15"/>
  <c r="E18" i="15" s="1"/>
  <c r="F18" i="15" s="1"/>
  <c r="C17" i="15"/>
  <c r="E17" i="15" s="1"/>
  <c r="F17" i="15" s="1"/>
  <c r="E30" i="15"/>
  <c r="E29" i="15"/>
  <c r="E28" i="15"/>
  <c r="E24" i="15"/>
  <c r="E23" i="15"/>
  <c r="E22" i="15"/>
  <c r="E21" i="15"/>
  <c r="C19" i="15"/>
  <c r="E19" i="15" s="1"/>
  <c r="F19" i="15" s="1"/>
  <c r="E16" i="15"/>
  <c r="E15" i="15"/>
  <c r="E14" i="15"/>
  <c r="E13" i="15"/>
  <c r="G13" i="15" s="1"/>
  <c r="G31" i="15" s="1"/>
  <c r="E12" i="15"/>
  <c r="E11" i="15"/>
  <c r="E10" i="15"/>
  <c r="E9" i="15"/>
  <c r="E8" i="15"/>
  <c r="E7" i="15"/>
  <c r="E5" i="15"/>
  <c r="E4" i="15"/>
  <c r="E2" i="15"/>
  <c r="E31" i="15" l="1"/>
  <c r="E32" i="15"/>
  <c r="E33" i="15" s="1"/>
  <c r="E33" i="16"/>
  <c r="F31" i="15"/>
  <c r="O31" i="15" s="1"/>
  <c r="C18" i="14"/>
  <c r="C20" i="14" l="1"/>
  <c r="E20" i="14" s="1"/>
  <c r="C17" i="14"/>
  <c r="BE9" i="2"/>
  <c r="BH17" i="2"/>
  <c r="BC14" i="2"/>
  <c r="BE14" i="2" s="1"/>
  <c r="BG14" i="2" s="1"/>
  <c r="BH14" i="2" s="1"/>
  <c r="BH13" i="2"/>
  <c r="BC13" i="2"/>
  <c r="BE13" i="2" s="1"/>
  <c r="BH12" i="2"/>
  <c r="BC12" i="2"/>
  <c r="BE12" i="2" s="1"/>
  <c r="BH11" i="2"/>
  <c r="BC11" i="2"/>
  <c r="BE11" i="2" s="1"/>
  <c r="BH10" i="2"/>
  <c r="BE10" i="2"/>
  <c r="BH9" i="2"/>
  <c r="BG7" i="2"/>
  <c r="BH7" i="2" s="1"/>
  <c r="BC7" i="2"/>
  <c r="BE7" i="2" s="1"/>
  <c r="BC5" i="2"/>
  <c r="BE5" i="2" s="1"/>
  <c r="BH4" i="2"/>
  <c r="BC4" i="2"/>
  <c r="BE4" i="2" s="1"/>
  <c r="BC3" i="2"/>
  <c r="BE3" i="2" s="1"/>
  <c r="E21" i="14"/>
  <c r="C19" i="14"/>
  <c r="E19" i="14" s="1"/>
  <c r="F19" i="14" s="1"/>
  <c r="M30" i="14"/>
  <c r="L30" i="14"/>
  <c r="K30" i="14"/>
  <c r="J30" i="14"/>
  <c r="I30" i="14"/>
  <c r="H30" i="14"/>
  <c r="E29" i="14"/>
  <c r="O28" i="14"/>
  <c r="E28" i="14"/>
  <c r="E27" i="14"/>
  <c r="E24" i="14"/>
  <c r="E23" i="14"/>
  <c r="E22" i="14"/>
  <c r="E18" i="14"/>
  <c r="F18" i="14" s="1"/>
  <c r="E17" i="14"/>
  <c r="F17" i="14" s="1"/>
  <c r="E16" i="14"/>
  <c r="E15" i="14"/>
  <c r="E14" i="14"/>
  <c r="E13" i="14"/>
  <c r="G13" i="14" s="1"/>
  <c r="G30" i="14" s="1"/>
  <c r="E12" i="14"/>
  <c r="E11" i="14"/>
  <c r="E10" i="14"/>
  <c r="E9" i="14"/>
  <c r="E8" i="14"/>
  <c r="E7" i="14"/>
  <c r="E5" i="14"/>
  <c r="E30" i="14" s="1"/>
  <c r="E4" i="14"/>
  <c r="E2" i="14"/>
  <c r="BG3" i="2" l="1"/>
  <c r="BH3" i="2" s="1"/>
  <c r="BH18" i="2" s="1"/>
  <c r="BF9" i="2"/>
  <c r="E31" i="14"/>
  <c r="E32" i="14" s="1"/>
  <c r="F30" i="14"/>
  <c r="N30" i="14" s="1"/>
  <c r="E22" i="13"/>
  <c r="C19" i="13"/>
  <c r="E19" i="13" s="1"/>
  <c r="F19" i="13" s="1"/>
  <c r="C17" i="13"/>
  <c r="E17" i="13" s="1"/>
  <c r="F17" i="13" s="1"/>
  <c r="C18" i="13"/>
  <c r="E18" i="13" s="1"/>
  <c r="F18" i="13" s="1"/>
  <c r="K28" i="13"/>
  <c r="J28" i="13"/>
  <c r="I28" i="13"/>
  <c r="H28" i="13"/>
  <c r="E27" i="13"/>
  <c r="O26" i="13"/>
  <c r="E26" i="13"/>
  <c r="E25" i="13"/>
  <c r="E24" i="13"/>
  <c r="E23" i="13"/>
  <c r="E21" i="13"/>
  <c r="E20" i="13"/>
  <c r="L28" i="13" s="1"/>
  <c r="E16" i="13"/>
  <c r="E15" i="13"/>
  <c r="E14" i="13"/>
  <c r="E13" i="13"/>
  <c r="G13" i="13" s="1"/>
  <c r="G28" i="13" s="1"/>
  <c r="E12" i="13"/>
  <c r="E11" i="13"/>
  <c r="E10" i="13"/>
  <c r="E9" i="13"/>
  <c r="E8" i="13"/>
  <c r="E7" i="13"/>
  <c r="E5" i="13"/>
  <c r="E4" i="13"/>
  <c r="E2" i="13"/>
  <c r="E28" i="13" l="1"/>
  <c r="E29" i="13"/>
  <c r="F28" i="13"/>
  <c r="M28" i="13"/>
  <c r="E28" i="12"/>
  <c r="O27" i="12"/>
  <c r="E8" i="12"/>
  <c r="E9" i="12"/>
  <c r="E10" i="12"/>
  <c r="E11" i="12"/>
  <c r="E12" i="12"/>
  <c r="E13" i="12"/>
  <c r="E14" i="12"/>
  <c r="E15" i="12"/>
  <c r="E16" i="12"/>
  <c r="E20" i="12"/>
  <c r="E21" i="12"/>
  <c r="E23" i="12"/>
  <c r="E24" i="12"/>
  <c r="E25" i="12"/>
  <c r="E26" i="12"/>
  <c r="E27" i="12"/>
  <c r="AW9" i="2"/>
  <c r="AZ17" i="2"/>
  <c r="AU14" i="2"/>
  <c r="AW14" i="2" s="1"/>
  <c r="AY14" i="2" s="1"/>
  <c r="AZ14" i="2" s="1"/>
  <c r="AZ13" i="2"/>
  <c r="AU13" i="2"/>
  <c r="AW13" i="2" s="1"/>
  <c r="AZ12" i="2"/>
  <c r="AU12" i="2"/>
  <c r="AW12" i="2" s="1"/>
  <c r="AZ11" i="2"/>
  <c r="AU11" i="2"/>
  <c r="AW11" i="2" s="1"/>
  <c r="AZ10" i="2"/>
  <c r="AW10" i="2"/>
  <c r="AY7" i="2"/>
  <c r="AZ7" i="2" s="1"/>
  <c r="AU7" i="2"/>
  <c r="AW7" i="2" s="1"/>
  <c r="AU5" i="2"/>
  <c r="AW5" i="2" s="1"/>
  <c r="AZ4" i="2"/>
  <c r="AU4" i="2"/>
  <c r="AW4" i="2" s="1"/>
  <c r="AU3" i="2"/>
  <c r="AW3" i="2" s="1"/>
  <c r="AY3" i="2" l="1"/>
  <c r="AZ3" i="2" s="1"/>
  <c r="E30" i="13"/>
  <c r="N28" i="13"/>
  <c r="AX9" i="2"/>
  <c r="AZ9" i="2" s="1"/>
  <c r="C19" i="12"/>
  <c r="E19" i="12" s="1"/>
  <c r="F19" i="12" s="1"/>
  <c r="C18" i="12"/>
  <c r="E18" i="12" s="1"/>
  <c r="F18" i="12" s="1"/>
  <c r="C17" i="12"/>
  <c r="E17" i="12" s="1"/>
  <c r="F17" i="12" s="1"/>
  <c r="K29" i="12"/>
  <c r="J29" i="12"/>
  <c r="I29" i="12"/>
  <c r="H29" i="12"/>
  <c r="M25" i="12"/>
  <c r="M24" i="12"/>
  <c r="L20" i="12"/>
  <c r="G13" i="12"/>
  <c r="G29" i="12" s="1"/>
  <c r="E7" i="12"/>
  <c r="E5" i="12"/>
  <c r="E4" i="12"/>
  <c r="E29" i="12" s="1"/>
  <c r="E2" i="12"/>
  <c r="AY18" i="2" l="1"/>
  <c r="AZ18" i="2"/>
  <c r="E30" i="12"/>
  <c r="E31" i="12" s="1"/>
  <c r="M29" i="12"/>
  <c r="L29" i="12"/>
  <c r="F29" i="12"/>
  <c r="H30" i="11"/>
  <c r="I30" i="11"/>
  <c r="J30" i="11"/>
  <c r="K30" i="11"/>
  <c r="C19" i="11"/>
  <c r="E19" i="11" s="1"/>
  <c r="F19" i="11" s="1"/>
  <c r="C17" i="11"/>
  <c r="E17" i="11" s="1"/>
  <c r="F17" i="11" s="1"/>
  <c r="E29" i="11"/>
  <c r="E28" i="11"/>
  <c r="M28" i="11" s="1"/>
  <c r="E27" i="11"/>
  <c r="M27" i="11" s="1"/>
  <c r="M30" i="11" s="1"/>
  <c r="E26" i="11"/>
  <c r="L26" i="11" s="1"/>
  <c r="E25" i="11"/>
  <c r="E24" i="11"/>
  <c r="L24" i="11" s="1"/>
  <c r="E23" i="11"/>
  <c r="E22" i="11"/>
  <c r="E21" i="11"/>
  <c r="L21" i="11" s="1"/>
  <c r="E20" i="11"/>
  <c r="C18" i="11"/>
  <c r="E18" i="11" s="1"/>
  <c r="F18" i="11" s="1"/>
  <c r="E16" i="11"/>
  <c r="E15" i="11"/>
  <c r="E14" i="11"/>
  <c r="E13" i="11"/>
  <c r="G13" i="11" s="1"/>
  <c r="G30" i="11" s="1"/>
  <c r="E12" i="11"/>
  <c r="E11" i="11"/>
  <c r="E10" i="11"/>
  <c r="E9" i="11"/>
  <c r="E8" i="11"/>
  <c r="E7" i="11"/>
  <c r="E5" i="11"/>
  <c r="E4" i="11"/>
  <c r="E30" i="11" s="1"/>
  <c r="E2" i="11"/>
  <c r="L30" i="11" l="1"/>
  <c r="F30" i="11"/>
  <c r="N29" i="12"/>
  <c r="E31" i="11"/>
  <c r="E32" i="11" s="1"/>
  <c r="H30" i="10"/>
  <c r="I30" i="10"/>
  <c r="AR4" i="2"/>
  <c r="AR10" i="2"/>
  <c r="AR11" i="2"/>
  <c r="AR12" i="2"/>
  <c r="AR13" i="2"/>
  <c r="AR17" i="2"/>
  <c r="AQ5" i="2"/>
  <c r="AM14" i="2"/>
  <c r="AO14" i="2" s="1"/>
  <c r="AQ14" i="2" s="1"/>
  <c r="AR14" i="2" s="1"/>
  <c r="AM13" i="2"/>
  <c r="AO13" i="2" s="1"/>
  <c r="AM12" i="2"/>
  <c r="AO12" i="2" s="1"/>
  <c r="AM11" i="2"/>
  <c r="AO11" i="2" s="1"/>
  <c r="AO10" i="2"/>
  <c r="AO9" i="2"/>
  <c r="AQ7" i="2"/>
  <c r="AR7" i="2" s="1"/>
  <c r="AM7" i="2"/>
  <c r="AO7" i="2" s="1"/>
  <c r="AM5" i="2"/>
  <c r="AO5" i="2" s="1"/>
  <c r="AM4" i="2"/>
  <c r="AO4" i="2" s="1"/>
  <c r="AM3" i="2"/>
  <c r="AO3" i="2" s="1"/>
  <c r="E8" i="10"/>
  <c r="E9" i="10"/>
  <c r="E10" i="10"/>
  <c r="E11" i="10"/>
  <c r="E12" i="10"/>
  <c r="E13" i="10"/>
  <c r="G13" i="10" s="1"/>
  <c r="E14" i="10"/>
  <c r="E15" i="10"/>
  <c r="E16" i="10"/>
  <c r="E20" i="10"/>
  <c r="E21" i="10"/>
  <c r="L21" i="10" s="1"/>
  <c r="E22" i="10"/>
  <c r="E23" i="10"/>
  <c r="E24" i="10"/>
  <c r="L24" i="10" s="1"/>
  <c r="E25" i="10"/>
  <c r="E26" i="10"/>
  <c r="L26" i="10" s="1"/>
  <c r="E27" i="10"/>
  <c r="M27" i="10" s="1"/>
  <c r="E28" i="10"/>
  <c r="M28" i="10" s="1"/>
  <c r="C19" i="10"/>
  <c r="E19" i="10" s="1"/>
  <c r="F19" i="10" s="1"/>
  <c r="C18" i="10"/>
  <c r="E18" i="10" s="1"/>
  <c r="F18" i="10" s="1"/>
  <c r="F36" i="10"/>
  <c r="F35" i="10" s="1"/>
  <c r="E29" i="10"/>
  <c r="C17" i="10"/>
  <c r="E17" i="10" s="1"/>
  <c r="G16" i="10"/>
  <c r="E7" i="10"/>
  <c r="E5" i="10"/>
  <c r="E4" i="10"/>
  <c r="E30" i="10" s="1"/>
  <c r="E2" i="10"/>
  <c r="G30" i="10" l="1"/>
  <c r="M30" i="10"/>
  <c r="L30" i="10"/>
  <c r="AP9" i="2"/>
  <c r="AQ9" i="2" s="1"/>
  <c r="AR9" i="2" s="1"/>
  <c r="AQ3" i="2"/>
  <c r="AR3" i="2" s="1"/>
  <c r="F17" i="10"/>
  <c r="F30" i="10" s="1"/>
  <c r="N30" i="11"/>
  <c r="J30" i="10"/>
  <c r="E31" i="10"/>
  <c r="E32" i="10" s="1"/>
  <c r="E28" i="9"/>
  <c r="C16" i="9"/>
  <c r="E16" i="9" s="1"/>
  <c r="F16" i="9" s="1"/>
  <c r="F36" i="9"/>
  <c r="F35" i="9" s="1"/>
  <c r="E29" i="9"/>
  <c r="I29" i="9" s="1"/>
  <c r="I30" i="9" s="1"/>
  <c r="E27" i="9"/>
  <c r="K27" i="9" s="1"/>
  <c r="E26" i="9"/>
  <c r="K26" i="9" s="1"/>
  <c r="E25" i="9"/>
  <c r="J25" i="9" s="1"/>
  <c r="E24" i="9"/>
  <c r="J24" i="9" s="1"/>
  <c r="E23" i="9"/>
  <c r="J23" i="9" s="1"/>
  <c r="E22" i="9"/>
  <c r="E21" i="9"/>
  <c r="E20" i="9"/>
  <c r="J20" i="9" s="1"/>
  <c r="E19" i="9"/>
  <c r="C18" i="9"/>
  <c r="E18" i="9" s="1"/>
  <c r="F18" i="9" s="1"/>
  <c r="C17" i="9"/>
  <c r="E17" i="9" s="1"/>
  <c r="F17" i="9" s="1"/>
  <c r="E15" i="9"/>
  <c r="G15" i="9" s="1"/>
  <c r="E14" i="9"/>
  <c r="G14" i="9" s="1"/>
  <c r="E13" i="9"/>
  <c r="G13" i="9" s="1"/>
  <c r="E12" i="9"/>
  <c r="E11" i="9"/>
  <c r="E10" i="9"/>
  <c r="E9" i="9"/>
  <c r="E8" i="9"/>
  <c r="E7" i="9"/>
  <c r="E5" i="9"/>
  <c r="E4" i="9"/>
  <c r="E30" i="9" s="1"/>
  <c r="E2" i="9"/>
  <c r="K30" i="9" l="1"/>
  <c r="AQ18" i="2"/>
  <c r="AR18" i="2"/>
  <c r="N30" i="10"/>
  <c r="F30" i="9"/>
  <c r="J30" i="9"/>
  <c r="G30" i="9"/>
  <c r="E31" i="9"/>
  <c r="E32" i="9" s="1"/>
  <c r="H30" i="9"/>
  <c r="F35" i="8"/>
  <c r="F34" i="8" s="1"/>
  <c r="C24" i="8"/>
  <c r="E24" i="8" s="1"/>
  <c r="J24" i="8" s="1"/>
  <c r="J23" i="8"/>
  <c r="E8" i="8"/>
  <c r="H8" i="8" s="1"/>
  <c r="E9" i="8"/>
  <c r="E10" i="8"/>
  <c r="E11" i="8"/>
  <c r="E12" i="8"/>
  <c r="E13" i="8"/>
  <c r="G13" i="8" s="1"/>
  <c r="E14" i="8"/>
  <c r="G14" i="8" s="1"/>
  <c r="E15" i="8"/>
  <c r="G15" i="8" s="1"/>
  <c r="E19" i="8"/>
  <c r="E20" i="8"/>
  <c r="J20" i="8" s="1"/>
  <c r="E21" i="8"/>
  <c r="E22" i="8"/>
  <c r="E23" i="8"/>
  <c r="E25" i="8"/>
  <c r="J25" i="8" s="1"/>
  <c r="E26" i="8"/>
  <c r="K26" i="8" s="1"/>
  <c r="E27" i="8"/>
  <c r="K27" i="8" s="1"/>
  <c r="E28" i="8"/>
  <c r="I28" i="8" s="1"/>
  <c r="I29" i="8" s="1"/>
  <c r="AG9" i="2"/>
  <c r="AE14" i="2"/>
  <c r="AG14" i="2" s="1"/>
  <c r="AI14" i="2" s="1"/>
  <c r="AE13" i="2"/>
  <c r="AG13" i="2" s="1"/>
  <c r="AE12" i="2"/>
  <c r="AG12" i="2" s="1"/>
  <c r="AE11" i="2"/>
  <c r="AG11" i="2" s="1"/>
  <c r="AG10" i="2"/>
  <c r="AI7" i="2"/>
  <c r="AE7" i="2"/>
  <c r="AG7" i="2" s="1"/>
  <c r="AE5" i="2"/>
  <c r="AG5" i="2" s="1"/>
  <c r="AE4" i="2"/>
  <c r="AG4" i="2" s="1"/>
  <c r="AE3" i="2"/>
  <c r="AG3" i="2" s="1"/>
  <c r="C16" i="8"/>
  <c r="E16" i="8" s="1"/>
  <c r="F16" i="8" s="1"/>
  <c r="C17" i="8"/>
  <c r="E17" i="8" s="1"/>
  <c r="F17" i="8" s="1"/>
  <c r="C18" i="8"/>
  <c r="E18" i="8" s="1"/>
  <c r="F18" i="8" s="1"/>
  <c r="E7" i="8"/>
  <c r="H7" i="8" s="1"/>
  <c r="E5" i="8"/>
  <c r="E4" i="8"/>
  <c r="E2" i="8"/>
  <c r="J29" i="8" l="1"/>
  <c r="K29" i="8"/>
  <c r="G29" i="8"/>
  <c r="H29" i="8"/>
  <c r="F29" i="8"/>
  <c r="E30" i="8"/>
  <c r="L30" i="9"/>
  <c r="AH9" i="2"/>
  <c r="AI9" i="2" s="1"/>
  <c r="AH3" i="2"/>
  <c r="AI3" i="2" s="1"/>
  <c r="E29" i="8"/>
  <c r="E7" i="7"/>
  <c r="E8" i="7"/>
  <c r="E9" i="7"/>
  <c r="E10" i="7"/>
  <c r="E11" i="7"/>
  <c r="E12" i="7"/>
  <c r="E13" i="7"/>
  <c r="E14" i="7"/>
  <c r="E15" i="7"/>
  <c r="E19" i="7"/>
  <c r="E20" i="7"/>
  <c r="E21" i="7"/>
  <c r="E22" i="7"/>
  <c r="E23" i="7"/>
  <c r="E24" i="7"/>
  <c r="E25" i="7"/>
  <c r="E28" i="7"/>
  <c r="G29" i="7"/>
  <c r="H29" i="7"/>
  <c r="I29" i="7"/>
  <c r="F29" i="7"/>
  <c r="C18" i="7"/>
  <c r="E18" i="7" s="1"/>
  <c r="C17" i="7"/>
  <c r="E17" i="7" s="1"/>
  <c r="C16" i="7"/>
  <c r="E16" i="7" s="1"/>
  <c r="E5" i="7"/>
  <c r="E4" i="7"/>
  <c r="E2" i="7"/>
  <c r="Y9" i="2"/>
  <c r="W14" i="2"/>
  <c r="Y14" i="2" s="1"/>
  <c r="W13" i="2"/>
  <c r="Y13" i="2" s="1"/>
  <c r="W12" i="2"/>
  <c r="Y12" i="2" s="1"/>
  <c r="W11" i="2"/>
  <c r="Y11" i="2" s="1"/>
  <c r="Y10" i="2"/>
  <c r="AA7" i="2"/>
  <c r="W7" i="2"/>
  <c r="Y7" i="2" s="1"/>
  <c r="W5" i="2"/>
  <c r="Y5" i="2" s="1"/>
  <c r="W4" i="2"/>
  <c r="Y4" i="2" s="1"/>
  <c r="W3" i="2"/>
  <c r="Y3" i="2" s="1"/>
  <c r="E31" i="8" l="1"/>
  <c r="E29" i="7"/>
  <c r="L29" i="8"/>
  <c r="AI18" i="2"/>
  <c r="E30" i="7"/>
  <c r="Z9" i="2"/>
  <c r="Z3" i="2"/>
  <c r="I18" i="6"/>
  <c r="I28" i="6" s="1"/>
  <c r="E20" i="6"/>
  <c r="E21" i="6"/>
  <c r="E27" i="6"/>
  <c r="E26" i="6"/>
  <c r="E25" i="6"/>
  <c r="E24" i="6"/>
  <c r="E23" i="6"/>
  <c r="E22" i="6"/>
  <c r="E19" i="6"/>
  <c r="E18" i="6"/>
  <c r="E17" i="6"/>
  <c r="F17" i="6" s="1"/>
  <c r="E16" i="6"/>
  <c r="F16" i="6" s="1"/>
  <c r="F28" i="6" s="1"/>
  <c r="E15" i="6"/>
  <c r="G15" i="6" s="1"/>
  <c r="E14" i="6"/>
  <c r="G14" i="6" s="1"/>
  <c r="E13" i="6"/>
  <c r="G13" i="6" s="1"/>
  <c r="E12" i="6"/>
  <c r="E11" i="6"/>
  <c r="E10" i="6"/>
  <c r="E9" i="6"/>
  <c r="E8" i="6"/>
  <c r="H8" i="6" s="1"/>
  <c r="E7" i="6"/>
  <c r="H7" i="6" s="1"/>
  <c r="E5" i="6"/>
  <c r="E4" i="6"/>
  <c r="E28" i="6" s="1"/>
  <c r="E2" i="6"/>
  <c r="G28" i="6" l="1"/>
  <c r="E31" i="7"/>
  <c r="E29" i="6"/>
  <c r="AA3" i="2"/>
  <c r="AA18" i="2" s="1"/>
  <c r="J29" i="7"/>
  <c r="H28" i="6"/>
  <c r="J28" i="6" s="1"/>
  <c r="E30" i="6"/>
  <c r="Q10" i="2"/>
  <c r="S7" i="2"/>
  <c r="O4" i="2"/>
  <c r="Q4" i="2" s="1"/>
  <c r="O5" i="2"/>
  <c r="Q5" i="2" s="1"/>
  <c r="O7" i="2"/>
  <c r="Q7" i="2" s="1"/>
  <c r="Q9" i="2"/>
  <c r="O11" i="2"/>
  <c r="Q11" i="2" s="1"/>
  <c r="O12" i="2"/>
  <c r="Q12" i="2" s="1"/>
  <c r="O13" i="2"/>
  <c r="Q13" i="2" s="1"/>
  <c r="O14" i="2"/>
  <c r="Q14" i="2" s="1"/>
  <c r="O3" i="2"/>
  <c r="Q3" i="2" s="1"/>
  <c r="R9" i="2" l="1"/>
  <c r="R3" i="2"/>
  <c r="S3" i="2" s="1"/>
  <c r="S18" i="2" s="1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5" i="5"/>
  <c r="E4" i="5"/>
  <c r="E2" i="5"/>
  <c r="E29" i="5" l="1"/>
  <c r="E28" i="5"/>
  <c r="E30" i="5" l="1"/>
  <c r="F35" i="4" l="1"/>
  <c r="E24" i="4"/>
  <c r="E27" i="4"/>
  <c r="E26" i="4"/>
  <c r="E25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5" i="4"/>
  <c r="E4" i="4"/>
  <c r="E2" i="4"/>
  <c r="E29" i="4" l="1"/>
  <c r="E28" i="4"/>
  <c r="E5" i="1"/>
  <c r="E4" i="1"/>
  <c r="E27" i="1" s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2" i="1"/>
  <c r="E28" i="1" l="1"/>
  <c r="E29" i="1" s="1"/>
  <c r="E30" i="4"/>
</calcChain>
</file>

<file path=xl/comments1.xml><?xml version="1.0" encoding="utf-8"?>
<comments xmlns="http://schemas.openxmlformats.org/spreadsheetml/2006/main">
  <authors>
    <author>RePack by Diakov</author>
  </authors>
  <commentList>
    <comment ref="K7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</commentList>
</comments>
</file>

<file path=xl/comments2.xml><?xml version="1.0" encoding="utf-8"?>
<comments xmlns="http://schemas.openxmlformats.org/spreadsheetml/2006/main">
  <authors>
    <author>RePack by Diakov</author>
    <author>tc={92005CF1-4D4D-4D02-979A-AEBF1D0B9C5F}</author>
    <author>edik</author>
  </authors>
  <commentList>
    <comment ref="S3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Была переплата 114.55</t>
        </r>
      </text>
    </comment>
    <comment ref="YW4" authorId="1" shapeId="0">
      <text>
        <r>
          <rPr>
            <sz val="11"/>
            <color theme="1"/>
            <rFont val="Calibri"/>
            <family val="2"/>
            <charset val="204"/>
            <scheme val="minor"/>
          </rPr>
  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При оплате указал 518</t>
        </r>
      </text>
    </comment>
    <comment ref="S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AA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AI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AQ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AY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BG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BO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BW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CE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CO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CW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DE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DM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DU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EC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EK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ES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FA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FI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FQ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FY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GG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GO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GW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HE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HM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HU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IC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IK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IS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JA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JI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JQ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JY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KG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KO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KW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LE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LM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LU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MC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ML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MT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NB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NJ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NR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NZ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OH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OP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OX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PF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PN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PV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QE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QM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QV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RD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RM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RV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SE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SN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SW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TF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TO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TX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UG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UP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UY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VH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VQ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VZ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WI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WR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XA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XJ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XS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YB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YK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YT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ZC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ZL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ZV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AAE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AAL10" authorId="2" shapeId="0">
      <text>
        <r>
          <rPr>
            <b/>
            <sz val="9"/>
            <color indexed="81"/>
            <rFont val="Tahoma"/>
            <charset val="1"/>
          </rPr>
          <t>edik:</t>
        </r>
        <r>
          <rPr>
            <sz val="9"/>
            <color indexed="81"/>
            <rFont val="Tahoma"/>
            <charset val="1"/>
          </rPr>
          <t xml:space="preserve">
ЗАПЛАТИЛ ПО ИНФОРМАЦИИ НА САЙТЕ</t>
        </r>
      </text>
    </comment>
    <comment ref="AAN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AAU10" authorId="2" shapeId="0">
      <text>
        <r>
          <rPr>
            <b/>
            <sz val="9"/>
            <color indexed="81"/>
            <rFont val="Tahoma"/>
            <charset val="1"/>
          </rPr>
          <t>edik:</t>
        </r>
        <r>
          <rPr>
            <sz val="9"/>
            <color indexed="81"/>
            <rFont val="Tahoma"/>
            <charset val="1"/>
          </rPr>
          <t xml:space="preserve">
ЗАПЛАТИЛ ПО ИНФОРМАЦИИ НА САЙТЕ</t>
        </r>
      </text>
    </comment>
    <comment ref="AAW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ABD10" authorId="2" shapeId="0">
      <text>
        <r>
          <rPr>
            <b/>
            <sz val="9"/>
            <color indexed="81"/>
            <rFont val="Tahoma"/>
            <charset val="1"/>
          </rPr>
          <t>edik:</t>
        </r>
        <r>
          <rPr>
            <sz val="9"/>
            <color indexed="81"/>
            <rFont val="Tahoma"/>
            <charset val="1"/>
          </rPr>
          <t xml:space="preserve">
ЗАПЛАТИЛ ПО ИНФОРМАЦИИ НА САЙТЕ</t>
        </r>
      </text>
    </comment>
    <comment ref="ABF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ABM10" authorId="2" shapeId="0">
      <text>
        <r>
          <rPr>
            <b/>
            <sz val="9"/>
            <color indexed="81"/>
            <rFont val="Tahoma"/>
            <charset val="1"/>
          </rPr>
          <t>Нужно заплатить с учетом прошлошого</t>
        </r>
      </text>
    </comment>
    <comment ref="ABO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ABW10" authorId="2" shapeId="0">
      <text>
        <r>
          <rPr>
            <b/>
            <sz val="9"/>
            <color indexed="81"/>
            <rFont val="Tahoma"/>
            <charset val="1"/>
          </rPr>
          <t>Нужно заплатить с учетом прошлошого</t>
        </r>
      </text>
    </comment>
    <comment ref="ABY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ACF10" authorId="2" shapeId="0">
      <text>
        <r>
          <rPr>
            <b/>
            <sz val="9"/>
            <color indexed="81"/>
            <rFont val="Tahoma"/>
            <charset val="1"/>
          </rPr>
          <t>Нужно заплатить с учетом прошлошого</t>
        </r>
      </text>
    </comment>
    <comment ref="ACH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ACO10" authorId="2" shapeId="0">
      <text>
        <r>
          <rPr>
            <b/>
            <sz val="9"/>
            <color indexed="81"/>
            <rFont val="Tahoma"/>
            <charset val="1"/>
          </rPr>
          <t>Нужно заплатить с учетом прошлошого</t>
        </r>
      </text>
    </comment>
    <comment ref="ACQ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ACX10" authorId="2" shapeId="0">
      <text>
        <r>
          <rPr>
            <b/>
            <sz val="9"/>
            <color indexed="81"/>
            <rFont val="Tahoma"/>
            <charset val="1"/>
          </rPr>
          <t>Нужно заплатить с учетом прошлошого</t>
        </r>
      </text>
    </comment>
    <comment ref="ACZ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ADG10" authorId="2" shapeId="0">
      <text>
        <r>
          <rPr>
            <b/>
            <sz val="9"/>
            <color indexed="81"/>
            <rFont val="Tahoma"/>
            <charset val="1"/>
          </rPr>
          <t>Нужно заплатить с учетом прошлошого</t>
        </r>
      </text>
    </comment>
    <comment ref="ADI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ADP10" authorId="2" shapeId="0">
      <text>
        <r>
          <rPr>
            <b/>
            <sz val="9"/>
            <color indexed="81"/>
            <rFont val="Tahoma"/>
            <charset val="1"/>
          </rPr>
          <t>Нужно заплатить с учетом прошлошого</t>
        </r>
      </text>
    </comment>
    <comment ref="ADR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  <comment ref="ADY10" authorId="2" shapeId="0">
      <text>
        <r>
          <rPr>
            <b/>
            <sz val="9"/>
            <color indexed="81"/>
            <rFont val="Tahoma"/>
            <charset val="1"/>
          </rPr>
          <t>Нужно заплатить с учетом прошлошого</t>
        </r>
      </text>
    </comment>
    <comment ref="AEA10" authorId="0" shapeId="0">
      <text>
        <r>
          <rPr>
            <b/>
            <sz val="9"/>
            <color indexed="81"/>
            <rFont val="Tahoma"/>
            <family val="2"/>
            <charset val="204"/>
          </rPr>
          <t>RePack by Diakov:</t>
        </r>
        <r>
          <rPr>
            <sz val="9"/>
            <color indexed="81"/>
            <rFont val="Tahoma"/>
            <family val="2"/>
            <charset val="204"/>
          </rPr>
          <t xml:space="preserve">
Сумма на сайте (16150)</t>
        </r>
      </text>
    </comment>
  </commentList>
</comments>
</file>

<file path=xl/sharedStrings.xml><?xml version="1.0" encoding="utf-8"?>
<sst xmlns="http://schemas.openxmlformats.org/spreadsheetml/2006/main" count="2179" uniqueCount="238">
  <si>
    <t>Статья расхода</t>
  </si>
  <si>
    <t>Зарплата</t>
  </si>
  <si>
    <t>Статья дохода</t>
  </si>
  <si>
    <t>Детские</t>
  </si>
  <si>
    <t>Период</t>
  </si>
  <si>
    <t>Работа</t>
  </si>
  <si>
    <t>Эдик</t>
  </si>
  <si>
    <t>Оксана</t>
  </si>
  <si>
    <t>Дима</t>
  </si>
  <si>
    <t>Питание</t>
  </si>
  <si>
    <t>Фонды</t>
  </si>
  <si>
    <t>Выпускной</t>
  </si>
  <si>
    <t>Репетитор Анг.</t>
  </si>
  <si>
    <t>Репетитор мат.</t>
  </si>
  <si>
    <t>Настя</t>
  </si>
  <si>
    <t>Памперс</t>
  </si>
  <si>
    <t>Общие</t>
  </si>
  <si>
    <t>Долг мамке</t>
  </si>
  <si>
    <t>Комуналка</t>
  </si>
  <si>
    <t>Лекарства</t>
  </si>
  <si>
    <t>Витамины</t>
  </si>
  <si>
    <t>Практика</t>
  </si>
  <si>
    <t>Кеды</t>
  </si>
  <si>
    <t>Організація</t>
  </si>
  <si>
    <t>Послуга</t>
  </si>
  <si>
    <t>Нарахування</t>
  </si>
  <si>
    <t>Оплата</t>
  </si>
  <si>
    <t>водопост.та відвед.</t>
  </si>
  <si>
    <t>ПАТ "Крив. теплоцентраль"</t>
  </si>
  <si>
    <t>послуга з опалення</t>
  </si>
  <si>
    <t>утрим.будин.та терит.</t>
  </si>
  <si>
    <t>ТОВ "Житлосервіс-КР"</t>
  </si>
  <si>
    <t>ПАТ "ДТЕК Дніпрообленерго"</t>
  </si>
  <si>
    <t>електроенергія</t>
  </si>
  <si>
    <t>ТОВ "Екоспецтранс"</t>
  </si>
  <si>
    <t>вивіз відходів</t>
  </si>
  <si>
    <t>ФОП "Бондаренко М.М."</t>
  </si>
  <si>
    <t>домофонні системи</t>
  </si>
  <si>
    <t>ФОП "Барінов О.В."</t>
  </si>
  <si>
    <t>обслуга теплолічильників</t>
  </si>
  <si>
    <t>ТОВ Дніпропетровськгаз збут</t>
  </si>
  <si>
    <t>газопостач.</t>
  </si>
  <si>
    <t>Особовий рахунок</t>
  </si>
  <si>
    <t>Сума до сплати</t>
  </si>
  <si>
    <t>Показания счетчиков</t>
  </si>
  <si>
    <t>Предыдущие показания</t>
  </si>
  <si>
    <t>и того</t>
  </si>
  <si>
    <t>тариф</t>
  </si>
  <si>
    <t>сумма</t>
  </si>
  <si>
    <t>Приватбанк</t>
  </si>
  <si>
    <t>Отдых</t>
  </si>
  <si>
    <t>Книжный</t>
  </si>
  <si>
    <t>КП "Кривбасводоканал" (с\у)</t>
  </si>
  <si>
    <t>КП "Кривбасводоканал" (кухня)</t>
  </si>
  <si>
    <t>Июль</t>
  </si>
  <si>
    <t>Август</t>
  </si>
  <si>
    <t>Интернет</t>
  </si>
  <si>
    <t>стрижка</t>
  </si>
  <si>
    <t>Школа</t>
  </si>
  <si>
    <t>репет англ.</t>
  </si>
  <si>
    <t>репет мат.</t>
  </si>
  <si>
    <t>Подарок</t>
  </si>
  <si>
    <t>репеты</t>
  </si>
  <si>
    <t>школа</t>
  </si>
  <si>
    <t>общие</t>
  </si>
  <si>
    <t>я</t>
  </si>
  <si>
    <t>Сентябрь</t>
  </si>
  <si>
    <t>репет.  Укр</t>
  </si>
  <si>
    <t>днюха мамки</t>
  </si>
  <si>
    <t>филтр</t>
  </si>
  <si>
    <t>конкурс</t>
  </si>
  <si>
    <t>Кред О</t>
  </si>
  <si>
    <t>Кред Э</t>
  </si>
  <si>
    <t>долг</t>
  </si>
  <si>
    <t>памперс</t>
  </si>
  <si>
    <t>комуналка</t>
  </si>
  <si>
    <t>банк</t>
  </si>
  <si>
    <t>телефоны</t>
  </si>
  <si>
    <t>Подарок лиза</t>
  </si>
  <si>
    <t>подарок днюха</t>
  </si>
  <si>
    <t>дед</t>
  </si>
  <si>
    <t>еда</t>
  </si>
  <si>
    <t>прививка</t>
  </si>
  <si>
    <t>оставить на карте</t>
  </si>
  <si>
    <t>Октябрь</t>
  </si>
  <si>
    <t>Ноябрь</t>
  </si>
  <si>
    <t>Генеколог</t>
  </si>
  <si>
    <t>подарок 1 янв</t>
  </si>
  <si>
    <t>елка</t>
  </si>
  <si>
    <t>подрок Мамки</t>
  </si>
  <si>
    <t>п</t>
  </si>
  <si>
    <t>в</t>
  </si>
  <si>
    <t>с</t>
  </si>
  <si>
    <t>ч</t>
  </si>
  <si>
    <t>a</t>
  </si>
  <si>
    <t>м</t>
  </si>
  <si>
    <t>у</t>
  </si>
  <si>
    <t>а</t>
  </si>
  <si>
    <t>Кумовство</t>
  </si>
  <si>
    <t>Декабрь</t>
  </si>
  <si>
    <t>телефон эдик</t>
  </si>
  <si>
    <t>телефон оксана</t>
  </si>
  <si>
    <t>ф</t>
  </si>
  <si>
    <t>добавить подарок</t>
  </si>
  <si>
    <t>реп. Физика</t>
  </si>
  <si>
    <t>ЗНО</t>
  </si>
  <si>
    <t>Январь</t>
  </si>
  <si>
    <t>Подарки мамки</t>
  </si>
  <si>
    <t>подарок</t>
  </si>
  <si>
    <t>У</t>
  </si>
  <si>
    <t>А</t>
  </si>
  <si>
    <t>Ф</t>
  </si>
  <si>
    <t>М</t>
  </si>
  <si>
    <t>февраль</t>
  </si>
  <si>
    <t>Стрижка</t>
  </si>
  <si>
    <t>Ивроше</t>
  </si>
  <si>
    <t>лекарства</t>
  </si>
  <si>
    <t>сапожки</t>
  </si>
  <si>
    <t xml:space="preserve"> </t>
  </si>
  <si>
    <t>Возврат днюхи</t>
  </si>
  <si>
    <t>март</t>
  </si>
  <si>
    <t>узи</t>
  </si>
  <si>
    <t>Костюм</t>
  </si>
  <si>
    <t>ремонт</t>
  </si>
  <si>
    <t>багеты</t>
  </si>
  <si>
    <t>настя</t>
  </si>
  <si>
    <t>молоко</t>
  </si>
  <si>
    <t>сахар</t>
  </si>
  <si>
    <t>Платье на выпускной</t>
  </si>
  <si>
    <t>Майкап</t>
  </si>
  <si>
    <t>краска</t>
  </si>
  <si>
    <t>ягоды</t>
  </si>
  <si>
    <t>Школа(фонды, еда, вып)</t>
  </si>
  <si>
    <t>Обувь</t>
  </si>
  <si>
    <t>апрель</t>
  </si>
  <si>
    <t>Туфли</t>
  </si>
  <si>
    <t>Долг Савенкову</t>
  </si>
  <si>
    <t>ЗНО понед</t>
  </si>
  <si>
    <t xml:space="preserve">долг работа </t>
  </si>
  <si>
    <t>Платье на выпускной + басаножки</t>
  </si>
  <si>
    <t>Дима корманные</t>
  </si>
  <si>
    <t>Взять на выпускной</t>
  </si>
  <si>
    <t>май</t>
  </si>
  <si>
    <t>июнь</t>
  </si>
  <si>
    <t>июль</t>
  </si>
  <si>
    <t>Зарплата карточка</t>
  </si>
  <si>
    <t>Днюха</t>
  </si>
  <si>
    <t>тример</t>
  </si>
  <si>
    <t>Садик</t>
  </si>
  <si>
    <t>Порошок</t>
  </si>
  <si>
    <t>Дима институт</t>
  </si>
  <si>
    <t>август</t>
  </si>
  <si>
    <t>Диме долг</t>
  </si>
  <si>
    <t>сентябрь</t>
  </si>
  <si>
    <t>гастроинтеролог</t>
  </si>
  <si>
    <t>брюки\кеды</t>
  </si>
  <si>
    <t>ключи</t>
  </si>
  <si>
    <t>мамка днюха</t>
  </si>
  <si>
    <t>Кузя</t>
  </si>
  <si>
    <t>Кабельное</t>
  </si>
  <si>
    <t>оксана</t>
  </si>
  <si>
    <t>Око</t>
  </si>
  <si>
    <t>Стол новый год</t>
  </si>
  <si>
    <t>Елка</t>
  </si>
  <si>
    <t>Посылка</t>
  </si>
  <si>
    <t>садик</t>
  </si>
  <si>
    <t xml:space="preserve">Долг маме </t>
  </si>
  <si>
    <t>зубы</t>
  </si>
  <si>
    <t>лечение</t>
  </si>
  <si>
    <t>телефон</t>
  </si>
  <si>
    <t>Кредитка Оксана</t>
  </si>
  <si>
    <t>Кредитка Эдик</t>
  </si>
  <si>
    <t>батьківська плата</t>
  </si>
  <si>
    <t>Февраль</t>
  </si>
  <si>
    <t>Март</t>
  </si>
  <si>
    <t>Прошлое отоплнение</t>
  </si>
  <si>
    <t>кред</t>
  </si>
  <si>
    <t>дима</t>
  </si>
  <si>
    <t>Итого</t>
  </si>
  <si>
    <t>мелирование</t>
  </si>
  <si>
    <t>лекарство</t>
  </si>
  <si>
    <t>маме</t>
  </si>
  <si>
    <t>сапоги</t>
  </si>
  <si>
    <t xml:space="preserve">  </t>
  </si>
  <si>
    <t>КП "Кривбасводоканал"</t>
  </si>
  <si>
    <t>АТ "Крив. теплоцентраль"</t>
  </si>
  <si>
    <t>2 890,09</t>
  </si>
  <si>
    <t>12 033,35</t>
  </si>
  <si>
    <t>1 500,00</t>
  </si>
  <si>
    <t>опалення(по лічильнику)</t>
  </si>
  <si>
    <t>1 000,00</t>
  </si>
  <si>
    <t>попер.оплата утрим.будинк.</t>
  </si>
  <si>
    <t>ТОВ"Дніпровські енергетичні послуги"</t>
  </si>
  <si>
    <t>ПАТ "Укртелеком"</t>
  </si>
  <si>
    <t>послуги.зв’язку</t>
  </si>
  <si>
    <t>Саксаганський РВО</t>
  </si>
  <si>
    <t>ФО-П "Колодязна Л.С."</t>
  </si>
  <si>
    <t>кабельне ТБ</t>
  </si>
  <si>
    <t>хол.вода і відведення</t>
  </si>
  <si>
    <t>Апрель</t>
  </si>
  <si>
    <t>500+1400+апрель</t>
  </si>
  <si>
    <t>опаленя</t>
  </si>
  <si>
    <t>10 525,17</t>
  </si>
  <si>
    <t>КП ЖЕО N 35</t>
  </si>
  <si>
    <t>ТОВ "ДКМ"</t>
  </si>
  <si>
    <t>інтернет</t>
  </si>
  <si>
    <t>1400 (перенос на апрель)</t>
  </si>
  <si>
    <t>оплотил</t>
  </si>
  <si>
    <t>Теплоличильник</t>
  </si>
  <si>
    <t>Зарплата Эдик</t>
  </si>
  <si>
    <t>Зарплата Оксана(15-17)</t>
  </si>
  <si>
    <t>Кредитка Эдик(обязательный)</t>
  </si>
  <si>
    <t>Кредитка Оксана (до полного погашения )</t>
  </si>
  <si>
    <t>Кредитка Оксана (23)</t>
  </si>
  <si>
    <t>Кредитка Оксана (19)</t>
  </si>
  <si>
    <t>Комуналка(вода, свет, домофон, газ)</t>
  </si>
  <si>
    <t>Комуналка(батькив, отопление, жек)</t>
  </si>
  <si>
    <t>до 17</t>
  </si>
  <si>
    <t>после 17</t>
  </si>
  <si>
    <t>зубы(вырвать и начать)</t>
  </si>
  <si>
    <t xml:space="preserve">Оксана </t>
  </si>
  <si>
    <t>Я</t>
  </si>
  <si>
    <t>кредитки</t>
  </si>
  <si>
    <t>АТ "КРИВОРІЖГАЗ"</t>
  </si>
  <si>
    <t>Июнь</t>
  </si>
  <si>
    <t xml:space="preserve"> АТ "Крив. теплоцентраль"</t>
  </si>
  <si>
    <t xml:space="preserve"> АТ "КРИВОРІЖГАЗ"</t>
  </si>
  <si>
    <t>YASNO (ТОВ «Дніпровські енергетичні послуги»)</t>
  </si>
  <si>
    <t>Комуналка(Балакино)</t>
  </si>
  <si>
    <t>Комуналка(1 комн)</t>
  </si>
  <si>
    <t>Кредитка Эдик(погашение)</t>
  </si>
  <si>
    <t>Питание(+ стол нг)</t>
  </si>
  <si>
    <t>Теша</t>
  </si>
  <si>
    <t>ФЕВРАЛЬ</t>
  </si>
  <si>
    <t>ОСББ "Обрій-КР"</t>
  </si>
  <si>
    <t>Июнь-Июль</t>
  </si>
  <si>
    <t>АТ "Крив. теплоцентраль" (плата за абон.обслуговування)</t>
  </si>
  <si>
    <t>непл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</si>
</sst>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\ _₴_-;\-* #,##0.00\ _₴_-;_-* &quot;-&quot;??\ _₴_-;_-@_-"/>
    <numFmt numFmtId="164" formatCode="_-* #,##0.00\ _₽_-;\-* #,##0.00\ _₽_-;_-* &quot;-&quot;??\ _₽_-;_-@_-"/>
    <numFmt numFmtId="165" formatCode="_-* #,##0.00_₴_-;\-* #,##0.00_₴_-;_-* &quot;-&quot;??_₴_-;_-@_-"/>
    <numFmt numFmtId="166" formatCode="#,##0.00\ _₽"/>
  </numFmts>
  <fonts count="2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333333"/>
      <name val="Arial"/>
      <family val="2"/>
      <charset val="204"/>
    </font>
    <font>
      <b/>
      <sz val="11"/>
      <color rgb="FF333333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1"/>
      <color rgb="FFFF0000"/>
      <name val="Arial"/>
      <family val="2"/>
      <charset val="204"/>
    </font>
    <font>
      <sz val="11"/>
      <color rgb="FFFF0000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1"/>
      <name val="Arial"/>
      <family val="2"/>
      <charset val="204"/>
    </font>
    <font>
      <b/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rgb="FF9C0006"/>
      <name val="Calibri"/>
      <family val="2"/>
      <charset val="204"/>
      <scheme val="minor"/>
    </font>
    <font>
      <b/>
      <sz val="11"/>
      <color rgb="FF9C6500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b/>
      <sz val="11"/>
      <color rgb="FF006100"/>
      <name val="Calibri"/>
      <family val="2"/>
      <charset val="204"/>
      <scheme val="minor"/>
    </font>
    <font>
      <sz val="11"/>
      <color rgb="FFFF0000"/>
      <name val="Arial"/>
      <family val="2"/>
      <charset val="204"/>
    </font>
    <font>
      <sz val="11"/>
      <name val="Arial"/>
      <family val="2"/>
      <charset val="204"/>
    </font>
    <font>
      <sz val="11"/>
      <color rgb="FFFA4547"/>
      <name val="Arial"/>
      <family val="2"/>
      <charset val="204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theme="3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5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3F3F3F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rgb="FF3F3F3F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rgb="FF3F3F3F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3F3F3F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rgb="FF3F3F3F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5" borderId="1" applyNumberFormat="0" applyAlignment="0" applyProtection="0"/>
  </cellStyleXfs>
  <cellXfs count="344">
    <xf numFmtId="0" fontId="0" fillId="0" borderId="0" xfId="0"/>
    <xf numFmtId="0" fontId="6" fillId="0" borderId="2" xfId="0" applyFon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2" borderId="2" xfId="1" applyFont="1" applyBorder="1" applyAlignment="1">
      <alignment horizontal="right" vertical="center"/>
    </xf>
    <xf numFmtId="166" fontId="1" fillId="2" borderId="2" xfId="1" applyNumberFormat="1" applyFont="1" applyBorder="1"/>
    <xf numFmtId="0" fontId="1" fillId="2" borderId="2" xfId="1" applyFont="1" applyBorder="1"/>
    <xf numFmtId="0" fontId="1" fillId="4" borderId="2" xfId="3" applyFont="1" applyBorder="1" applyAlignment="1">
      <alignment horizontal="right" vertical="center"/>
    </xf>
    <xf numFmtId="1" fontId="1" fillId="4" borderId="2" xfId="3" applyNumberFormat="1" applyFont="1" applyBorder="1" applyAlignment="1">
      <alignment horizontal="right" vertical="center"/>
    </xf>
    <xf numFmtId="166" fontId="1" fillId="4" borderId="2" xfId="3" applyNumberFormat="1" applyFont="1" applyBorder="1" applyAlignment="1">
      <alignment horizontal="right" vertical="center"/>
    </xf>
    <xf numFmtId="0" fontId="0" fillId="4" borderId="2" xfId="3" applyFont="1" applyBorder="1" applyAlignment="1">
      <alignment horizontal="right" vertical="center"/>
    </xf>
    <xf numFmtId="166" fontId="1" fillId="4" borderId="4" xfId="3" applyNumberFormat="1" applyFont="1" applyBorder="1" applyAlignment="1">
      <alignment horizontal="right" vertical="center"/>
    </xf>
    <xf numFmtId="1" fontId="1" fillId="4" borderId="4" xfId="3" applyNumberFormat="1" applyFont="1" applyBorder="1" applyAlignment="1">
      <alignment horizontal="right" vertical="center"/>
    </xf>
    <xf numFmtId="0" fontId="0" fillId="4" borderId="4" xfId="3" applyFont="1" applyBorder="1" applyAlignment="1">
      <alignment horizontal="right" vertical="center"/>
    </xf>
    <xf numFmtId="0" fontId="0" fillId="0" borderId="5" xfId="0" applyBorder="1"/>
    <xf numFmtId="0" fontId="0" fillId="4" borderId="6" xfId="3" applyFont="1" applyBorder="1" applyAlignment="1">
      <alignment horizontal="right" vertical="center"/>
    </xf>
    <xf numFmtId="166" fontId="1" fillId="4" borderId="6" xfId="3" applyNumberFormat="1" applyFont="1" applyBorder="1" applyAlignment="1">
      <alignment horizontal="right" vertical="center"/>
    </xf>
    <xf numFmtId="1" fontId="1" fillId="4" borderId="6" xfId="3" applyNumberFormat="1" applyFont="1" applyBorder="1" applyAlignment="1">
      <alignment horizontal="right" vertical="center"/>
    </xf>
    <xf numFmtId="166" fontId="1" fillId="4" borderId="7" xfId="3" applyNumberFormat="1" applyFont="1" applyBorder="1" applyAlignment="1">
      <alignment horizontal="right" vertical="center"/>
    </xf>
    <xf numFmtId="0" fontId="0" fillId="0" borderId="8" xfId="0" applyBorder="1"/>
    <xf numFmtId="166" fontId="1" fillId="4" borderId="9" xfId="3" applyNumberFormat="1" applyFont="1" applyBorder="1" applyAlignment="1">
      <alignment horizontal="right" vertical="center"/>
    </xf>
    <xf numFmtId="0" fontId="0" fillId="0" borderId="10" xfId="0" applyBorder="1"/>
    <xf numFmtId="0" fontId="0" fillId="4" borderId="11" xfId="3" applyFont="1" applyBorder="1" applyAlignment="1">
      <alignment horizontal="right" vertical="center"/>
    </xf>
    <xf numFmtId="166" fontId="1" fillId="4" borderId="11" xfId="3" applyNumberFormat="1" applyFont="1" applyBorder="1" applyAlignment="1">
      <alignment horizontal="right" vertical="center"/>
    </xf>
    <xf numFmtId="1" fontId="1" fillId="4" borderId="11" xfId="3" applyNumberFormat="1" applyFont="1" applyBorder="1" applyAlignment="1">
      <alignment horizontal="right" vertical="center"/>
    </xf>
    <xf numFmtId="166" fontId="1" fillId="4" borderId="12" xfId="3" applyNumberFormat="1" applyFont="1" applyBorder="1" applyAlignment="1">
      <alignment horizontal="right" vertical="center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166" fontId="1" fillId="4" borderId="16" xfId="3" applyNumberFormat="1" applyFont="1" applyBorder="1" applyAlignment="1">
      <alignment horizontal="right" vertical="center"/>
    </xf>
    <xf numFmtId="1" fontId="1" fillId="4" borderId="16" xfId="3" applyNumberFormat="1" applyFont="1" applyBorder="1" applyAlignment="1">
      <alignment horizontal="right" vertical="center"/>
    </xf>
    <xf numFmtId="166" fontId="1" fillId="4" borderId="17" xfId="3" applyNumberFormat="1" applyFont="1" applyBorder="1" applyAlignment="1">
      <alignment horizontal="right" vertical="center"/>
    </xf>
    <xf numFmtId="0" fontId="0" fillId="0" borderId="18" xfId="0" applyBorder="1"/>
    <xf numFmtId="0" fontId="0" fillId="4" borderId="19" xfId="3" applyFont="1" applyBorder="1" applyAlignment="1">
      <alignment horizontal="right" vertical="center"/>
    </xf>
    <xf numFmtId="166" fontId="1" fillId="4" borderId="19" xfId="3" applyNumberFormat="1" applyFont="1" applyBorder="1" applyAlignment="1">
      <alignment horizontal="right" vertical="center"/>
    </xf>
    <xf numFmtId="1" fontId="1" fillId="4" borderId="19" xfId="3" applyNumberFormat="1" applyFont="1" applyBorder="1" applyAlignment="1">
      <alignment horizontal="right" vertical="center"/>
    </xf>
    <xf numFmtId="166" fontId="1" fillId="4" borderId="20" xfId="3" applyNumberFormat="1" applyFont="1" applyBorder="1" applyAlignment="1">
      <alignment horizontal="right" vertical="center"/>
    </xf>
    <xf numFmtId="166" fontId="1" fillId="4" borderId="21" xfId="3" applyNumberFormat="1" applyFont="1" applyBorder="1" applyAlignment="1">
      <alignment horizontal="right" vertical="center"/>
    </xf>
    <xf numFmtId="0" fontId="1" fillId="4" borderId="6" xfId="3" applyFont="1" applyBorder="1" applyAlignment="1">
      <alignment horizontal="right" vertical="center"/>
    </xf>
    <xf numFmtId="0" fontId="1" fillId="4" borderId="11" xfId="3" applyFont="1" applyBorder="1" applyAlignment="1">
      <alignment horizontal="right" vertical="center"/>
    </xf>
    <xf numFmtId="0" fontId="0" fillId="4" borderId="16" xfId="3" applyFont="1" applyBorder="1" applyAlignment="1">
      <alignment horizontal="right" vertical="center"/>
    </xf>
    <xf numFmtId="166" fontId="6" fillId="4" borderId="22" xfId="3" applyNumberFormat="1" applyFont="1" applyBorder="1"/>
    <xf numFmtId="166" fontId="6" fillId="2" borderId="3" xfId="1" applyNumberFormat="1" applyFont="1" applyBorder="1" applyAlignment="1">
      <alignment horizontal="right" vertical="center"/>
    </xf>
    <xf numFmtId="166" fontId="6" fillId="6" borderId="3" xfId="2" applyNumberFormat="1" applyFont="1" applyFill="1" applyBorder="1"/>
    <xf numFmtId="0" fontId="8" fillId="7" borderId="2" xfId="0" applyFont="1" applyFill="1" applyBorder="1" applyAlignment="1">
      <alignment horizontal="left" vertical="center" wrapText="1"/>
    </xf>
    <xf numFmtId="0" fontId="8" fillId="7" borderId="2" xfId="0" applyFont="1" applyFill="1" applyBorder="1" applyAlignment="1">
      <alignment horizontal="center" vertical="center" wrapText="1"/>
    </xf>
    <xf numFmtId="1" fontId="7" fillId="7" borderId="2" xfId="0" applyNumberFormat="1" applyFont="1" applyFill="1" applyBorder="1" applyAlignment="1">
      <alignment wrapText="1"/>
    </xf>
    <xf numFmtId="49" fontId="7" fillId="7" borderId="2" xfId="0" applyNumberFormat="1" applyFont="1" applyFill="1" applyBorder="1" applyAlignment="1">
      <alignment wrapText="1"/>
    </xf>
    <xf numFmtId="165" fontId="7" fillId="7" borderId="2" xfId="0" applyNumberFormat="1" applyFont="1" applyFill="1" applyBorder="1" applyAlignment="1">
      <alignment wrapText="1"/>
    </xf>
    <xf numFmtId="165" fontId="7" fillId="7" borderId="2" xfId="0" applyNumberFormat="1" applyFont="1" applyFill="1" applyBorder="1" applyAlignment="1">
      <alignment horizontal="left" wrapText="1" indent="1"/>
    </xf>
    <xf numFmtId="165" fontId="0" fillId="0" borderId="0" xfId="0" applyNumberFormat="1"/>
    <xf numFmtId="166" fontId="1" fillId="8" borderId="7" xfId="3" applyNumberFormat="1" applyFont="1" applyFill="1" applyBorder="1" applyAlignment="1">
      <alignment horizontal="right" vertical="center"/>
    </xf>
    <xf numFmtId="166" fontId="1" fillId="8" borderId="21" xfId="3" applyNumberFormat="1" applyFont="1" applyFill="1" applyBorder="1" applyAlignment="1">
      <alignment horizontal="right" vertical="center"/>
    </xf>
    <xf numFmtId="166" fontId="1" fillId="8" borderId="9" xfId="3" applyNumberFormat="1" applyFont="1" applyFill="1" applyBorder="1" applyAlignment="1">
      <alignment horizontal="right" vertical="center"/>
    </xf>
    <xf numFmtId="166" fontId="1" fillId="8" borderId="17" xfId="3" applyNumberFormat="1" applyFont="1" applyFill="1" applyBorder="1" applyAlignment="1">
      <alignment horizontal="right" vertical="center"/>
    </xf>
    <xf numFmtId="166" fontId="4" fillId="4" borderId="9" xfId="3" applyNumberFormat="1" applyBorder="1" applyAlignment="1">
      <alignment horizontal="right" vertical="center"/>
    </xf>
    <xf numFmtId="166" fontId="2" fillId="2" borderId="21" xfId="1" applyNumberFormat="1" applyBorder="1" applyAlignment="1">
      <alignment horizontal="right" vertical="center"/>
    </xf>
    <xf numFmtId="166" fontId="2" fillId="2" borderId="9" xfId="1" applyNumberFormat="1" applyBorder="1" applyAlignment="1">
      <alignment horizontal="right" vertical="center"/>
    </xf>
    <xf numFmtId="166" fontId="4" fillId="4" borderId="7" xfId="3" applyNumberFormat="1" applyBorder="1" applyAlignment="1">
      <alignment horizontal="right" vertical="center"/>
    </xf>
    <xf numFmtId="166" fontId="4" fillId="4" borderId="20" xfId="3" applyNumberFormat="1" applyBorder="1" applyAlignment="1">
      <alignment horizontal="right" vertical="center"/>
    </xf>
    <xf numFmtId="166" fontId="4" fillId="4" borderId="12" xfId="3" applyNumberFormat="1" applyBorder="1" applyAlignment="1">
      <alignment horizontal="right" vertical="center"/>
    </xf>
    <xf numFmtId="166" fontId="4" fillId="4" borderId="17" xfId="3" applyNumberFormat="1" applyBorder="1" applyAlignment="1">
      <alignment horizontal="right" vertical="center"/>
    </xf>
    <xf numFmtId="166" fontId="2" fillId="2" borderId="7" xfId="1" applyNumberFormat="1" applyBorder="1" applyAlignment="1">
      <alignment horizontal="right" vertical="center"/>
    </xf>
    <xf numFmtId="49" fontId="8" fillId="7" borderId="2" xfId="0" applyNumberFormat="1" applyFont="1" applyFill="1" applyBorder="1" applyAlignment="1">
      <alignment horizontal="center" vertical="center" wrapText="1"/>
    </xf>
    <xf numFmtId="49" fontId="8" fillId="7" borderId="2" xfId="0" applyNumberFormat="1" applyFont="1" applyFill="1" applyBorder="1" applyAlignment="1">
      <alignment horizontal="left" vertical="center" wrapText="1"/>
    </xf>
    <xf numFmtId="0" fontId="8" fillId="7" borderId="29" xfId="0" applyFont="1" applyFill="1" applyBorder="1" applyAlignment="1">
      <alignment horizontal="left" vertical="center" wrapText="1"/>
    </xf>
    <xf numFmtId="49" fontId="8" fillId="7" borderId="14" xfId="0" applyNumberFormat="1" applyFont="1" applyFill="1" applyBorder="1" applyAlignment="1">
      <alignment horizontal="center" vertical="center" wrapText="1"/>
    </xf>
    <xf numFmtId="1" fontId="7" fillId="7" borderId="14" xfId="0" applyNumberFormat="1" applyFont="1" applyFill="1" applyBorder="1" applyAlignment="1">
      <alignment wrapText="1"/>
    </xf>
    <xf numFmtId="1" fontId="7" fillId="7" borderId="9" xfId="0" applyNumberFormat="1" applyFont="1" applyFill="1" applyBorder="1" applyAlignment="1">
      <alignment wrapText="1"/>
    </xf>
    <xf numFmtId="1" fontId="7" fillId="7" borderId="15" xfId="0" applyNumberFormat="1" applyFont="1" applyFill="1" applyBorder="1" applyAlignment="1">
      <alignment wrapText="1"/>
    </xf>
    <xf numFmtId="1" fontId="7" fillId="7" borderId="11" xfId="0" applyNumberFormat="1" applyFont="1" applyFill="1" applyBorder="1" applyAlignment="1">
      <alignment wrapText="1"/>
    </xf>
    <xf numFmtId="165" fontId="7" fillId="7" borderId="11" xfId="0" applyNumberFormat="1" applyFont="1" applyFill="1" applyBorder="1" applyAlignment="1">
      <alignment wrapText="1"/>
    </xf>
    <xf numFmtId="165" fontId="7" fillId="7" borderId="11" xfId="0" applyNumberFormat="1" applyFont="1" applyFill="1" applyBorder="1" applyAlignment="1">
      <alignment horizontal="left" wrapText="1" indent="1"/>
    </xf>
    <xf numFmtId="1" fontId="7" fillId="7" borderId="12" xfId="0" applyNumberFormat="1" applyFont="1" applyFill="1" applyBorder="1" applyAlignment="1">
      <alignment wrapText="1"/>
    </xf>
    <xf numFmtId="0" fontId="0" fillId="0" borderId="2" xfId="0" applyBorder="1"/>
    <xf numFmtId="0" fontId="0" fillId="0" borderId="9" xfId="0" applyBorder="1"/>
    <xf numFmtId="1" fontId="8" fillId="7" borderId="14" xfId="0" applyNumberFormat="1" applyFont="1" applyFill="1" applyBorder="1" applyAlignment="1">
      <alignment wrapText="1"/>
    </xf>
    <xf numFmtId="165" fontId="8" fillId="7" borderId="2" xfId="0" applyNumberFormat="1" applyFont="1" applyFill="1" applyBorder="1" applyAlignment="1">
      <alignment horizontal="left" wrapText="1" indent="1"/>
    </xf>
    <xf numFmtId="49" fontId="8" fillId="7" borderId="9" xfId="0" applyNumberFormat="1" applyFont="1" applyFill="1" applyBorder="1" applyAlignment="1">
      <alignment horizontal="left" vertical="center" wrapText="1"/>
    </xf>
    <xf numFmtId="49" fontId="8" fillId="7" borderId="29" xfId="0" applyNumberFormat="1" applyFont="1" applyFill="1" applyBorder="1" applyAlignment="1">
      <alignment horizontal="left" vertical="center" wrapText="1"/>
    </xf>
    <xf numFmtId="1" fontId="7" fillId="7" borderId="29" xfId="0" applyNumberFormat="1" applyFont="1" applyFill="1" applyBorder="1" applyAlignment="1">
      <alignment wrapText="1"/>
    </xf>
    <xf numFmtId="0" fontId="0" fillId="0" borderId="29" xfId="0" applyBorder="1"/>
    <xf numFmtId="1" fontId="7" fillId="7" borderId="31" xfId="0" applyNumberFormat="1" applyFont="1" applyFill="1" applyBorder="1" applyAlignment="1">
      <alignment wrapText="1"/>
    </xf>
    <xf numFmtId="165" fontId="11" fillId="7" borderId="2" xfId="0" applyNumberFormat="1" applyFont="1" applyFill="1" applyBorder="1" applyAlignment="1">
      <alignment horizontal="left" wrapText="1" indent="1"/>
    </xf>
    <xf numFmtId="165" fontId="11" fillId="7" borderId="11" xfId="0" applyNumberFormat="1" applyFont="1" applyFill="1" applyBorder="1" applyAlignment="1">
      <alignment horizontal="left" wrapText="1" indent="1"/>
    </xf>
    <xf numFmtId="1" fontId="0" fillId="4" borderId="2" xfId="3" applyNumberFormat="1" applyFont="1" applyBorder="1" applyAlignment="1">
      <alignment horizontal="right" vertical="center"/>
    </xf>
    <xf numFmtId="166" fontId="0" fillId="0" borderId="0" xfId="0" applyNumberFormat="1"/>
    <xf numFmtId="0" fontId="12" fillId="0" borderId="0" xfId="0" applyFont="1"/>
    <xf numFmtId="0" fontId="2" fillId="2" borderId="0" xfId="1"/>
    <xf numFmtId="165" fontId="0" fillId="9" borderId="0" xfId="0" applyNumberFormat="1" applyFill="1"/>
    <xf numFmtId="166" fontId="2" fillId="2" borderId="20" xfId="1" applyNumberFormat="1" applyBorder="1" applyAlignment="1">
      <alignment horizontal="right" vertical="center"/>
    </xf>
    <xf numFmtId="166" fontId="2" fillId="2" borderId="0" xfId="1" applyNumberFormat="1"/>
    <xf numFmtId="166" fontId="6" fillId="2" borderId="22" xfId="1" applyNumberFormat="1" applyFont="1" applyBorder="1" applyAlignment="1">
      <alignment horizontal="right" vertical="center"/>
    </xf>
    <xf numFmtId="0" fontId="13" fillId="2" borderId="0" xfId="1" applyFont="1"/>
    <xf numFmtId="0" fontId="0" fillId="0" borderId="32" xfId="0" applyBorder="1"/>
    <xf numFmtId="166" fontId="4" fillId="4" borderId="0" xfId="3" applyNumberFormat="1"/>
    <xf numFmtId="0" fontId="4" fillId="4" borderId="0" xfId="3"/>
    <xf numFmtId="4" fontId="0" fillId="9" borderId="2" xfId="0" applyNumberFormat="1" applyFill="1" applyBorder="1"/>
    <xf numFmtId="165" fontId="7" fillId="9" borderId="2" xfId="0" applyNumberFormat="1" applyFont="1" applyFill="1" applyBorder="1" applyAlignment="1">
      <alignment horizontal="left" wrapText="1" indent="1"/>
    </xf>
    <xf numFmtId="164" fontId="14" fillId="7" borderId="2" xfId="0" applyNumberFormat="1" applyFont="1" applyFill="1" applyBorder="1" applyAlignment="1">
      <alignment horizontal="center" vertical="center" wrapText="1"/>
    </xf>
    <xf numFmtId="164" fontId="15" fillId="0" borderId="2" xfId="0" applyNumberFormat="1" applyFont="1" applyBorder="1" applyAlignment="1">
      <alignment horizontal="center" vertical="center"/>
    </xf>
    <xf numFmtId="164" fontId="14" fillId="9" borderId="2" xfId="0" applyNumberFormat="1" applyFont="1" applyFill="1" applyBorder="1" applyAlignment="1">
      <alignment horizontal="center" vertical="center" wrapText="1"/>
    </xf>
    <xf numFmtId="164" fontId="14" fillId="7" borderId="11" xfId="0" applyNumberFormat="1" applyFont="1" applyFill="1" applyBorder="1" applyAlignment="1">
      <alignment horizontal="center" vertical="center" wrapText="1"/>
    </xf>
    <xf numFmtId="0" fontId="6" fillId="0" borderId="14" xfId="0" applyFont="1" applyBorder="1"/>
    <xf numFmtId="166" fontId="6" fillId="4" borderId="6" xfId="3" applyNumberFormat="1" applyFont="1" applyBorder="1" applyAlignment="1">
      <alignment horizontal="right" vertical="center"/>
    </xf>
    <xf numFmtId="0" fontId="16" fillId="0" borderId="0" xfId="0" applyFont="1" applyFill="1"/>
    <xf numFmtId="0" fontId="16" fillId="0" borderId="0" xfId="1" applyFont="1" applyFill="1"/>
    <xf numFmtId="0" fontId="16" fillId="0" borderId="0" xfId="3" applyFont="1" applyFill="1"/>
    <xf numFmtId="4" fontId="3" fillId="3" borderId="2" xfId="2" applyNumberFormat="1" applyBorder="1"/>
    <xf numFmtId="0" fontId="6" fillId="0" borderId="18" xfId="0" applyFont="1" applyBorder="1"/>
    <xf numFmtId="164" fontId="0" fillId="0" borderId="0" xfId="0" applyNumberFormat="1"/>
    <xf numFmtId="166" fontId="0" fillId="4" borderId="2" xfId="3" applyNumberFormat="1" applyFont="1" applyBorder="1" applyAlignment="1">
      <alignment horizontal="right" vertical="center"/>
    </xf>
    <xf numFmtId="0" fontId="3" fillId="3" borderId="0" xfId="2"/>
    <xf numFmtId="164" fontId="2" fillId="2" borderId="2" xfId="1" applyNumberFormat="1" applyBorder="1" applyAlignment="1">
      <alignment horizontal="center" vertical="center" wrapText="1"/>
    </xf>
    <xf numFmtId="0" fontId="7" fillId="0" borderId="0" xfId="0" applyFont="1"/>
    <xf numFmtId="166" fontId="4" fillId="4" borderId="33" xfId="3" applyNumberFormat="1" applyBorder="1" applyAlignment="1">
      <alignment horizontal="right" vertical="center"/>
    </xf>
    <xf numFmtId="166" fontId="4" fillId="4" borderId="21" xfId="3" applyNumberFormat="1" applyBorder="1" applyAlignment="1">
      <alignment horizontal="right" vertical="center"/>
    </xf>
    <xf numFmtId="166" fontId="4" fillId="4" borderId="34" xfId="3" applyNumberFormat="1" applyBorder="1" applyAlignment="1">
      <alignment horizontal="right" vertical="center"/>
    </xf>
    <xf numFmtId="0" fontId="0" fillId="0" borderId="19" xfId="0" applyBorder="1"/>
    <xf numFmtId="166" fontId="6" fillId="4" borderId="4" xfId="3" applyNumberFormat="1" applyFont="1" applyBorder="1" applyAlignment="1">
      <alignment horizontal="right" vertical="center"/>
    </xf>
    <xf numFmtId="0" fontId="0" fillId="0" borderId="0" xfId="0" applyBorder="1"/>
    <xf numFmtId="165" fontId="2" fillId="2" borderId="2" xfId="1" applyNumberFormat="1" applyBorder="1" applyAlignment="1">
      <alignment horizontal="left" wrapText="1" indent="1"/>
    </xf>
    <xf numFmtId="0" fontId="0" fillId="2" borderId="2" xfId="1" applyFont="1" applyBorder="1" applyAlignment="1">
      <alignment horizontal="right" vertical="center"/>
    </xf>
    <xf numFmtId="166" fontId="6" fillId="4" borderId="2" xfId="3" applyNumberFormat="1" applyFont="1" applyBorder="1" applyAlignment="1">
      <alignment horizontal="right" vertical="center"/>
    </xf>
    <xf numFmtId="0" fontId="0" fillId="0" borderId="38" xfId="0" applyBorder="1"/>
    <xf numFmtId="0" fontId="0" fillId="4" borderId="39" xfId="3" applyFont="1" applyBorder="1" applyAlignment="1">
      <alignment horizontal="right" vertical="center"/>
    </xf>
    <xf numFmtId="166" fontId="1" fillId="4" borderId="39" xfId="3" applyNumberFormat="1" applyFont="1" applyBorder="1" applyAlignment="1">
      <alignment horizontal="right" vertical="center"/>
    </xf>
    <xf numFmtId="1" fontId="1" fillId="4" borderId="39" xfId="3" applyNumberFormat="1" applyFont="1" applyBorder="1" applyAlignment="1">
      <alignment horizontal="right" vertical="center"/>
    </xf>
    <xf numFmtId="164" fontId="14" fillId="10" borderId="2" xfId="0" applyNumberFormat="1" applyFont="1" applyFill="1" applyBorder="1" applyAlignment="1">
      <alignment horizontal="center" vertical="center" wrapText="1"/>
    </xf>
    <xf numFmtId="164" fontId="14" fillId="10" borderId="11" xfId="0" applyNumberFormat="1" applyFont="1" applyFill="1" applyBorder="1" applyAlignment="1">
      <alignment horizontal="center" vertical="center" wrapText="1"/>
    </xf>
    <xf numFmtId="49" fontId="8" fillId="7" borderId="18" xfId="0" applyNumberFormat="1" applyFont="1" applyFill="1" applyBorder="1" applyAlignment="1">
      <alignment horizontal="center" vertical="center" wrapText="1"/>
    </xf>
    <xf numFmtId="49" fontId="8" fillId="7" borderId="19" xfId="0" applyNumberFormat="1" applyFont="1" applyFill="1" applyBorder="1" applyAlignment="1">
      <alignment horizontal="center" vertical="center" wrapText="1"/>
    </xf>
    <xf numFmtId="49" fontId="8" fillId="7" borderId="19" xfId="0" applyNumberFormat="1" applyFont="1" applyFill="1" applyBorder="1" applyAlignment="1">
      <alignment horizontal="left" vertical="center" wrapText="1"/>
    </xf>
    <xf numFmtId="49" fontId="8" fillId="7" borderId="20" xfId="0" applyNumberFormat="1" applyFont="1" applyFill="1" applyBorder="1" applyAlignment="1">
      <alignment horizontal="left" vertical="center" wrapText="1"/>
    </xf>
    <xf numFmtId="1" fontId="7" fillId="7" borderId="13" xfId="0" applyNumberFormat="1" applyFont="1" applyFill="1" applyBorder="1" applyAlignment="1">
      <alignment wrapText="1"/>
    </xf>
    <xf numFmtId="1" fontId="7" fillId="7" borderId="6" xfId="0" applyNumberFormat="1" applyFont="1" applyFill="1" applyBorder="1" applyAlignment="1">
      <alignment wrapText="1"/>
    </xf>
    <xf numFmtId="165" fontId="7" fillId="7" borderId="6" xfId="0" applyNumberFormat="1" applyFont="1" applyFill="1" applyBorder="1" applyAlignment="1">
      <alignment wrapText="1"/>
    </xf>
    <xf numFmtId="165" fontId="7" fillId="7" borderId="6" xfId="0" applyNumberFormat="1" applyFont="1" applyFill="1" applyBorder="1" applyAlignment="1">
      <alignment horizontal="left" wrapText="1" indent="1"/>
    </xf>
    <xf numFmtId="164" fontId="14" fillId="10" borderId="6" xfId="0" applyNumberFormat="1" applyFont="1" applyFill="1" applyBorder="1" applyAlignment="1">
      <alignment horizontal="center" vertical="center" wrapText="1"/>
    </xf>
    <xf numFmtId="164" fontId="14" fillId="10" borderId="7" xfId="0" applyNumberFormat="1" applyFont="1" applyFill="1" applyBorder="1" applyAlignment="1">
      <alignment horizontal="center" vertical="center" wrapText="1"/>
    </xf>
    <xf numFmtId="164" fontId="14" fillId="10" borderId="9" xfId="0" applyNumberFormat="1" applyFont="1" applyFill="1" applyBorder="1" applyAlignment="1">
      <alignment horizontal="center" vertical="center" wrapText="1"/>
    </xf>
    <xf numFmtId="164" fontId="14" fillId="10" borderId="12" xfId="0" applyNumberFormat="1" applyFont="1" applyFill="1" applyBorder="1" applyAlignment="1">
      <alignment horizontal="center" vertical="center" wrapText="1"/>
    </xf>
    <xf numFmtId="164" fontId="14" fillId="7" borderId="29" xfId="0" applyNumberFormat="1" applyFont="1" applyFill="1" applyBorder="1" applyAlignment="1">
      <alignment horizontal="center" vertical="center" wrapText="1"/>
    </xf>
    <xf numFmtId="164" fontId="2" fillId="2" borderId="29" xfId="1" applyNumberFormat="1" applyBorder="1" applyAlignment="1">
      <alignment horizontal="center" vertical="center" wrapText="1"/>
    </xf>
    <xf numFmtId="1" fontId="8" fillId="7" borderId="2" xfId="0" applyNumberFormat="1" applyFont="1" applyFill="1" applyBorder="1" applyAlignment="1">
      <alignment wrapText="1"/>
    </xf>
    <xf numFmtId="164" fontId="15" fillId="2" borderId="2" xfId="1" applyNumberFormat="1" applyFont="1" applyBorder="1" applyAlignment="1">
      <alignment horizontal="center" vertical="center" wrapText="1"/>
    </xf>
    <xf numFmtId="164" fontId="15" fillId="10" borderId="9" xfId="1" applyNumberFormat="1" applyFont="1" applyFill="1" applyBorder="1" applyAlignment="1">
      <alignment horizontal="center" vertical="center" wrapText="1"/>
    </xf>
    <xf numFmtId="166" fontId="4" fillId="4" borderId="40" xfId="3" applyNumberFormat="1" applyBorder="1" applyAlignment="1">
      <alignment horizontal="right" vertical="center"/>
    </xf>
    <xf numFmtId="166" fontId="4" fillId="4" borderId="29" xfId="3" applyNumberFormat="1" applyBorder="1" applyAlignment="1">
      <alignment horizontal="right" vertical="center"/>
    </xf>
    <xf numFmtId="0" fontId="2" fillId="10" borderId="2" xfId="1" applyFill="1" applyBorder="1"/>
    <xf numFmtId="0" fontId="0" fillId="10" borderId="2" xfId="0" applyFill="1" applyBorder="1"/>
    <xf numFmtId="0" fontId="2" fillId="2" borderId="2" xfId="1" applyBorder="1"/>
    <xf numFmtId="1" fontId="2" fillId="2" borderId="14" xfId="1" applyNumberFormat="1" applyBorder="1" applyAlignment="1">
      <alignment wrapText="1"/>
    </xf>
    <xf numFmtId="1" fontId="2" fillId="2" borderId="13" xfId="1" applyNumberFormat="1" applyBorder="1" applyAlignment="1">
      <alignment wrapText="1"/>
    </xf>
    <xf numFmtId="0" fontId="0" fillId="10" borderId="0" xfId="0" applyFill="1" applyBorder="1"/>
    <xf numFmtId="0" fontId="2" fillId="10" borderId="0" xfId="1" applyFill="1" applyBorder="1"/>
    <xf numFmtId="0" fontId="0" fillId="10" borderId="41" xfId="0" applyFill="1" applyBorder="1"/>
    <xf numFmtId="0" fontId="0" fillId="0" borderId="42" xfId="0" applyBorder="1"/>
    <xf numFmtId="0" fontId="0" fillId="4" borderId="43" xfId="3" applyFont="1" applyBorder="1" applyAlignment="1">
      <alignment horizontal="right" vertical="center"/>
    </xf>
    <xf numFmtId="166" fontId="1" fillId="4" borderId="43" xfId="3" applyNumberFormat="1" applyFont="1" applyBorder="1" applyAlignment="1">
      <alignment horizontal="right" vertical="center"/>
    </xf>
    <xf numFmtId="1" fontId="1" fillId="4" borderId="43" xfId="3" applyNumberFormat="1" applyFont="1" applyBorder="1" applyAlignment="1">
      <alignment horizontal="right" vertical="center"/>
    </xf>
    <xf numFmtId="166" fontId="4" fillId="4" borderId="44" xfId="3" applyNumberFormat="1" applyBorder="1" applyAlignment="1">
      <alignment horizontal="right" vertical="center"/>
    </xf>
    <xf numFmtId="0" fontId="6" fillId="0" borderId="2" xfId="0" applyFont="1" applyBorder="1"/>
    <xf numFmtId="166" fontId="4" fillId="4" borderId="2" xfId="3" applyNumberFormat="1" applyBorder="1" applyAlignment="1">
      <alignment horizontal="right" vertical="center"/>
    </xf>
    <xf numFmtId="1" fontId="7" fillId="7" borderId="18" xfId="0" applyNumberFormat="1" applyFont="1" applyFill="1" applyBorder="1" applyAlignment="1">
      <alignment wrapText="1"/>
    </xf>
    <xf numFmtId="1" fontId="7" fillId="7" borderId="19" xfId="0" applyNumberFormat="1" applyFont="1" applyFill="1" applyBorder="1" applyAlignment="1">
      <alignment wrapText="1"/>
    </xf>
    <xf numFmtId="165" fontId="7" fillId="7" borderId="19" xfId="0" applyNumberFormat="1" applyFont="1" applyFill="1" applyBorder="1" applyAlignment="1">
      <alignment wrapText="1"/>
    </xf>
    <xf numFmtId="165" fontId="7" fillId="7" borderId="19" xfId="0" applyNumberFormat="1" applyFont="1" applyFill="1" applyBorder="1" applyAlignment="1">
      <alignment horizontal="left" wrapText="1" indent="1"/>
    </xf>
    <xf numFmtId="1" fontId="7" fillId="7" borderId="45" xfId="0" applyNumberFormat="1" applyFont="1" applyFill="1" applyBorder="1" applyAlignment="1">
      <alignment wrapText="1"/>
    </xf>
    <xf numFmtId="165" fontId="8" fillId="7" borderId="19" xfId="0" applyNumberFormat="1" applyFont="1" applyFill="1" applyBorder="1" applyAlignment="1">
      <alignment horizontal="left" wrapText="1" indent="1"/>
    </xf>
    <xf numFmtId="1" fontId="7" fillId="7" borderId="20" xfId="0" applyNumberFormat="1" applyFont="1" applyFill="1" applyBorder="1" applyAlignment="1">
      <alignment wrapText="1"/>
    </xf>
    <xf numFmtId="1" fontId="7" fillId="7" borderId="46" xfId="0" applyNumberFormat="1" applyFont="1" applyFill="1" applyBorder="1" applyAlignment="1">
      <alignment wrapText="1"/>
    </xf>
    <xf numFmtId="164" fontId="14" fillId="9" borderId="19" xfId="0" applyNumberFormat="1" applyFont="1" applyFill="1" applyBorder="1" applyAlignment="1">
      <alignment horizontal="center" vertical="center" wrapText="1"/>
    </xf>
    <xf numFmtId="164" fontId="15" fillId="2" borderId="19" xfId="1" applyNumberFormat="1" applyFont="1" applyBorder="1" applyAlignment="1">
      <alignment horizontal="center" vertical="center" wrapText="1"/>
    </xf>
    <xf numFmtId="164" fontId="14" fillId="10" borderId="20" xfId="0" applyNumberFormat="1" applyFont="1" applyFill="1" applyBorder="1" applyAlignment="1">
      <alignment horizontal="center" vertical="center" wrapText="1"/>
    </xf>
    <xf numFmtId="1" fontId="2" fillId="2" borderId="18" xfId="1" applyNumberFormat="1" applyBorder="1" applyAlignment="1">
      <alignment wrapText="1"/>
    </xf>
    <xf numFmtId="1" fontId="2" fillId="2" borderId="46" xfId="1" applyNumberFormat="1" applyBorder="1" applyAlignment="1">
      <alignment wrapText="1"/>
    </xf>
    <xf numFmtId="164" fontId="2" fillId="2" borderId="20" xfId="1" applyNumberFormat="1" applyBorder="1" applyAlignment="1">
      <alignment horizontal="center" vertical="center" wrapText="1"/>
    </xf>
    <xf numFmtId="164" fontId="2" fillId="2" borderId="9" xfId="1" applyNumberFormat="1" applyBorder="1" applyAlignment="1">
      <alignment horizontal="center" vertical="center" wrapText="1"/>
    </xf>
    <xf numFmtId="4" fontId="0" fillId="0" borderId="2" xfId="0" applyNumberFormat="1" applyBorder="1"/>
    <xf numFmtId="164" fontId="2" fillId="2" borderId="7" xfId="1" applyNumberFormat="1" applyBorder="1" applyAlignment="1">
      <alignment horizontal="center" vertical="center" wrapText="1"/>
    </xf>
    <xf numFmtId="164" fontId="3" fillId="3" borderId="7" xfId="2" applyNumberFormat="1" applyBorder="1" applyAlignment="1">
      <alignment horizontal="center" vertical="center" wrapText="1"/>
    </xf>
    <xf numFmtId="164" fontId="3" fillId="3" borderId="9" xfId="2" applyNumberFormat="1" applyBorder="1" applyAlignment="1">
      <alignment horizontal="center" vertical="center" wrapText="1"/>
    </xf>
    <xf numFmtId="164" fontId="6" fillId="0" borderId="0" xfId="0" applyNumberFormat="1" applyFont="1"/>
    <xf numFmtId="43" fontId="13" fillId="0" borderId="0" xfId="0" applyNumberFormat="1" applyFont="1"/>
    <xf numFmtId="0" fontId="17" fillId="3" borderId="0" xfId="2" applyFont="1" applyAlignment="1">
      <alignment horizontal="right"/>
    </xf>
    <xf numFmtId="43" fontId="17" fillId="3" borderId="0" xfId="2" applyNumberFormat="1" applyFont="1" applyAlignment="1">
      <alignment horizontal="right"/>
    </xf>
    <xf numFmtId="0" fontId="0" fillId="0" borderId="0" xfId="0" applyAlignment="1">
      <alignment horizontal="right"/>
    </xf>
    <xf numFmtId="164" fontId="6" fillId="0" borderId="47" xfId="0" applyNumberFormat="1" applyFont="1" applyBorder="1"/>
    <xf numFmtId="43" fontId="13" fillId="0" borderId="47" xfId="0" applyNumberFormat="1" applyFont="1" applyBorder="1"/>
    <xf numFmtId="0" fontId="0" fillId="0" borderId="47" xfId="0" applyBorder="1" applyAlignment="1">
      <alignment horizontal="right"/>
    </xf>
    <xf numFmtId="0" fontId="0" fillId="0" borderId="47" xfId="0" applyBorder="1"/>
    <xf numFmtId="0" fontId="3" fillId="3" borderId="2" xfId="2" applyBorder="1"/>
    <xf numFmtId="0" fontId="4" fillId="4" borderId="2" xfId="3" applyBorder="1"/>
    <xf numFmtId="164" fontId="3" fillId="3" borderId="20" xfId="2" applyNumberFormat="1" applyBorder="1" applyAlignment="1">
      <alignment horizontal="center" vertical="center" wrapText="1"/>
    </xf>
    <xf numFmtId="164" fontId="3" fillId="3" borderId="2" xfId="2" applyNumberFormat="1" applyBorder="1" applyAlignment="1">
      <alignment horizontal="center" vertical="center" wrapText="1"/>
    </xf>
    <xf numFmtId="0" fontId="0" fillId="0" borderId="29" xfId="0" applyBorder="1" applyAlignment="1">
      <alignment horizontal="center" vertical="center"/>
    </xf>
    <xf numFmtId="0" fontId="1" fillId="2" borderId="29" xfId="1" applyFont="1" applyBorder="1"/>
    <xf numFmtId="166" fontId="6" fillId="2" borderId="10" xfId="1" applyNumberFormat="1" applyFont="1" applyBorder="1" applyAlignment="1">
      <alignment horizontal="right" vertical="center"/>
    </xf>
    <xf numFmtId="166" fontId="6" fillId="4" borderId="10" xfId="3" applyNumberFormat="1" applyFont="1" applyBorder="1"/>
    <xf numFmtId="166" fontId="6" fillId="6" borderId="48" xfId="2" applyNumberFormat="1" applyFont="1" applyFill="1" applyBorder="1"/>
    <xf numFmtId="0" fontId="5" fillId="5" borderId="2" xfId="4" applyBorder="1" applyAlignment="1">
      <alignment horizontal="center" vertical="center"/>
    </xf>
    <xf numFmtId="166" fontId="18" fillId="4" borderId="29" xfId="3" applyNumberFormat="1" applyFont="1" applyBorder="1" applyAlignment="1">
      <alignment horizontal="right" vertical="center"/>
    </xf>
    <xf numFmtId="166" fontId="18" fillId="4" borderId="2" xfId="3" applyNumberFormat="1" applyFont="1" applyBorder="1" applyAlignment="1">
      <alignment horizontal="right" vertical="center"/>
    </xf>
    <xf numFmtId="166" fontId="4" fillId="4" borderId="2" xfId="3" applyNumberFormat="1" applyFont="1" applyBorder="1" applyAlignment="1">
      <alignment horizontal="right" vertical="center"/>
    </xf>
    <xf numFmtId="4" fontId="0" fillId="0" borderId="0" xfId="0" applyNumberFormat="1"/>
    <xf numFmtId="0" fontId="6" fillId="0" borderId="0" xfId="0" applyFont="1"/>
    <xf numFmtId="0" fontId="5" fillId="5" borderId="19" xfId="4" applyBorder="1" applyAlignment="1">
      <alignment horizontal="center" vertical="center"/>
    </xf>
    <xf numFmtId="166" fontId="18" fillId="4" borderId="30" xfId="3" applyNumberFormat="1" applyFont="1" applyBorder="1" applyAlignment="1">
      <alignment horizontal="right" vertical="center"/>
    </xf>
    <xf numFmtId="166" fontId="4" fillId="4" borderId="6" xfId="3" applyNumberFormat="1" applyBorder="1" applyAlignment="1">
      <alignment horizontal="right" vertical="center"/>
    </xf>
    <xf numFmtId="0" fontId="6" fillId="0" borderId="15" xfId="0" applyFont="1" applyBorder="1"/>
    <xf numFmtId="166" fontId="18" fillId="4" borderId="31" xfId="3" applyNumberFormat="1" applyFont="1" applyBorder="1" applyAlignment="1">
      <alignment horizontal="right" vertical="center"/>
    </xf>
    <xf numFmtId="166" fontId="18" fillId="4" borderId="11" xfId="3" applyNumberFormat="1" applyFont="1" applyBorder="1" applyAlignment="1">
      <alignment horizontal="right" vertical="center"/>
    </xf>
    <xf numFmtId="0" fontId="6" fillId="0" borderId="13" xfId="0" applyFont="1" applyBorder="1"/>
    <xf numFmtId="166" fontId="4" fillId="4" borderId="31" xfId="3" applyNumberFormat="1" applyBorder="1" applyAlignment="1">
      <alignment horizontal="right" vertical="center"/>
    </xf>
    <xf numFmtId="166" fontId="4" fillId="4" borderId="11" xfId="3" applyNumberFormat="1" applyBorder="1" applyAlignment="1">
      <alignment horizontal="right" vertical="center"/>
    </xf>
    <xf numFmtId="0" fontId="6" fillId="0" borderId="38" xfId="0" applyFont="1" applyBorder="1"/>
    <xf numFmtId="166" fontId="18" fillId="4" borderId="40" xfId="3" applyNumberFormat="1" applyFont="1" applyBorder="1" applyAlignment="1">
      <alignment horizontal="right" vertical="center"/>
    </xf>
    <xf numFmtId="166" fontId="4" fillId="4" borderId="39" xfId="3" applyNumberFormat="1" applyBorder="1" applyAlignment="1">
      <alignment horizontal="right" vertical="center"/>
    </xf>
    <xf numFmtId="0" fontId="3" fillId="3" borderId="24" xfId="2" applyBorder="1"/>
    <xf numFmtId="0" fontId="0" fillId="0" borderId="24" xfId="0" applyBorder="1"/>
    <xf numFmtId="0" fontId="16" fillId="0" borderId="2" xfId="0" applyFont="1" applyFill="1" applyBorder="1"/>
    <xf numFmtId="0" fontId="19" fillId="0" borderId="2" xfId="0" applyFont="1" applyBorder="1" applyAlignment="1">
      <alignment horizontal="center" vertical="center"/>
    </xf>
    <xf numFmtId="2" fontId="20" fillId="2" borderId="2" xfId="1" applyNumberFormat="1" applyFont="1" applyBorder="1"/>
    <xf numFmtId="1" fontId="7" fillId="7" borderId="43" xfId="0" applyNumberFormat="1" applyFont="1" applyFill="1" applyBorder="1" applyAlignment="1">
      <alignment wrapText="1"/>
    </xf>
    <xf numFmtId="164" fontId="13" fillId="2" borderId="2" xfId="1" applyNumberFormat="1" applyFont="1" applyBorder="1" applyAlignment="1">
      <alignment horizontal="center" vertical="center" wrapText="1"/>
    </xf>
    <xf numFmtId="1" fontId="21" fillId="7" borderId="14" xfId="0" applyNumberFormat="1" applyFont="1" applyFill="1" applyBorder="1" applyAlignment="1">
      <alignment wrapText="1"/>
    </xf>
    <xf numFmtId="0" fontId="22" fillId="0" borderId="0" xfId="0" applyFont="1"/>
    <xf numFmtId="49" fontId="7" fillId="7" borderId="24" xfId="0" applyNumberFormat="1" applyFont="1" applyFill="1" applyBorder="1" applyAlignment="1">
      <alignment wrapText="1"/>
    </xf>
    <xf numFmtId="0" fontId="7" fillId="7" borderId="2" xfId="0" applyFont="1" applyFill="1" applyBorder="1" applyAlignment="1">
      <alignment vertical="top" wrapText="1"/>
    </xf>
    <xf numFmtId="164" fontId="1" fillId="2" borderId="7" xfId="1" applyNumberFormat="1" applyFont="1" applyBorder="1" applyAlignment="1">
      <alignment horizontal="center" vertical="center" wrapText="1"/>
    </xf>
    <xf numFmtId="164" fontId="1" fillId="2" borderId="9" xfId="1" applyNumberFormat="1" applyFont="1" applyBorder="1" applyAlignment="1">
      <alignment horizontal="center" vertical="center" wrapText="1"/>
    </xf>
    <xf numFmtId="164" fontId="1" fillId="2" borderId="20" xfId="1" applyNumberFormat="1" applyFont="1" applyBorder="1" applyAlignment="1">
      <alignment horizontal="center" vertical="center" wrapText="1"/>
    </xf>
    <xf numFmtId="164" fontId="22" fillId="10" borderId="6" xfId="0" applyNumberFormat="1" applyFont="1" applyFill="1" applyBorder="1" applyAlignment="1">
      <alignment horizontal="center" vertical="center" wrapText="1"/>
    </xf>
    <xf numFmtId="164" fontId="16" fillId="2" borderId="2" xfId="1" applyNumberFormat="1" applyFont="1" applyBorder="1" applyAlignment="1">
      <alignment horizontal="center" vertical="center" wrapText="1"/>
    </xf>
    <xf numFmtId="164" fontId="12" fillId="2" borderId="2" xfId="1" applyNumberFormat="1" applyFont="1" applyBorder="1" applyAlignment="1">
      <alignment horizontal="center" vertical="center" wrapText="1"/>
    </xf>
    <xf numFmtId="164" fontId="22" fillId="10" borderId="2" xfId="0" applyNumberFormat="1" applyFont="1" applyFill="1" applyBorder="1" applyAlignment="1">
      <alignment horizontal="center" vertical="center" wrapText="1"/>
    </xf>
    <xf numFmtId="164" fontId="16" fillId="2" borderId="19" xfId="1" applyNumberFormat="1" applyFont="1" applyBorder="1" applyAlignment="1">
      <alignment horizontal="center" vertical="center" wrapText="1"/>
    </xf>
    <xf numFmtId="164" fontId="6" fillId="2" borderId="7" xfId="1" applyNumberFormat="1" applyFont="1" applyBorder="1" applyAlignment="1">
      <alignment horizontal="center" vertical="center" wrapText="1"/>
    </xf>
    <xf numFmtId="0" fontId="23" fillId="0" borderId="0" xfId="0" applyFont="1"/>
    <xf numFmtId="164" fontId="2" fillId="2" borderId="0" xfId="1" applyNumberFormat="1"/>
    <xf numFmtId="165" fontId="7" fillId="7" borderId="30" xfId="0" applyNumberFormat="1" applyFont="1" applyFill="1" applyBorder="1" applyAlignment="1">
      <alignment horizontal="left" wrapText="1" indent="1"/>
    </xf>
    <xf numFmtId="4" fontId="0" fillId="0" borderId="29" xfId="0" applyNumberFormat="1" applyBorder="1"/>
    <xf numFmtId="165" fontId="2" fillId="2" borderId="29" xfId="1" applyNumberFormat="1" applyBorder="1" applyAlignment="1">
      <alignment horizontal="left" wrapText="1" indent="1"/>
    </xf>
    <xf numFmtId="165" fontId="7" fillId="9" borderId="29" xfId="0" applyNumberFormat="1" applyFont="1" applyFill="1" applyBorder="1" applyAlignment="1">
      <alignment horizontal="left" wrapText="1" indent="1"/>
    </xf>
    <xf numFmtId="165" fontId="7" fillId="7" borderId="29" xfId="0" applyNumberFormat="1" applyFont="1" applyFill="1" applyBorder="1" applyAlignment="1">
      <alignment horizontal="left" wrapText="1" indent="1"/>
    </xf>
    <xf numFmtId="165" fontId="7" fillId="7" borderId="45" xfId="0" applyNumberFormat="1" applyFont="1" applyFill="1" applyBorder="1" applyAlignment="1">
      <alignment horizontal="left" wrapText="1" indent="1"/>
    </xf>
    <xf numFmtId="165" fontId="7" fillId="7" borderId="31" xfId="0" applyNumberFormat="1" applyFont="1" applyFill="1" applyBorder="1" applyAlignment="1">
      <alignment horizontal="left" wrapText="1" indent="1"/>
    </xf>
    <xf numFmtId="164" fontId="22" fillId="10" borderId="13" xfId="0" applyNumberFormat="1" applyFont="1" applyFill="1" applyBorder="1" applyAlignment="1">
      <alignment horizontal="center" vertical="center" wrapText="1"/>
    </xf>
    <xf numFmtId="164" fontId="12" fillId="2" borderId="14" xfId="1" applyNumberFormat="1" applyFont="1" applyBorder="1" applyAlignment="1">
      <alignment horizontal="center" vertical="center" wrapText="1"/>
    </xf>
    <xf numFmtId="164" fontId="6" fillId="2" borderId="9" xfId="1" applyNumberFormat="1" applyFont="1" applyBorder="1" applyAlignment="1">
      <alignment horizontal="center" vertical="center" wrapText="1"/>
    </xf>
    <xf numFmtId="0" fontId="23" fillId="0" borderId="14" xfId="0" applyFont="1" applyBorder="1"/>
    <xf numFmtId="164" fontId="3" fillId="3" borderId="14" xfId="2" applyNumberFormat="1" applyBorder="1" applyAlignment="1">
      <alignment horizontal="center" vertical="center" wrapText="1"/>
    </xf>
    <xf numFmtId="164" fontId="14" fillId="10" borderId="14" xfId="0" applyNumberFormat="1" applyFont="1" applyFill="1" applyBorder="1" applyAlignment="1">
      <alignment horizontal="center" vertical="center" wrapText="1"/>
    </xf>
    <xf numFmtId="164" fontId="16" fillId="2" borderId="14" xfId="1" applyNumberFormat="1" applyFont="1" applyBorder="1" applyAlignment="1">
      <alignment horizontal="center" vertical="center" wrapText="1"/>
    </xf>
    <xf numFmtId="164" fontId="22" fillId="10" borderId="14" xfId="0" applyNumberFormat="1" applyFont="1" applyFill="1" applyBorder="1" applyAlignment="1">
      <alignment horizontal="center" vertical="center" wrapText="1"/>
    </xf>
    <xf numFmtId="164" fontId="15" fillId="2" borderId="15" xfId="1" applyNumberFormat="1" applyFont="1" applyBorder="1" applyAlignment="1">
      <alignment horizontal="center" vertical="center" wrapText="1"/>
    </xf>
    <xf numFmtId="164" fontId="15" fillId="2" borderId="49" xfId="1" applyNumberFormat="1" applyFont="1" applyBorder="1" applyAlignment="1">
      <alignment horizontal="center" vertical="center" wrapText="1"/>
    </xf>
    <xf numFmtId="164" fontId="2" fillId="2" borderId="50" xfId="1" applyNumberFormat="1" applyBorder="1" applyAlignment="1">
      <alignment horizontal="center" vertical="center" wrapText="1"/>
    </xf>
    <xf numFmtId="164" fontId="1" fillId="2" borderId="12" xfId="1" applyNumberFormat="1" applyFont="1" applyBorder="1" applyAlignment="1">
      <alignment horizontal="center" vertical="center" wrapText="1"/>
    </xf>
    <xf numFmtId="164" fontId="3" fillId="3" borderId="19" xfId="2" applyNumberFormat="1" applyBorder="1" applyAlignment="1">
      <alignment horizontal="center" vertical="center" wrapText="1"/>
    </xf>
    <xf numFmtId="164" fontId="3" fillId="3" borderId="0" xfId="2" applyNumberFormat="1"/>
    <xf numFmtId="165" fontId="23" fillId="0" borderId="0" xfId="0" applyNumberFormat="1" applyFont="1"/>
    <xf numFmtId="0" fontId="6" fillId="0" borderId="32" xfId="0" applyFont="1" applyBorder="1"/>
    <xf numFmtId="166" fontId="18" fillId="4" borderId="6" xfId="3" applyNumberFormat="1" applyFont="1" applyBorder="1" applyAlignment="1">
      <alignment horizontal="right" vertical="center"/>
    </xf>
    <xf numFmtId="166" fontId="18" fillId="4" borderId="4" xfId="3" applyNumberFormat="1" applyFont="1" applyBorder="1" applyAlignment="1">
      <alignment horizontal="right" vertical="center"/>
    </xf>
    <xf numFmtId="0" fontId="3" fillId="10" borderId="41" xfId="2" applyFill="1" applyBorder="1"/>
    <xf numFmtId="0" fontId="2" fillId="10" borderId="41" xfId="1" applyFill="1" applyBorder="1"/>
    <xf numFmtId="166" fontId="18" fillId="4" borderId="7" xfId="3" applyNumberFormat="1" applyFont="1" applyBorder="1" applyAlignment="1">
      <alignment horizontal="right" vertical="center"/>
    </xf>
    <xf numFmtId="0" fontId="6" fillId="0" borderId="51" xfId="0" applyFont="1" applyBorder="1"/>
    <xf numFmtId="166" fontId="18" fillId="4" borderId="52" xfId="3" applyNumberFormat="1" applyFont="1" applyBorder="1" applyAlignment="1">
      <alignment horizontal="right" vertical="center"/>
    </xf>
    <xf numFmtId="166" fontId="6" fillId="2" borderId="2" xfId="1" applyNumberFormat="1" applyFont="1" applyBorder="1"/>
    <xf numFmtId="166" fontId="13" fillId="2" borderId="2" xfId="1" applyNumberFormat="1" applyFont="1" applyBorder="1"/>
    <xf numFmtId="0" fontId="6" fillId="2" borderId="29" xfId="1" applyFont="1" applyBorder="1"/>
    <xf numFmtId="0" fontId="15" fillId="0" borderId="0" xfId="0" applyFont="1" applyFill="1"/>
    <xf numFmtId="0" fontId="13" fillId="2" borderId="29" xfId="1" applyFont="1" applyBorder="1"/>
    <xf numFmtId="0" fontId="13" fillId="0" borderId="0" xfId="0" applyFont="1"/>
    <xf numFmtId="2" fontId="2" fillId="2" borderId="0" xfId="1" applyNumberFormat="1"/>
    <xf numFmtId="1" fontId="11" fillId="7" borderId="14" xfId="0" applyNumberFormat="1" applyFont="1" applyFill="1" applyBorder="1" applyAlignment="1">
      <alignment wrapText="1"/>
    </xf>
    <xf numFmtId="1" fontId="13" fillId="2" borderId="13" xfId="1" applyNumberFormat="1" applyFont="1" applyBorder="1" applyAlignment="1">
      <alignment wrapText="1"/>
    </xf>
    <xf numFmtId="1" fontId="13" fillId="2" borderId="14" xfId="1" applyNumberFormat="1" applyFont="1" applyBorder="1" applyAlignment="1">
      <alignment wrapText="1"/>
    </xf>
    <xf numFmtId="0" fontId="13" fillId="0" borderId="14" xfId="0" applyFont="1" applyBorder="1"/>
    <xf numFmtId="164" fontId="3" fillId="3" borderId="9" xfId="2" applyNumberFormat="1" applyFont="1" applyBorder="1" applyAlignment="1">
      <alignment horizontal="center" vertical="center" wrapText="1"/>
    </xf>
    <xf numFmtId="164" fontId="6" fillId="2" borderId="20" xfId="1" applyNumberFormat="1" applyFont="1" applyBorder="1" applyAlignment="1">
      <alignment horizontal="center" vertical="center" wrapText="1"/>
    </xf>
    <xf numFmtId="164" fontId="20" fillId="2" borderId="20" xfId="1" applyNumberFormat="1" applyFont="1" applyBorder="1" applyAlignment="1">
      <alignment horizontal="center" vertical="center" wrapText="1"/>
    </xf>
    <xf numFmtId="1" fontId="7" fillId="7" borderId="41" xfId="0" applyNumberFormat="1" applyFont="1" applyFill="1" applyBorder="1" applyAlignment="1">
      <alignment wrapText="1"/>
    </xf>
    <xf numFmtId="1" fontId="7" fillId="9" borderId="2" xfId="0" applyNumberFormat="1" applyFont="1" applyFill="1" applyBorder="1" applyAlignment="1">
      <alignment wrapText="1"/>
    </xf>
    <xf numFmtId="43" fontId="0" fillId="0" borderId="0" xfId="0" applyNumberFormat="1"/>
    <xf numFmtId="43" fontId="12" fillId="0" borderId="0" xfId="0" applyNumberFormat="1" applyFont="1"/>
    <xf numFmtId="165" fontId="7" fillId="7" borderId="0" xfId="0" applyNumberFormat="1" applyFont="1" applyFill="1" applyBorder="1" applyAlignment="1">
      <alignment wrapText="1"/>
    </xf>
    <xf numFmtId="164" fontId="12" fillId="2" borderId="0" xfId="1" applyNumberFormat="1" applyFont="1" applyBorder="1" applyAlignment="1">
      <alignment horizontal="center" vertical="center" wrapText="1"/>
    </xf>
    <xf numFmtId="4" fontId="0" fillId="0" borderId="0" xfId="0" applyNumberFormat="1" applyBorder="1"/>
    <xf numFmtId="164" fontId="3" fillId="3" borderId="0" xfId="2" applyNumberFormat="1" applyFont="1" applyBorder="1" applyAlignment="1">
      <alignment horizontal="center" vertical="center" wrapText="1"/>
    </xf>
    <xf numFmtId="164" fontId="6" fillId="10" borderId="9" xfId="1" applyNumberFormat="1" applyFont="1" applyFill="1" applyBorder="1" applyAlignment="1">
      <alignment horizontal="center" vertical="center" wrapText="1"/>
    </xf>
    <xf numFmtId="164" fontId="3" fillId="10" borderId="9" xfId="2" applyNumberFormat="1" applyFont="1" applyFill="1" applyBorder="1" applyAlignment="1">
      <alignment horizontal="center" vertical="center" wrapText="1"/>
    </xf>
    <xf numFmtId="164" fontId="1" fillId="10" borderId="9" xfId="1" applyNumberFormat="1" applyFont="1" applyFill="1" applyBorder="1" applyAlignment="1">
      <alignment horizontal="center" vertical="center" wrapText="1"/>
    </xf>
    <xf numFmtId="164" fontId="6" fillId="10" borderId="20" xfId="1" applyNumberFormat="1" applyFont="1" applyFill="1" applyBorder="1" applyAlignment="1">
      <alignment horizontal="center" vertical="center" wrapText="1"/>
    </xf>
    <xf numFmtId="43" fontId="13" fillId="9" borderId="0" xfId="0" applyNumberFormat="1" applyFont="1" applyFill="1"/>
    <xf numFmtId="164" fontId="4" fillId="4" borderId="9" xfId="3" applyNumberFormat="1" applyBorder="1" applyAlignment="1">
      <alignment horizontal="center" vertical="center" wrapText="1"/>
    </xf>
    <xf numFmtId="164" fontId="4" fillId="4" borderId="17" xfId="3" applyNumberFormat="1" applyBorder="1" applyAlignment="1">
      <alignment horizontal="center" vertical="center" wrapText="1"/>
    </xf>
    <xf numFmtId="165" fontId="11" fillId="7" borderId="2" xfId="0" applyNumberFormat="1" applyFont="1" applyFill="1" applyBorder="1" applyAlignment="1">
      <alignment wrapText="1"/>
    </xf>
    <xf numFmtId="164" fontId="1" fillId="2" borderId="29" xfId="1" applyNumberFormat="1" applyFont="1" applyBorder="1" applyAlignment="1">
      <alignment horizontal="center" vertical="center" wrapText="1"/>
    </xf>
    <xf numFmtId="164" fontId="3" fillId="3" borderId="29" xfId="2" applyNumberFormat="1" applyBorder="1" applyAlignment="1">
      <alignment horizontal="center" vertical="center" wrapText="1"/>
    </xf>
    <xf numFmtId="164" fontId="4" fillId="4" borderId="29" xfId="3" applyNumberFormat="1" applyBorder="1" applyAlignment="1">
      <alignment horizontal="center" vertical="center" wrapText="1"/>
    </xf>
    <xf numFmtId="164" fontId="0" fillId="0" borderId="2" xfId="0" applyNumberFormat="1" applyBorder="1"/>
    <xf numFmtId="164" fontId="2" fillId="2" borderId="2" xfId="1" applyNumberFormat="1" applyBorder="1"/>
    <xf numFmtId="164" fontId="1" fillId="2" borderId="2" xfId="1" applyNumberFormat="1" applyFont="1" applyBorder="1" applyAlignment="1">
      <alignment horizontal="center" vertical="center" wrapText="1"/>
    </xf>
    <xf numFmtId="164" fontId="4" fillId="4" borderId="2" xfId="3" applyNumberFormat="1" applyBorder="1" applyAlignment="1">
      <alignment horizontal="center" vertical="center" wrapText="1"/>
    </xf>
    <xf numFmtId="1" fontId="13" fillId="2" borderId="2" xfId="1" applyNumberFormat="1" applyFont="1" applyBorder="1" applyAlignment="1">
      <alignment wrapText="1"/>
    </xf>
    <xf numFmtId="0" fontId="13" fillId="0" borderId="2" xfId="0" applyFont="1" applyBorder="1"/>
    <xf numFmtId="1" fontId="11" fillId="7" borderId="2" xfId="0" applyNumberFormat="1" applyFont="1" applyFill="1" applyBorder="1" applyAlignment="1">
      <alignment wrapText="1"/>
    </xf>
    <xf numFmtId="0" fontId="22" fillId="0" borderId="2" xfId="0" applyFont="1" applyBorder="1"/>
    <xf numFmtId="0" fontId="7" fillId="0" borderId="2" xfId="0" applyFont="1" applyBorder="1"/>
    <xf numFmtId="1" fontId="2" fillId="2" borderId="2" xfId="1" applyNumberFormat="1" applyBorder="1" applyAlignment="1">
      <alignment wrapText="1"/>
    </xf>
    <xf numFmtId="1" fontId="13" fillId="2" borderId="6" xfId="1" applyNumberFormat="1" applyFont="1" applyBorder="1" applyAlignment="1">
      <alignment wrapText="1"/>
    </xf>
    <xf numFmtId="164" fontId="1" fillId="2" borderId="6" xfId="1" applyNumberFormat="1" applyFont="1" applyBorder="1" applyAlignment="1">
      <alignment horizontal="center" vertical="center" wrapText="1"/>
    </xf>
    <xf numFmtId="0" fontId="0" fillId="0" borderId="7" xfId="0" applyBorder="1"/>
    <xf numFmtId="164" fontId="4" fillId="4" borderId="11" xfId="3" applyNumberFormat="1" applyBorder="1" applyAlignment="1">
      <alignment horizontal="center" vertical="center" wrapText="1"/>
    </xf>
    <xf numFmtId="0" fontId="0" fillId="0" borderId="12" xfId="0" applyBorder="1"/>
    <xf numFmtId="164" fontId="0" fillId="0" borderId="9" xfId="0" applyNumberFormat="1" applyBorder="1"/>
    <xf numFmtId="164" fontId="0" fillId="0" borderId="7" xfId="0" applyNumberFormat="1" applyBorder="1"/>
    <xf numFmtId="0" fontId="0" fillId="9" borderId="9" xfId="0" applyFill="1" applyBorder="1"/>
    <xf numFmtId="164" fontId="0" fillId="9" borderId="7" xfId="0" applyNumberFormat="1" applyFill="1" applyBorder="1"/>
    <xf numFmtId="0" fontId="2" fillId="2" borderId="9" xfId="1" applyBorder="1"/>
    <xf numFmtId="164" fontId="2" fillId="2" borderId="9" xfId="1" applyNumberFormat="1" applyBorder="1"/>
    <xf numFmtId="164" fontId="12" fillId="2" borderId="9" xfId="1" applyNumberFormat="1" applyFont="1" applyBorder="1"/>
    <xf numFmtId="165" fontId="21" fillId="7" borderId="2" xfId="0" applyNumberFormat="1" applyFont="1" applyFill="1" applyBorder="1" applyAlignment="1">
      <alignment wrapText="1"/>
    </xf>
    <xf numFmtId="165" fontId="26" fillId="7" borderId="2" xfId="0" applyNumberFormat="1" applyFont="1" applyFill="1" applyBorder="1" applyAlignment="1">
      <alignment wrapText="1"/>
    </xf>
    <xf numFmtId="165" fontId="0" fillId="9" borderId="9" xfId="0" applyNumberFormat="1" applyFill="1" applyBorder="1"/>
    <xf numFmtId="4" fontId="12" fillId="0" borderId="0" xfId="0" applyNumberFormat="1" applyFont="1"/>
    <xf numFmtId="0" fontId="5" fillId="5" borderId="23" xfId="4" applyBorder="1" applyAlignment="1">
      <alignment horizontal="center" vertical="center"/>
    </xf>
    <xf numFmtId="0" fontId="5" fillId="5" borderId="24" xfId="4" applyBorder="1" applyAlignment="1">
      <alignment horizontal="center" vertical="center"/>
    </xf>
    <xf numFmtId="0" fontId="5" fillId="5" borderId="35" xfId="4" applyBorder="1" applyAlignment="1">
      <alignment horizontal="center" vertical="center"/>
    </xf>
    <xf numFmtId="0" fontId="5" fillId="5" borderId="36" xfId="4" applyBorder="1" applyAlignment="1">
      <alignment horizontal="center" vertical="center"/>
    </xf>
    <xf numFmtId="0" fontId="6" fillId="0" borderId="13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17" fontId="6" fillId="0" borderId="13" xfId="0" applyNumberFormat="1" applyFont="1" applyBorder="1" applyAlignment="1">
      <alignment horizontal="center"/>
    </xf>
    <xf numFmtId="0" fontId="6" fillId="0" borderId="30" xfId="0" applyFont="1" applyBorder="1" applyAlignment="1">
      <alignment horizontal="center"/>
    </xf>
    <xf numFmtId="0" fontId="5" fillId="5" borderId="25" xfId="4" applyBorder="1" applyAlignment="1">
      <alignment horizontal="center" vertical="center"/>
    </xf>
    <xf numFmtId="0" fontId="5" fillId="5" borderId="37" xfId="4" applyBorder="1" applyAlignment="1">
      <alignment horizontal="center" vertical="center"/>
    </xf>
    <xf numFmtId="0" fontId="5" fillId="5" borderId="26" xfId="4" applyBorder="1" applyAlignment="1">
      <alignment horizontal="center" vertical="center"/>
    </xf>
    <xf numFmtId="0" fontId="5" fillId="5" borderId="27" xfId="4" applyBorder="1" applyAlignment="1">
      <alignment horizontal="center" vertical="center"/>
    </xf>
    <xf numFmtId="0" fontId="5" fillId="5" borderId="28" xfId="4" applyBorder="1" applyAlignment="1">
      <alignment horizontal="center" vertical="center"/>
    </xf>
  </cellXfs>
  <cellStyles count="5">
    <cellStyle name="Вывод" xfId="4" builtinId="21"/>
    <cellStyle name="Нейтральный" xfId="3" builtinId="28"/>
    <cellStyle name="Обычный" xfId="0" builtinId="0"/>
    <cellStyle name="Плохой" xfId="2" builtinId="27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Levchenko, Eduard A" id="{CDB7AE87-53F8-4024-94D8-8DB81DA86166}" userId="S::eduard.levchenko@arcelormittal.com::4f20db7b-d9f9-4a6a-b507-a433dccf9de0" providerId="AD"/>
</personList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YW4" dT="2024-06-10T10:14:31.56" personId="{CDB7AE87-53F8-4024-94D8-8DB81DA86166}" id="{92005CF1-4D4D-4D02-979A-AEBF1D0B9C5F}">
    <text>При оплате указал 518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view="pageBreakPreview" zoomScale="115" zoomScaleNormal="100" zoomScaleSheetLayoutView="115" workbookViewId="0">
      <selection activeCell="C19" sqref="C19"/>
    </sheetView>
  </sheetViews>
  <sheetFormatPr defaultRowHeight="14.5" x14ac:dyDescent="0.35"/>
  <cols>
    <col min="1" max="1" width="20.54296875" customWidth="1"/>
    <col min="2" max="2" width="40.453125" bestFit="1" customWidth="1"/>
    <col min="3" max="3" width="12.54296875" customWidth="1"/>
    <col min="4" max="4" width="12.453125" customWidth="1"/>
    <col min="5" max="5" width="18.54296875" customWidth="1"/>
    <col min="6" max="6" width="5.54296875" bestFit="1" customWidth="1"/>
    <col min="7" max="7" width="9.7265625" customWidth="1"/>
    <col min="11" max="11" width="12.453125" customWidth="1"/>
    <col min="12" max="12" width="9.54296875" bestFit="1" customWidth="1"/>
    <col min="14" max="14" width="10.26953125" bestFit="1" customWidth="1"/>
    <col min="15" max="15" width="6" customWidth="1"/>
    <col min="16" max="16" width="2" bestFit="1" customWidth="1"/>
    <col min="17" max="17" width="3" bestFit="1" customWidth="1"/>
    <col min="18" max="18" width="2" bestFit="1" customWidth="1"/>
    <col min="19" max="19" width="2.1796875" bestFit="1" customWidth="1"/>
  </cols>
  <sheetData>
    <row r="1" spans="1:13" x14ac:dyDescent="0.35">
      <c r="G1" s="74"/>
      <c r="H1" s="74"/>
      <c r="I1" s="74"/>
      <c r="J1" s="74"/>
      <c r="K1" s="74"/>
      <c r="L1" s="74"/>
      <c r="M1" s="74"/>
    </row>
    <row r="2" spans="1:13" x14ac:dyDescent="0.35">
      <c r="B2" s="1" t="s">
        <v>4</v>
      </c>
      <c r="C2" s="2">
        <v>43838</v>
      </c>
      <c r="D2" s="2">
        <v>43852</v>
      </c>
      <c r="E2" s="196">
        <f>D2-C2</f>
        <v>14</v>
      </c>
      <c r="G2" s="222" t="s">
        <v>221</v>
      </c>
      <c r="H2" s="222" t="s">
        <v>7</v>
      </c>
      <c r="I2" s="222" t="s">
        <v>8</v>
      </c>
      <c r="J2" s="222" t="s">
        <v>14</v>
      </c>
      <c r="K2" s="222" t="s">
        <v>75</v>
      </c>
      <c r="L2" s="222" t="s">
        <v>64</v>
      </c>
      <c r="M2" s="74" t="s">
        <v>222</v>
      </c>
    </row>
    <row r="3" spans="1:13" x14ac:dyDescent="0.35">
      <c r="B3" s="330" t="s">
        <v>2</v>
      </c>
      <c r="C3" s="331"/>
      <c r="D3" s="331"/>
      <c r="E3" s="331"/>
      <c r="G3" s="74"/>
      <c r="H3" s="74"/>
      <c r="I3" s="74"/>
      <c r="J3" s="74"/>
      <c r="K3" s="74"/>
      <c r="L3" s="74"/>
      <c r="M3" s="74"/>
    </row>
    <row r="4" spans="1:13" x14ac:dyDescent="0.35">
      <c r="B4" s="122" t="s">
        <v>209</v>
      </c>
      <c r="C4" s="271">
        <v>11400</v>
      </c>
      <c r="D4" s="6">
        <v>1</v>
      </c>
      <c r="E4" s="273">
        <f>C4*D4</f>
        <v>11400</v>
      </c>
      <c r="F4" s="274"/>
      <c r="G4" s="74"/>
      <c r="H4" s="74"/>
      <c r="I4" s="74"/>
      <c r="J4" s="74"/>
      <c r="K4" s="74"/>
      <c r="L4" s="74"/>
      <c r="M4" s="74"/>
    </row>
    <row r="5" spans="1:13" x14ac:dyDescent="0.35">
      <c r="B5" s="122" t="s">
        <v>210</v>
      </c>
      <c r="C5" s="272">
        <v>2500</v>
      </c>
      <c r="D5" s="6">
        <v>1</v>
      </c>
      <c r="E5" s="275"/>
      <c r="F5" s="276">
        <v>2500</v>
      </c>
      <c r="G5" s="74"/>
      <c r="H5" s="74"/>
      <c r="I5" s="74"/>
      <c r="J5" s="74"/>
      <c r="K5" s="74"/>
      <c r="L5" s="74"/>
      <c r="M5" s="74"/>
    </row>
    <row r="6" spans="1:13" ht="15" thickBot="1" x14ac:dyDescent="0.4">
      <c r="B6" s="332" t="s">
        <v>0</v>
      </c>
      <c r="C6" s="333"/>
      <c r="D6" s="333"/>
      <c r="E6" s="333"/>
      <c r="F6" s="150"/>
      <c r="G6" s="74"/>
      <c r="H6" s="74"/>
      <c r="I6" s="74"/>
      <c r="J6" s="74"/>
      <c r="K6" s="74"/>
      <c r="L6" s="74"/>
      <c r="M6" s="74"/>
    </row>
    <row r="7" spans="1:13" ht="15" thickBot="1" x14ac:dyDescent="0.4">
      <c r="A7" s="213" t="s">
        <v>6</v>
      </c>
      <c r="B7" s="15" t="s">
        <v>5</v>
      </c>
      <c r="C7" s="16">
        <v>60</v>
      </c>
      <c r="D7" s="17">
        <v>10</v>
      </c>
      <c r="E7" s="268">
        <f>C7*D7</f>
        <v>600</v>
      </c>
      <c r="F7" s="266"/>
      <c r="G7" s="74">
        <v>600</v>
      </c>
      <c r="H7" s="74"/>
      <c r="I7" s="74"/>
      <c r="J7" s="74"/>
      <c r="K7" s="74"/>
      <c r="L7" s="74"/>
      <c r="M7" s="74"/>
    </row>
    <row r="8" spans="1:13" x14ac:dyDescent="0.35">
      <c r="A8" s="213" t="s">
        <v>7</v>
      </c>
      <c r="B8" s="15" t="s">
        <v>5</v>
      </c>
      <c r="C8" s="16">
        <v>40</v>
      </c>
      <c r="D8" s="17">
        <v>10</v>
      </c>
      <c r="E8" s="268">
        <f t="shared" ref="E8:E19" si="0">C8*D8</f>
        <v>400</v>
      </c>
      <c r="F8" s="267"/>
      <c r="G8" s="74"/>
      <c r="H8" s="74">
        <v>400</v>
      </c>
      <c r="I8" s="74"/>
      <c r="J8" s="74"/>
      <c r="K8" s="74"/>
      <c r="L8" s="74"/>
      <c r="M8" s="74"/>
    </row>
    <row r="9" spans="1:13" ht="15" thickBot="1" x14ac:dyDescent="0.4">
      <c r="A9" s="269" t="s">
        <v>8</v>
      </c>
      <c r="B9" s="40"/>
      <c r="C9" s="29">
        <v>0</v>
      </c>
      <c r="D9" s="30">
        <v>1</v>
      </c>
      <c r="E9" s="270">
        <f t="shared" si="0"/>
        <v>0</v>
      </c>
      <c r="F9" s="150"/>
      <c r="G9" s="74"/>
      <c r="H9" s="74"/>
      <c r="I9" s="74"/>
      <c r="J9" s="74"/>
      <c r="K9" s="74"/>
      <c r="L9" s="74"/>
      <c r="M9" s="74"/>
    </row>
    <row r="10" spans="1:13" ht="15" thickBot="1" x14ac:dyDescent="0.4">
      <c r="A10" s="213" t="s">
        <v>14</v>
      </c>
      <c r="B10" s="15" t="s">
        <v>148</v>
      </c>
      <c r="C10" s="16">
        <v>175</v>
      </c>
      <c r="D10" s="17">
        <v>1</v>
      </c>
      <c r="E10" s="264">
        <f t="shared" si="0"/>
        <v>175</v>
      </c>
      <c r="F10" s="156"/>
      <c r="G10" s="74"/>
      <c r="H10" s="74"/>
      <c r="I10" s="74"/>
      <c r="J10" s="74">
        <v>175</v>
      </c>
      <c r="K10" s="74"/>
      <c r="L10" s="74"/>
      <c r="M10" s="74"/>
    </row>
    <row r="11" spans="1:13" ht="15" thickBot="1" x14ac:dyDescent="0.4">
      <c r="A11" s="103"/>
      <c r="B11" s="15" t="s">
        <v>148</v>
      </c>
      <c r="C11" s="9">
        <v>200</v>
      </c>
      <c r="D11" s="8">
        <v>1</v>
      </c>
      <c r="E11" s="203">
        <f t="shared" si="0"/>
        <v>200</v>
      </c>
      <c r="F11" s="156"/>
      <c r="G11" s="74"/>
      <c r="H11" s="74"/>
      <c r="I11" s="74"/>
      <c r="J11" s="74">
        <v>200</v>
      </c>
      <c r="K11" s="74"/>
      <c r="L11" s="74"/>
      <c r="M11" s="74"/>
    </row>
    <row r="12" spans="1:13" ht="15" thickBot="1" x14ac:dyDescent="0.4">
      <c r="A12" s="103"/>
      <c r="B12" s="15" t="s">
        <v>148</v>
      </c>
      <c r="C12" s="9">
        <v>100</v>
      </c>
      <c r="D12" s="8">
        <v>1</v>
      </c>
      <c r="E12" s="203">
        <f t="shared" si="0"/>
        <v>100</v>
      </c>
      <c r="F12" s="156"/>
      <c r="G12" s="74"/>
      <c r="H12" s="74"/>
      <c r="I12" s="74"/>
      <c r="J12" s="74">
        <v>100</v>
      </c>
      <c r="K12" s="74"/>
      <c r="L12" s="74"/>
      <c r="M12" s="74"/>
    </row>
    <row r="13" spans="1:13" ht="15" customHeight="1" x14ac:dyDescent="0.35">
      <c r="A13" s="213" t="s">
        <v>16</v>
      </c>
      <c r="B13" s="15" t="s">
        <v>231</v>
      </c>
      <c r="C13" s="16">
        <v>3600</v>
      </c>
      <c r="D13" s="17">
        <v>1</v>
      </c>
      <c r="E13" s="264">
        <f t="shared" si="0"/>
        <v>3600</v>
      </c>
      <c r="F13" s="156"/>
      <c r="G13" s="74"/>
      <c r="H13" s="74"/>
      <c r="I13" s="74"/>
      <c r="J13" s="74"/>
      <c r="K13" s="74"/>
      <c r="L13" s="74">
        <v>3600</v>
      </c>
      <c r="M13" s="74"/>
    </row>
    <row r="14" spans="1:13" ht="15" customHeight="1" x14ac:dyDescent="0.35">
      <c r="A14" s="263"/>
      <c r="B14" s="13" t="s">
        <v>232</v>
      </c>
      <c r="C14" s="11">
        <v>1000</v>
      </c>
      <c r="D14" s="12">
        <v>1</v>
      </c>
      <c r="E14" s="265">
        <f t="shared" si="0"/>
        <v>1000</v>
      </c>
      <c r="F14" s="156"/>
      <c r="G14" s="74"/>
      <c r="H14" s="74"/>
      <c r="I14" s="74"/>
      <c r="J14" s="74"/>
      <c r="K14" s="74"/>
      <c r="L14" s="74">
        <v>1000</v>
      </c>
      <c r="M14" s="74"/>
    </row>
    <row r="15" spans="1:13" ht="15" customHeight="1" x14ac:dyDescent="0.35">
      <c r="A15" s="263"/>
      <c r="B15" s="13" t="s">
        <v>163</v>
      </c>
      <c r="C15" s="11">
        <v>300</v>
      </c>
      <c r="D15" s="12">
        <v>1</v>
      </c>
      <c r="E15" s="265">
        <f t="shared" si="0"/>
        <v>300</v>
      </c>
      <c r="F15" s="156"/>
      <c r="G15" s="74"/>
      <c r="H15" s="74"/>
      <c r="I15" s="74"/>
      <c r="J15" s="74"/>
      <c r="K15" s="74"/>
      <c r="L15" s="74">
        <v>300</v>
      </c>
      <c r="M15" s="74"/>
    </row>
    <row r="16" spans="1:13" ht="15" customHeight="1" x14ac:dyDescent="0.35">
      <c r="A16" s="103"/>
      <c r="B16" s="10" t="s">
        <v>212</v>
      </c>
      <c r="C16" s="9">
        <v>1200</v>
      </c>
      <c r="D16" s="8">
        <v>1</v>
      </c>
      <c r="E16" s="203">
        <f t="shared" si="0"/>
        <v>1200</v>
      </c>
      <c r="F16" s="156"/>
      <c r="G16" s="74"/>
      <c r="H16" s="74"/>
      <c r="I16" s="74"/>
      <c r="J16" s="74"/>
      <c r="K16" s="74"/>
      <c r="L16" s="74"/>
      <c r="M16" s="74">
        <v>1200</v>
      </c>
    </row>
    <row r="17" spans="1:15" ht="15" customHeight="1" x14ac:dyDescent="0.35">
      <c r="A17" s="103"/>
      <c r="B17" s="10" t="s">
        <v>230</v>
      </c>
      <c r="C17" s="9">
        <v>2000</v>
      </c>
      <c r="D17" s="8">
        <v>1</v>
      </c>
      <c r="E17" s="203">
        <f t="shared" si="0"/>
        <v>2000</v>
      </c>
      <c r="F17" s="220"/>
      <c r="G17" s="74"/>
      <c r="H17" s="74"/>
      <c r="I17" s="74"/>
      <c r="J17" s="74"/>
      <c r="K17" s="74"/>
      <c r="L17" s="74"/>
      <c r="M17" s="74">
        <v>2000</v>
      </c>
    </row>
    <row r="18" spans="1:15" ht="15" customHeight="1" x14ac:dyDescent="0.35">
      <c r="A18" s="103"/>
      <c r="B18" s="10" t="s">
        <v>228</v>
      </c>
      <c r="C18" s="9">
        <v>600</v>
      </c>
      <c r="D18" s="8">
        <v>1</v>
      </c>
      <c r="E18" s="203">
        <f t="shared" si="0"/>
        <v>600</v>
      </c>
      <c r="F18" s="220"/>
      <c r="G18" s="74"/>
      <c r="H18" s="74"/>
      <c r="I18" s="74"/>
      <c r="J18" s="74"/>
      <c r="K18" s="74">
        <v>600</v>
      </c>
      <c r="L18" s="74"/>
      <c r="M18" s="74"/>
    </row>
    <row r="19" spans="1:15" ht="15" customHeight="1" thickBot="1" x14ac:dyDescent="0.4">
      <c r="A19" s="210"/>
      <c r="B19" s="22" t="s">
        <v>229</v>
      </c>
      <c r="C19" s="23">
        <v>1150</v>
      </c>
      <c r="D19" s="24">
        <v>1</v>
      </c>
      <c r="E19" s="212">
        <f t="shared" si="0"/>
        <v>1150</v>
      </c>
      <c r="F19" s="120"/>
      <c r="G19" s="74"/>
      <c r="H19" s="74"/>
      <c r="I19" s="74"/>
      <c r="J19" s="74"/>
      <c r="K19" s="74">
        <v>1150</v>
      </c>
      <c r="L19" s="74"/>
      <c r="M19" s="74"/>
    </row>
    <row r="20" spans="1:15" ht="15" thickBot="1" x14ac:dyDescent="0.4">
      <c r="E20" s="198">
        <f>SUM(E4:E5)</f>
        <v>11400</v>
      </c>
      <c r="F20" s="205"/>
      <c r="G20" s="223">
        <f t="shared" ref="G20:J20" si="1">SUM(G3:G19)</f>
        <v>600</v>
      </c>
      <c r="H20" s="223">
        <f t="shared" si="1"/>
        <v>400</v>
      </c>
      <c r="I20" s="223">
        <f t="shared" si="1"/>
        <v>0</v>
      </c>
      <c r="J20" s="223">
        <f t="shared" si="1"/>
        <v>475</v>
      </c>
      <c r="K20" s="223">
        <f>SUM(K3:K19)</f>
        <v>1750</v>
      </c>
      <c r="L20" s="223">
        <f t="shared" ref="L20" si="2">SUM(L3:L19)</f>
        <v>4900</v>
      </c>
      <c r="M20" s="223">
        <f>SUM(M3:M19)</f>
        <v>3200</v>
      </c>
      <c r="N20" s="277">
        <f>SUM(G20:M20)</f>
        <v>11325</v>
      </c>
      <c r="O20" s="88">
        <f>SUM(O8:O18)</f>
        <v>0</v>
      </c>
    </row>
    <row r="21" spans="1:15" ht="15" thickBot="1" x14ac:dyDescent="0.4">
      <c r="E21" s="199">
        <f>SUM(E7:E19)</f>
        <v>11325</v>
      </c>
      <c r="F21" s="205"/>
      <c r="G21" s="205"/>
      <c r="K21" s="88"/>
    </row>
    <row r="22" spans="1:15" ht="15" thickBot="1" x14ac:dyDescent="0.4">
      <c r="E22" s="200">
        <f>E20-E21</f>
        <v>75</v>
      </c>
      <c r="F22" s="205"/>
      <c r="G22" s="205"/>
      <c r="M22">
        <f>M17+K18</f>
        <v>2600</v>
      </c>
    </row>
  </sheetData>
  <mergeCells count="2">
    <mergeCell ref="B3:E3"/>
    <mergeCell ref="B6:E6"/>
  </mergeCells>
  <pageMargins left="0.7" right="0.7" top="0.75" bottom="0.75" header="0.3" footer="0.3"/>
  <pageSetup paperSize="9" scale="6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9"/>
  <sheetViews>
    <sheetView workbookViewId="0">
      <selection activeCell="E11" sqref="E11"/>
    </sheetView>
  </sheetViews>
  <sheetFormatPr defaultRowHeight="14.5" x14ac:dyDescent="0.35"/>
  <cols>
    <col min="1" max="1" width="20.54296875" customWidth="1"/>
    <col min="2" max="2" width="22.7265625" customWidth="1"/>
    <col min="3" max="3" width="12.54296875" customWidth="1"/>
    <col min="4" max="4" width="12.453125" customWidth="1"/>
    <col min="5" max="5" width="18.54296875" customWidth="1"/>
    <col min="10" max="10" width="12.453125" customWidth="1"/>
    <col min="11" max="12" width="9.54296875" bestFit="1" customWidth="1"/>
    <col min="14" max="14" width="10.26953125" bestFit="1" customWidth="1"/>
    <col min="15" max="15" width="2.1796875" bestFit="1" customWidth="1"/>
    <col min="16" max="16" width="2" bestFit="1" customWidth="1"/>
    <col min="17" max="17" width="3" bestFit="1" customWidth="1"/>
    <col min="18" max="18" width="2" bestFit="1" customWidth="1"/>
    <col min="19" max="19" width="2.1796875" bestFit="1" customWidth="1"/>
  </cols>
  <sheetData>
    <row r="2" spans="1:13" x14ac:dyDescent="0.35">
      <c r="B2" s="1" t="s">
        <v>4</v>
      </c>
      <c r="C2" s="2">
        <v>43077</v>
      </c>
      <c r="D2" s="2">
        <v>43091</v>
      </c>
      <c r="E2" s="3">
        <f>D2-C2</f>
        <v>14</v>
      </c>
      <c r="F2" t="s">
        <v>65</v>
      </c>
      <c r="G2" t="s">
        <v>7</v>
      </c>
      <c r="H2" t="s">
        <v>8</v>
      </c>
      <c r="I2" t="s">
        <v>14</v>
      </c>
      <c r="J2" t="s">
        <v>75</v>
      </c>
      <c r="K2" t="s">
        <v>64</v>
      </c>
      <c r="L2" t="s">
        <v>76</v>
      </c>
    </row>
    <row r="3" spans="1:13" x14ac:dyDescent="0.35">
      <c r="B3" s="330" t="s">
        <v>2</v>
      </c>
      <c r="C3" s="331"/>
      <c r="D3" s="331"/>
      <c r="E3" s="339"/>
    </row>
    <row r="4" spans="1:13" x14ac:dyDescent="0.35">
      <c r="B4" s="4" t="s">
        <v>1</v>
      </c>
      <c r="C4" s="5">
        <v>6900</v>
      </c>
      <c r="D4" s="6">
        <v>1</v>
      </c>
      <c r="E4" s="6">
        <f>C4*D4</f>
        <v>6900</v>
      </c>
      <c r="F4" s="105"/>
      <c r="G4" s="105"/>
      <c r="H4" s="105"/>
      <c r="I4" s="105"/>
      <c r="J4" s="105"/>
      <c r="K4" s="105"/>
      <c r="L4" s="105"/>
    </row>
    <row r="5" spans="1:13" x14ac:dyDescent="0.35">
      <c r="B5" s="4" t="s">
        <v>3</v>
      </c>
      <c r="C5" s="5">
        <v>0</v>
      </c>
      <c r="D5" s="6">
        <v>1</v>
      </c>
      <c r="E5" s="6">
        <f>C5*D5</f>
        <v>0</v>
      </c>
    </row>
    <row r="6" spans="1:13" ht="15" thickBot="1" x14ac:dyDescent="0.4">
      <c r="B6" s="332" t="s">
        <v>0</v>
      </c>
      <c r="C6" s="333"/>
      <c r="D6" s="333"/>
      <c r="E6" s="340"/>
    </row>
    <row r="7" spans="1:13" ht="15" thickBot="1" x14ac:dyDescent="0.4">
      <c r="A7" s="124" t="s">
        <v>6</v>
      </c>
      <c r="B7" s="125" t="s">
        <v>5</v>
      </c>
      <c r="C7" s="126">
        <v>0</v>
      </c>
      <c r="D7" s="127">
        <v>0</v>
      </c>
      <c r="E7" s="147">
        <f>C7*D7</f>
        <v>0</v>
      </c>
      <c r="F7" s="151"/>
      <c r="G7" s="150"/>
      <c r="H7" s="150"/>
      <c r="I7" s="150"/>
      <c r="J7" s="150"/>
      <c r="K7" s="150"/>
      <c r="L7" s="150"/>
      <c r="M7" s="150"/>
    </row>
    <row r="8" spans="1:13" x14ac:dyDescent="0.35">
      <c r="A8" s="103" t="s">
        <v>160</v>
      </c>
      <c r="B8" s="10" t="s">
        <v>161</v>
      </c>
      <c r="C8" s="9">
        <v>500</v>
      </c>
      <c r="D8" s="8">
        <v>1</v>
      </c>
      <c r="E8" s="148">
        <f t="shared" ref="E8:E16" si="0">C8*D8</f>
        <v>500</v>
      </c>
      <c r="F8" s="150"/>
      <c r="G8" s="150"/>
      <c r="H8" s="150"/>
      <c r="I8" s="150"/>
      <c r="J8" s="150"/>
      <c r="K8" s="150"/>
      <c r="L8" s="150"/>
      <c r="M8" s="150"/>
    </row>
    <row r="9" spans="1:13" x14ac:dyDescent="0.35">
      <c r="A9" s="103"/>
      <c r="B9" s="10"/>
      <c r="C9" s="9"/>
      <c r="D9" s="8"/>
      <c r="E9" s="148"/>
      <c r="F9" s="150"/>
      <c r="G9" s="150"/>
      <c r="H9" s="150"/>
      <c r="I9" s="150"/>
      <c r="J9" s="150"/>
      <c r="K9" s="150"/>
      <c r="L9" s="150"/>
      <c r="M9" s="150"/>
    </row>
    <row r="10" spans="1:13" x14ac:dyDescent="0.35">
      <c r="A10" s="103" t="s">
        <v>8</v>
      </c>
      <c r="B10" s="10" t="s">
        <v>155</v>
      </c>
      <c r="C10" s="9">
        <v>0</v>
      </c>
      <c r="D10" s="8">
        <v>0</v>
      </c>
      <c r="E10" s="148">
        <f t="shared" si="0"/>
        <v>0</v>
      </c>
      <c r="F10" s="150"/>
      <c r="G10" s="150"/>
      <c r="H10" s="151"/>
      <c r="I10" s="150"/>
      <c r="J10" s="150"/>
      <c r="K10" s="150"/>
      <c r="L10" s="150"/>
      <c r="M10" s="150"/>
    </row>
    <row r="11" spans="1:13" x14ac:dyDescent="0.35">
      <c r="A11" s="103"/>
      <c r="B11" s="10"/>
      <c r="C11" s="9"/>
      <c r="D11" s="8"/>
      <c r="E11" s="148">
        <f t="shared" si="0"/>
        <v>0</v>
      </c>
      <c r="F11" s="150"/>
      <c r="G11" s="150"/>
      <c r="H11" s="150"/>
      <c r="I11" s="150"/>
      <c r="J11" s="150"/>
      <c r="K11" s="150"/>
      <c r="L11" s="150"/>
      <c r="M11" s="150"/>
    </row>
    <row r="12" spans="1:13" x14ac:dyDescent="0.35">
      <c r="A12" s="103" t="s">
        <v>14</v>
      </c>
      <c r="B12" s="10"/>
      <c r="C12" s="9">
        <v>0</v>
      </c>
      <c r="D12" s="8">
        <v>0</v>
      </c>
      <c r="E12" s="148">
        <f t="shared" si="0"/>
        <v>0</v>
      </c>
      <c r="F12" s="150"/>
      <c r="G12" s="150"/>
      <c r="H12" s="150"/>
      <c r="I12" s="151"/>
      <c r="J12" s="150"/>
      <c r="K12" s="150"/>
      <c r="L12" s="150"/>
      <c r="M12" s="150"/>
    </row>
    <row r="13" spans="1:13" x14ac:dyDescent="0.35">
      <c r="A13" s="103"/>
      <c r="B13" s="10"/>
      <c r="C13" s="9">
        <v>0</v>
      </c>
      <c r="D13" s="8">
        <v>0</v>
      </c>
      <c r="E13" s="148">
        <f t="shared" si="0"/>
        <v>0</v>
      </c>
      <c r="F13" s="150"/>
      <c r="G13" s="150"/>
      <c r="H13" s="150"/>
      <c r="I13" s="151"/>
      <c r="J13" s="150"/>
      <c r="K13" s="150"/>
      <c r="L13" s="150"/>
      <c r="M13" s="150"/>
    </row>
    <row r="14" spans="1:13" ht="15" customHeight="1" x14ac:dyDescent="0.35">
      <c r="A14" s="103" t="s">
        <v>16</v>
      </c>
      <c r="B14" s="10" t="s">
        <v>9</v>
      </c>
      <c r="C14" s="9">
        <v>2400</v>
      </c>
      <c r="D14" s="8">
        <v>1</v>
      </c>
      <c r="E14" s="148">
        <f t="shared" si="0"/>
        <v>2400</v>
      </c>
      <c r="F14" s="150"/>
      <c r="G14" s="150"/>
      <c r="H14" s="150"/>
      <c r="I14" s="150"/>
      <c r="J14" s="150"/>
      <c r="K14" s="151"/>
      <c r="L14" s="150"/>
      <c r="M14" s="150"/>
    </row>
    <row r="15" spans="1:13" ht="15" customHeight="1" x14ac:dyDescent="0.35">
      <c r="A15" s="103"/>
      <c r="B15" s="10" t="s">
        <v>162</v>
      </c>
      <c r="C15" s="9">
        <v>1000</v>
      </c>
      <c r="D15" s="8">
        <v>1</v>
      </c>
      <c r="E15" s="148">
        <f t="shared" si="0"/>
        <v>1000</v>
      </c>
      <c r="F15" s="150"/>
      <c r="G15" s="150"/>
      <c r="H15" s="150"/>
      <c r="I15" s="150"/>
      <c r="J15" s="150"/>
      <c r="K15" s="149"/>
      <c r="L15" s="150"/>
      <c r="M15" s="150"/>
    </row>
    <row r="16" spans="1:13" ht="15" customHeight="1" x14ac:dyDescent="0.35">
      <c r="A16" s="103"/>
      <c r="B16" s="10" t="s">
        <v>163</v>
      </c>
      <c r="C16" s="9">
        <v>500</v>
      </c>
      <c r="D16" s="8">
        <v>1</v>
      </c>
      <c r="E16" s="148">
        <f t="shared" si="0"/>
        <v>500</v>
      </c>
      <c r="F16" s="150"/>
      <c r="G16" s="150"/>
      <c r="H16" s="150"/>
      <c r="I16" s="150"/>
      <c r="J16" s="150"/>
      <c r="K16" s="149"/>
      <c r="L16" s="150"/>
      <c r="M16" s="150"/>
    </row>
    <row r="17" spans="5:13" ht="15" thickBot="1" x14ac:dyDescent="0.4">
      <c r="E17" s="92">
        <f>SUM(E4:E5)</f>
        <v>6900</v>
      </c>
      <c r="F17" s="88">
        <f t="shared" ref="F17:K17" si="1">SUM(F3:F16)</f>
        <v>0</v>
      </c>
      <c r="G17" s="88">
        <f t="shared" si="1"/>
        <v>0</v>
      </c>
      <c r="H17" s="88">
        <f t="shared" si="1"/>
        <v>0</v>
      </c>
      <c r="I17" s="88">
        <f t="shared" si="1"/>
        <v>0</v>
      </c>
      <c r="J17" s="88">
        <f t="shared" si="1"/>
        <v>0</v>
      </c>
      <c r="K17" s="88">
        <f t="shared" si="1"/>
        <v>0</v>
      </c>
      <c r="L17" s="88">
        <f>SUM(L7:L16)</f>
        <v>0</v>
      </c>
      <c r="M17" s="93">
        <f>SUM(F17:L17)</f>
        <v>0</v>
      </c>
    </row>
    <row r="18" spans="5:13" ht="15" thickBot="1" x14ac:dyDescent="0.4">
      <c r="E18" s="41">
        <f>SUM(E7:E16)</f>
        <v>4400</v>
      </c>
      <c r="J18" s="88"/>
    </row>
    <row r="19" spans="5:13" ht="15" thickBot="1" x14ac:dyDescent="0.4">
      <c r="E19" s="43">
        <f>E17-E18</f>
        <v>2500</v>
      </c>
    </row>
  </sheetData>
  <mergeCells count="2">
    <mergeCell ref="B3:E3"/>
    <mergeCell ref="B6:E6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3"/>
  <sheetViews>
    <sheetView workbookViewId="0">
      <selection activeCell="G24" sqref="G24"/>
    </sheetView>
  </sheetViews>
  <sheetFormatPr defaultRowHeight="14.5" x14ac:dyDescent="0.35"/>
  <cols>
    <col min="1" max="1" width="20.54296875" customWidth="1"/>
    <col min="2" max="2" width="22.7265625" customWidth="1"/>
    <col min="3" max="3" width="12.54296875" customWidth="1"/>
    <col min="4" max="4" width="12.453125" customWidth="1"/>
    <col min="5" max="5" width="18.54296875" customWidth="1"/>
    <col min="10" max="10" width="12.453125" customWidth="1"/>
    <col min="11" max="12" width="9.54296875" bestFit="1" customWidth="1"/>
    <col min="14" max="14" width="10.26953125" bestFit="1" customWidth="1"/>
    <col min="15" max="15" width="2.1796875" bestFit="1" customWidth="1"/>
    <col min="16" max="16" width="2" bestFit="1" customWidth="1"/>
    <col min="17" max="17" width="3" bestFit="1" customWidth="1"/>
    <col min="18" max="18" width="2" bestFit="1" customWidth="1"/>
    <col min="19" max="19" width="2.1796875" bestFit="1" customWidth="1"/>
  </cols>
  <sheetData>
    <row r="2" spans="1:13" x14ac:dyDescent="0.35">
      <c r="B2" s="1" t="s">
        <v>4</v>
      </c>
      <c r="C2" s="2">
        <v>43077</v>
      </c>
      <c r="D2" s="2">
        <v>43091</v>
      </c>
      <c r="E2" s="3">
        <f>D2-C2</f>
        <v>14</v>
      </c>
      <c r="F2" t="s">
        <v>65</v>
      </c>
      <c r="G2" t="s">
        <v>7</v>
      </c>
      <c r="H2" t="s">
        <v>8</v>
      </c>
      <c r="I2" t="s">
        <v>14</v>
      </c>
      <c r="J2" t="s">
        <v>75</v>
      </c>
      <c r="K2" t="s">
        <v>64</v>
      </c>
      <c r="L2" t="s">
        <v>76</v>
      </c>
    </row>
    <row r="3" spans="1:13" x14ac:dyDescent="0.35">
      <c r="B3" s="330" t="s">
        <v>2</v>
      </c>
      <c r="C3" s="331"/>
      <c r="D3" s="331"/>
      <c r="E3" s="339"/>
    </row>
    <row r="4" spans="1:13" x14ac:dyDescent="0.35">
      <c r="B4" s="4" t="s">
        <v>1</v>
      </c>
      <c r="C4" s="5">
        <v>5900</v>
      </c>
      <c r="D4" s="6">
        <v>1</v>
      </c>
      <c r="E4" s="6">
        <f>C4*D4</f>
        <v>5900</v>
      </c>
      <c r="F4" s="105"/>
      <c r="G4" s="105"/>
      <c r="H4" s="105"/>
      <c r="I4" s="105"/>
      <c r="J4" s="105"/>
      <c r="K4" s="105"/>
      <c r="L4" s="105"/>
    </row>
    <row r="5" spans="1:13" x14ac:dyDescent="0.35">
      <c r="B5" s="4" t="s">
        <v>3</v>
      </c>
      <c r="C5" s="5">
        <v>0</v>
      </c>
      <c r="D5" s="6">
        <v>1</v>
      </c>
      <c r="E5" s="6">
        <f>C5*D5</f>
        <v>0</v>
      </c>
    </row>
    <row r="6" spans="1:13" ht="15" thickBot="1" x14ac:dyDescent="0.4">
      <c r="B6" s="332" t="s">
        <v>0</v>
      </c>
      <c r="C6" s="333"/>
      <c r="D6" s="333"/>
      <c r="E6" s="340"/>
    </row>
    <row r="7" spans="1:13" ht="15" thickBot="1" x14ac:dyDescent="0.4">
      <c r="A7" s="124" t="s">
        <v>6</v>
      </c>
      <c r="B7" s="125" t="s">
        <v>5</v>
      </c>
      <c r="C7" s="126">
        <v>50</v>
      </c>
      <c r="D7" s="127">
        <v>12</v>
      </c>
      <c r="E7" s="147">
        <f>C7*D7</f>
        <v>600</v>
      </c>
      <c r="F7" s="151">
        <v>600</v>
      </c>
      <c r="G7" s="150"/>
      <c r="H7" s="150"/>
      <c r="I7" s="150"/>
      <c r="J7" s="150"/>
      <c r="K7" s="150"/>
      <c r="L7" s="150"/>
      <c r="M7" s="150"/>
    </row>
    <row r="8" spans="1:13" x14ac:dyDescent="0.35">
      <c r="A8" s="103" t="s">
        <v>160</v>
      </c>
      <c r="B8" s="10" t="s">
        <v>80</v>
      </c>
      <c r="C8" s="9">
        <v>250</v>
      </c>
      <c r="D8" s="8">
        <v>1</v>
      </c>
      <c r="E8" s="148">
        <f t="shared" ref="E8:E17" si="0">C8*D8</f>
        <v>250</v>
      </c>
      <c r="F8" s="150"/>
      <c r="G8" s="150">
        <v>250</v>
      </c>
      <c r="H8" s="150"/>
      <c r="I8" s="150"/>
      <c r="J8" s="150"/>
      <c r="K8" s="150"/>
      <c r="L8" s="150"/>
      <c r="M8" s="150"/>
    </row>
    <row r="9" spans="1:13" x14ac:dyDescent="0.35">
      <c r="A9" s="103" t="s">
        <v>8</v>
      </c>
      <c r="B9" s="10" t="s">
        <v>155</v>
      </c>
      <c r="C9" s="9">
        <v>500</v>
      </c>
      <c r="D9" s="8">
        <v>1</v>
      </c>
      <c r="E9" s="148">
        <f t="shared" si="0"/>
        <v>500</v>
      </c>
      <c r="F9" s="150"/>
      <c r="G9" s="150"/>
      <c r="H9" s="151">
        <v>500</v>
      </c>
      <c r="I9" s="150"/>
      <c r="J9" s="150"/>
      <c r="K9" s="150"/>
      <c r="L9" s="150"/>
      <c r="M9" s="150"/>
    </row>
    <row r="10" spans="1:13" x14ac:dyDescent="0.35">
      <c r="A10" s="103"/>
      <c r="B10" s="10"/>
      <c r="C10" s="9"/>
      <c r="D10" s="8"/>
      <c r="E10" s="148">
        <f t="shared" si="0"/>
        <v>0</v>
      </c>
      <c r="F10" s="150"/>
      <c r="G10" s="150"/>
      <c r="H10" s="150"/>
      <c r="I10" s="150"/>
      <c r="J10" s="150"/>
      <c r="K10" s="150"/>
      <c r="L10" s="150"/>
      <c r="M10" s="150"/>
    </row>
    <row r="11" spans="1:13" x14ac:dyDescent="0.35">
      <c r="A11" s="103" t="s">
        <v>14</v>
      </c>
      <c r="B11" s="10" t="s">
        <v>154</v>
      </c>
      <c r="C11" s="9">
        <v>200</v>
      </c>
      <c r="D11" s="8">
        <v>1</v>
      </c>
      <c r="E11" s="148">
        <f t="shared" si="0"/>
        <v>200</v>
      </c>
      <c r="F11" s="150"/>
      <c r="G11" s="150"/>
      <c r="H11" s="150"/>
      <c r="I11" s="151">
        <v>200</v>
      </c>
      <c r="J11" s="150"/>
      <c r="K11" s="150"/>
      <c r="L11" s="150"/>
      <c r="M11" s="150"/>
    </row>
    <row r="12" spans="1:13" x14ac:dyDescent="0.35">
      <c r="A12" s="103"/>
      <c r="B12" s="10" t="s">
        <v>116</v>
      </c>
      <c r="C12" s="9">
        <v>500</v>
      </c>
      <c r="D12" s="8">
        <v>1</v>
      </c>
      <c r="E12" s="148">
        <f t="shared" si="0"/>
        <v>500</v>
      </c>
      <c r="F12" s="150"/>
      <c r="G12" s="150"/>
      <c r="H12" s="150"/>
      <c r="I12" s="151">
        <v>500</v>
      </c>
      <c r="J12" s="150"/>
      <c r="K12" s="150"/>
      <c r="L12" s="150"/>
      <c r="M12" s="150"/>
    </row>
    <row r="13" spans="1:13" ht="15" customHeight="1" x14ac:dyDescent="0.35">
      <c r="A13" s="103" t="s">
        <v>16</v>
      </c>
      <c r="B13" s="10" t="s">
        <v>9</v>
      </c>
      <c r="C13" s="9">
        <v>2500</v>
      </c>
      <c r="D13" s="8">
        <v>1</v>
      </c>
      <c r="E13" s="148">
        <f t="shared" si="0"/>
        <v>2500</v>
      </c>
      <c r="F13" s="150"/>
      <c r="G13" s="150"/>
      <c r="H13" s="150"/>
      <c r="I13" s="150"/>
      <c r="J13" s="150"/>
      <c r="K13" s="151">
        <v>2500</v>
      </c>
      <c r="L13" s="150"/>
      <c r="M13" s="150"/>
    </row>
    <row r="14" spans="1:13" ht="15" customHeight="1" x14ac:dyDescent="0.35">
      <c r="A14" s="103"/>
      <c r="B14" s="10" t="s">
        <v>156</v>
      </c>
      <c r="C14" s="9">
        <v>150</v>
      </c>
      <c r="D14" s="8">
        <v>1</v>
      </c>
      <c r="E14" s="148">
        <f t="shared" si="0"/>
        <v>150</v>
      </c>
      <c r="F14" s="150"/>
      <c r="G14" s="150"/>
      <c r="H14" s="150"/>
      <c r="I14" s="150"/>
      <c r="J14" s="150"/>
      <c r="K14" s="149">
        <v>150</v>
      </c>
      <c r="L14" s="150"/>
      <c r="M14" s="150"/>
    </row>
    <row r="15" spans="1:13" ht="15" customHeight="1" x14ac:dyDescent="0.35">
      <c r="A15" s="103"/>
      <c r="B15" s="10" t="s">
        <v>158</v>
      </c>
      <c r="C15" s="9">
        <v>200</v>
      </c>
      <c r="D15" s="8">
        <v>1</v>
      </c>
      <c r="E15" s="148">
        <f t="shared" si="0"/>
        <v>200</v>
      </c>
      <c r="F15" s="150"/>
      <c r="G15" s="150"/>
      <c r="H15" s="150"/>
      <c r="I15" s="150"/>
      <c r="J15" s="150"/>
      <c r="K15" s="149">
        <v>200</v>
      </c>
      <c r="L15" s="150"/>
      <c r="M15" s="150"/>
    </row>
    <row r="16" spans="1:13" ht="15" customHeight="1" x14ac:dyDescent="0.35">
      <c r="A16" s="103"/>
      <c r="B16" s="10" t="s">
        <v>159</v>
      </c>
      <c r="C16" s="9">
        <v>500</v>
      </c>
      <c r="D16" s="8">
        <v>1</v>
      </c>
      <c r="E16" s="148">
        <f t="shared" si="0"/>
        <v>500</v>
      </c>
      <c r="F16" s="150"/>
      <c r="G16" s="150"/>
      <c r="H16" s="150"/>
      <c r="I16" s="150"/>
      <c r="J16" s="150"/>
      <c r="K16" s="149">
        <v>500</v>
      </c>
      <c r="L16" s="150"/>
      <c r="M16" s="150"/>
    </row>
    <row r="17" spans="1:13" ht="15" customHeight="1" x14ac:dyDescent="0.35">
      <c r="A17" s="103"/>
      <c r="B17" s="10" t="s">
        <v>157</v>
      </c>
      <c r="C17" s="9">
        <v>500</v>
      </c>
      <c r="D17" s="8">
        <v>1</v>
      </c>
      <c r="E17" s="148">
        <f t="shared" si="0"/>
        <v>500</v>
      </c>
      <c r="F17" s="150"/>
      <c r="G17" s="150"/>
      <c r="H17" s="150"/>
      <c r="I17" s="150"/>
      <c r="J17" s="150"/>
      <c r="K17" s="149">
        <v>500</v>
      </c>
      <c r="L17" s="150"/>
      <c r="M17" s="150"/>
    </row>
    <row r="18" spans="1:13" ht="15" thickBot="1" x14ac:dyDescent="0.4">
      <c r="E18" s="92">
        <f>SUM(E4:E5)</f>
        <v>5900</v>
      </c>
      <c r="F18" s="88">
        <f t="shared" ref="F18:K18" si="1">SUM(F3:F17)</f>
        <v>600</v>
      </c>
      <c r="G18" s="88">
        <f t="shared" si="1"/>
        <v>250</v>
      </c>
      <c r="H18" s="88">
        <f t="shared" si="1"/>
        <v>500</v>
      </c>
      <c r="I18" s="88">
        <f t="shared" si="1"/>
        <v>700</v>
      </c>
      <c r="J18" s="88">
        <f t="shared" si="1"/>
        <v>0</v>
      </c>
      <c r="K18" s="88">
        <f t="shared" si="1"/>
        <v>3850</v>
      </c>
      <c r="L18" s="88">
        <f>SUM(L7:L17)</f>
        <v>0</v>
      </c>
      <c r="M18" s="93">
        <f>SUM(F18:L18)</f>
        <v>5900</v>
      </c>
    </row>
    <row r="19" spans="1:13" ht="15" thickBot="1" x14ac:dyDescent="0.4">
      <c r="E19" s="41">
        <f>SUM(E7:E17)</f>
        <v>5900</v>
      </c>
      <c r="J19" s="88"/>
    </row>
    <row r="20" spans="1:13" ht="15" thickBot="1" x14ac:dyDescent="0.4">
      <c r="E20" s="43">
        <f>E18-E19</f>
        <v>0</v>
      </c>
    </row>
    <row r="23" spans="1:13" x14ac:dyDescent="0.35">
      <c r="G23">
        <f>G18+K14+K15+K16+K17</f>
        <v>1600</v>
      </c>
    </row>
  </sheetData>
  <mergeCells count="2">
    <mergeCell ref="B3:E3"/>
    <mergeCell ref="B6:E6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2"/>
  <sheetViews>
    <sheetView workbookViewId="0">
      <selection activeCell="F21" sqref="F21"/>
    </sheetView>
  </sheetViews>
  <sheetFormatPr defaultRowHeight="14.5" x14ac:dyDescent="0.35"/>
  <cols>
    <col min="1" max="1" width="20.54296875" customWidth="1"/>
    <col min="2" max="2" width="22.7265625" customWidth="1"/>
    <col min="3" max="3" width="12.54296875" customWidth="1"/>
    <col min="4" max="4" width="12.453125" customWidth="1"/>
    <col min="5" max="5" width="18.54296875" customWidth="1"/>
    <col min="10" max="10" width="12.453125" customWidth="1"/>
    <col min="11" max="12" width="9.54296875" bestFit="1" customWidth="1"/>
    <col min="14" max="14" width="10.26953125" bestFit="1" customWidth="1"/>
    <col min="15" max="15" width="2.1796875" bestFit="1" customWidth="1"/>
    <col min="16" max="16" width="2" bestFit="1" customWidth="1"/>
    <col min="17" max="17" width="3" bestFit="1" customWidth="1"/>
    <col min="18" max="18" width="2" bestFit="1" customWidth="1"/>
    <col min="19" max="19" width="2.1796875" bestFit="1" customWidth="1"/>
  </cols>
  <sheetData>
    <row r="2" spans="1:12" x14ac:dyDescent="0.35">
      <c r="B2" s="1" t="s">
        <v>4</v>
      </c>
      <c r="C2" s="2">
        <v>43077</v>
      </c>
      <c r="D2" s="2">
        <v>43091</v>
      </c>
      <c r="E2" s="3">
        <f>D2-C2</f>
        <v>14</v>
      </c>
      <c r="F2" t="s">
        <v>65</v>
      </c>
      <c r="G2" t="s">
        <v>7</v>
      </c>
      <c r="H2" t="s">
        <v>8</v>
      </c>
      <c r="I2" t="s">
        <v>14</v>
      </c>
      <c r="J2" t="s">
        <v>75</v>
      </c>
      <c r="K2" t="s">
        <v>64</v>
      </c>
      <c r="L2" t="s">
        <v>76</v>
      </c>
    </row>
    <row r="3" spans="1:12" x14ac:dyDescent="0.35">
      <c r="B3" s="330" t="s">
        <v>2</v>
      </c>
      <c r="C3" s="331"/>
      <c r="D3" s="331"/>
      <c r="E3" s="339"/>
    </row>
    <row r="4" spans="1:12" x14ac:dyDescent="0.35">
      <c r="B4" s="4" t="s">
        <v>1</v>
      </c>
      <c r="C4" s="5">
        <v>4050</v>
      </c>
      <c r="D4" s="6">
        <v>1</v>
      </c>
      <c r="E4" s="6">
        <f>C4*D4</f>
        <v>4050</v>
      </c>
      <c r="F4" s="105"/>
      <c r="G4" s="105"/>
      <c r="H4" s="105"/>
      <c r="I4" s="105"/>
      <c r="J4" s="105"/>
      <c r="K4" s="105"/>
      <c r="L4" s="105"/>
    </row>
    <row r="5" spans="1:12" x14ac:dyDescent="0.35">
      <c r="B5" s="4" t="s">
        <v>3</v>
      </c>
      <c r="C5" s="5">
        <v>860</v>
      </c>
      <c r="D5" s="6">
        <v>1</v>
      </c>
      <c r="E5" s="6">
        <f>C5*D5</f>
        <v>860</v>
      </c>
    </row>
    <row r="6" spans="1:12" ht="15" thickBot="1" x14ac:dyDescent="0.4">
      <c r="B6" s="332" t="s">
        <v>0</v>
      </c>
      <c r="C6" s="333"/>
      <c r="D6" s="333"/>
      <c r="E6" s="340"/>
    </row>
    <row r="7" spans="1:12" ht="15" thickBot="1" x14ac:dyDescent="0.4">
      <c r="A7" s="124" t="s">
        <v>6</v>
      </c>
      <c r="B7" s="125" t="s">
        <v>5</v>
      </c>
      <c r="C7" s="126">
        <v>50</v>
      </c>
      <c r="D7" s="127">
        <v>10</v>
      </c>
      <c r="E7" s="117">
        <f>C7*D7</f>
        <v>500</v>
      </c>
      <c r="F7" s="88">
        <v>500</v>
      </c>
    </row>
    <row r="8" spans="1:12" x14ac:dyDescent="0.35">
      <c r="A8" s="94" t="s">
        <v>7</v>
      </c>
      <c r="B8" s="13" t="s">
        <v>61</v>
      </c>
      <c r="C8" s="11">
        <v>300</v>
      </c>
      <c r="D8" s="12">
        <v>1</v>
      </c>
      <c r="E8" s="116">
        <f t="shared" ref="E8:E16" si="0">C8*D8</f>
        <v>300</v>
      </c>
    </row>
    <row r="9" spans="1:12" x14ac:dyDescent="0.35">
      <c r="A9" s="27" t="s">
        <v>8</v>
      </c>
      <c r="B9" s="10" t="s">
        <v>152</v>
      </c>
      <c r="C9" s="9">
        <v>600</v>
      </c>
      <c r="D9" s="8">
        <v>1</v>
      </c>
      <c r="E9" s="55">
        <f t="shared" si="0"/>
        <v>600</v>
      </c>
      <c r="H9" s="88">
        <v>200</v>
      </c>
    </row>
    <row r="10" spans="1:12" ht="15" thickBot="1" x14ac:dyDescent="0.4">
      <c r="A10" s="28"/>
      <c r="B10" s="22"/>
      <c r="C10" s="23"/>
      <c r="D10" s="24"/>
      <c r="E10" s="60">
        <f t="shared" si="0"/>
        <v>0</v>
      </c>
    </row>
    <row r="11" spans="1:12" ht="15" customHeight="1" x14ac:dyDescent="0.35">
      <c r="A11" s="94" t="s">
        <v>16</v>
      </c>
      <c r="B11" s="13" t="s">
        <v>9</v>
      </c>
      <c r="C11" s="119">
        <v>2000</v>
      </c>
      <c r="D11" s="12">
        <v>1</v>
      </c>
      <c r="E11" s="116">
        <f t="shared" si="0"/>
        <v>2000</v>
      </c>
      <c r="K11" s="88">
        <v>2000</v>
      </c>
    </row>
    <row r="12" spans="1:12" ht="15" customHeight="1" x14ac:dyDescent="0.35">
      <c r="A12" s="94"/>
      <c r="B12" s="10" t="s">
        <v>146</v>
      </c>
      <c r="C12" s="123">
        <v>500</v>
      </c>
      <c r="D12" s="8">
        <v>1</v>
      </c>
      <c r="E12" s="55">
        <f t="shared" si="0"/>
        <v>500</v>
      </c>
      <c r="K12" s="88">
        <v>500</v>
      </c>
    </row>
    <row r="13" spans="1:12" x14ac:dyDescent="0.35">
      <c r="A13" s="103"/>
      <c r="B13" s="10" t="s">
        <v>72</v>
      </c>
      <c r="C13" s="9">
        <v>500</v>
      </c>
      <c r="D13" s="8">
        <v>1</v>
      </c>
      <c r="E13" s="55">
        <f t="shared" si="0"/>
        <v>500</v>
      </c>
    </row>
    <row r="14" spans="1:12" x14ac:dyDescent="0.35">
      <c r="A14" s="109"/>
      <c r="B14" s="10" t="s">
        <v>71</v>
      </c>
      <c r="C14" s="9">
        <v>0</v>
      </c>
      <c r="D14" s="8">
        <v>1</v>
      </c>
      <c r="E14" s="55">
        <f t="shared" si="0"/>
        <v>0</v>
      </c>
    </row>
    <row r="15" spans="1:12" x14ac:dyDescent="0.35">
      <c r="A15" s="109"/>
      <c r="B15" s="10" t="s">
        <v>100</v>
      </c>
      <c r="C15" s="9">
        <v>50</v>
      </c>
      <c r="D15" s="8">
        <v>1</v>
      </c>
      <c r="E15" s="55">
        <f t="shared" si="0"/>
        <v>50</v>
      </c>
    </row>
    <row r="16" spans="1:12" x14ac:dyDescent="0.35">
      <c r="A16" s="109"/>
      <c r="B16" s="10" t="s">
        <v>101</v>
      </c>
      <c r="C16" s="9">
        <v>50</v>
      </c>
      <c r="D16" s="8">
        <v>1</v>
      </c>
      <c r="E16" s="55">
        <f t="shared" si="0"/>
        <v>50</v>
      </c>
    </row>
    <row r="17" spans="1:13" ht="15" thickBot="1" x14ac:dyDescent="0.4">
      <c r="A17" s="28"/>
      <c r="B17" s="22" t="s">
        <v>18</v>
      </c>
      <c r="C17" s="23">
        <v>1500</v>
      </c>
      <c r="D17" s="24">
        <v>0</v>
      </c>
      <c r="E17" s="60">
        <f>C17*D17</f>
        <v>0</v>
      </c>
      <c r="J17" s="88">
        <v>1750</v>
      </c>
    </row>
    <row r="18" spans="1:13" ht="15" thickBot="1" x14ac:dyDescent="0.4">
      <c r="E18" s="92">
        <f>SUM(E4:E5)</f>
        <v>4910</v>
      </c>
      <c r="F18" s="88">
        <f t="shared" ref="F18:K18" si="1">SUM(F3:F17)</f>
        <v>500</v>
      </c>
      <c r="G18" s="88">
        <f t="shared" si="1"/>
        <v>0</v>
      </c>
      <c r="H18" s="88">
        <f t="shared" si="1"/>
        <v>200</v>
      </c>
      <c r="I18" s="88">
        <f t="shared" si="1"/>
        <v>0</v>
      </c>
      <c r="J18" s="88">
        <f t="shared" si="1"/>
        <v>1750</v>
      </c>
      <c r="K18" s="88">
        <f t="shared" si="1"/>
        <v>2500</v>
      </c>
      <c r="L18" s="88">
        <f>SUM(L7:L17)</f>
        <v>0</v>
      </c>
      <c r="M18" s="93">
        <f>SUM(F18:L18)</f>
        <v>4950</v>
      </c>
    </row>
    <row r="19" spans="1:13" ht="15" thickBot="1" x14ac:dyDescent="0.4">
      <c r="E19" s="41">
        <f>SUM(E7:E17)</f>
        <v>4500</v>
      </c>
      <c r="J19" s="88"/>
    </row>
    <row r="20" spans="1:13" ht="15" thickBot="1" x14ac:dyDescent="0.4">
      <c r="E20" s="43">
        <f>E18-E19</f>
        <v>410</v>
      </c>
    </row>
    <row r="22" spans="1:13" x14ac:dyDescent="0.35">
      <c r="L22">
        <v>320</v>
      </c>
    </row>
  </sheetData>
  <mergeCells count="2">
    <mergeCell ref="B3:E3"/>
    <mergeCell ref="B6:E6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26"/>
  <sheetViews>
    <sheetView workbookViewId="0">
      <selection activeCell="T17" sqref="T17"/>
    </sheetView>
  </sheetViews>
  <sheetFormatPr defaultRowHeight="14.5" x14ac:dyDescent="0.35"/>
  <cols>
    <col min="1" max="1" width="20.54296875" customWidth="1"/>
    <col min="2" max="2" width="22.7265625" customWidth="1"/>
    <col min="3" max="3" width="12.54296875" customWidth="1"/>
    <col min="4" max="4" width="12.453125" customWidth="1"/>
    <col min="5" max="5" width="18.54296875" customWidth="1"/>
    <col min="10" max="10" width="12.453125" customWidth="1"/>
    <col min="11" max="12" width="9.54296875" bestFit="1" customWidth="1"/>
    <col min="14" max="14" width="10.26953125" bestFit="1" customWidth="1"/>
    <col min="15" max="15" width="2.1796875" bestFit="1" customWidth="1"/>
    <col min="16" max="16" width="2" bestFit="1" customWidth="1"/>
    <col min="17" max="17" width="3" bestFit="1" customWidth="1"/>
    <col min="18" max="18" width="2" bestFit="1" customWidth="1"/>
    <col min="19" max="19" width="2.1796875" bestFit="1" customWidth="1"/>
  </cols>
  <sheetData>
    <row r="2" spans="1:20" x14ac:dyDescent="0.35">
      <c r="B2" s="1" t="s">
        <v>4</v>
      </c>
      <c r="C2" s="2">
        <v>43077</v>
      </c>
      <c r="D2" s="2">
        <v>43091</v>
      </c>
      <c r="E2" s="3">
        <f>D2-C2</f>
        <v>14</v>
      </c>
      <c r="F2" t="s">
        <v>65</v>
      </c>
      <c r="G2" t="s">
        <v>7</v>
      </c>
      <c r="H2" t="s">
        <v>8</v>
      </c>
      <c r="I2" t="s">
        <v>14</v>
      </c>
      <c r="J2" t="s">
        <v>75</v>
      </c>
      <c r="K2" t="s">
        <v>64</v>
      </c>
      <c r="L2" t="s">
        <v>76</v>
      </c>
    </row>
    <row r="3" spans="1:20" x14ac:dyDescent="0.35">
      <c r="B3" s="330" t="s">
        <v>2</v>
      </c>
      <c r="C3" s="331"/>
      <c r="D3" s="331"/>
      <c r="E3" s="339"/>
    </row>
    <row r="4" spans="1:20" x14ac:dyDescent="0.35">
      <c r="B4" s="4" t="s">
        <v>1</v>
      </c>
      <c r="C4" s="5">
        <v>4150</v>
      </c>
      <c r="D4" s="6">
        <v>1</v>
      </c>
      <c r="E4" s="6">
        <v>5100</v>
      </c>
      <c r="F4" s="105"/>
      <c r="G4" s="105"/>
      <c r="H4" s="105"/>
      <c r="I4" s="105"/>
      <c r="J4" s="105"/>
      <c r="K4" s="105"/>
      <c r="L4" s="105"/>
    </row>
    <row r="5" spans="1:20" x14ac:dyDescent="0.35">
      <c r="B5" s="122" t="s">
        <v>145</v>
      </c>
      <c r="C5" s="5">
        <v>400</v>
      </c>
      <c r="D5" s="6">
        <v>1</v>
      </c>
      <c r="E5" s="6">
        <v>400</v>
      </c>
      <c r="F5" s="105"/>
      <c r="G5" s="105"/>
      <c r="H5" s="105"/>
      <c r="I5" s="105"/>
      <c r="J5" s="105"/>
      <c r="K5" s="105"/>
      <c r="L5" s="105"/>
    </row>
    <row r="6" spans="1:20" x14ac:dyDescent="0.35">
      <c r="B6" s="4" t="s">
        <v>3</v>
      </c>
      <c r="C6" s="5">
        <v>860</v>
      </c>
      <c r="D6" s="6">
        <v>1</v>
      </c>
      <c r="E6" s="6">
        <v>650</v>
      </c>
    </row>
    <row r="7" spans="1:20" ht="15" thickBot="1" x14ac:dyDescent="0.4">
      <c r="B7" s="332" t="s">
        <v>0</v>
      </c>
      <c r="C7" s="333"/>
      <c r="D7" s="333"/>
      <c r="E7" s="340"/>
    </row>
    <row r="8" spans="1:20" ht="15" thickBot="1" x14ac:dyDescent="0.4">
      <c r="A8" s="124" t="s">
        <v>6</v>
      </c>
      <c r="B8" s="125" t="s">
        <v>5</v>
      </c>
      <c r="C8" s="126">
        <v>50</v>
      </c>
      <c r="D8" s="127">
        <v>10</v>
      </c>
      <c r="E8" s="117">
        <f>C8*D8</f>
        <v>500</v>
      </c>
      <c r="F8" s="88">
        <v>500</v>
      </c>
    </row>
    <row r="9" spans="1:20" x14ac:dyDescent="0.35">
      <c r="A9" s="94" t="s">
        <v>7</v>
      </c>
      <c r="B9" s="13"/>
      <c r="C9" s="11">
        <v>0</v>
      </c>
      <c r="D9" s="12">
        <v>1</v>
      </c>
      <c r="E9" s="116">
        <f t="shared" ref="E9:E20" si="0">C9*D9</f>
        <v>0</v>
      </c>
    </row>
    <row r="10" spans="1:20" x14ac:dyDescent="0.35">
      <c r="A10" s="27" t="s">
        <v>8</v>
      </c>
      <c r="B10" s="10" t="s">
        <v>150</v>
      </c>
      <c r="C10" s="9">
        <v>20</v>
      </c>
      <c r="D10" s="8">
        <v>10</v>
      </c>
      <c r="E10" s="55">
        <f t="shared" si="0"/>
        <v>200</v>
      </c>
      <c r="H10" s="88">
        <v>200</v>
      </c>
    </row>
    <row r="11" spans="1:20" ht="15" thickBot="1" x14ac:dyDescent="0.4">
      <c r="A11" s="28"/>
      <c r="B11" s="22"/>
      <c r="C11" s="23"/>
      <c r="D11" s="24"/>
      <c r="E11" s="60">
        <f t="shared" si="0"/>
        <v>0</v>
      </c>
    </row>
    <row r="12" spans="1:20" ht="15" customHeight="1" x14ac:dyDescent="0.35">
      <c r="A12" s="94" t="s">
        <v>16</v>
      </c>
      <c r="B12" s="13" t="s">
        <v>9</v>
      </c>
      <c r="C12" s="119">
        <v>2000</v>
      </c>
      <c r="D12" s="12">
        <v>1</v>
      </c>
      <c r="E12" s="116">
        <f t="shared" si="0"/>
        <v>2000</v>
      </c>
      <c r="K12" s="88">
        <v>2000</v>
      </c>
    </row>
    <row r="13" spans="1:20" ht="15" customHeight="1" x14ac:dyDescent="0.35">
      <c r="A13" s="94"/>
      <c r="B13" s="10" t="s">
        <v>146</v>
      </c>
      <c r="C13" s="123">
        <v>500</v>
      </c>
      <c r="D13" s="8">
        <v>1</v>
      </c>
      <c r="E13" s="55">
        <f t="shared" si="0"/>
        <v>500</v>
      </c>
      <c r="K13" s="88">
        <v>500</v>
      </c>
    </row>
    <row r="14" spans="1:20" ht="15" customHeight="1" x14ac:dyDescent="0.35">
      <c r="A14" s="94"/>
      <c r="B14" s="10" t="s">
        <v>147</v>
      </c>
      <c r="C14" s="123">
        <v>300</v>
      </c>
      <c r="D14" s="8">
        <v>1</v>
      </c>
      <c r="E14" s="55">
        <f t="shared" si="0"/>
        <v>300</v>
      </c>
      <c r="K14">
        <v>300</v>
      </c>
    </row>
    <row r="15" spans="1:20" ht="15" customHeight="1" x14ac:dyDescent="0.35">
      <c r="A15" s="94"/>
      <c r="B15" s="10" t="s">
        <v>148</v>
      </c>
      <c r="C15" s="123">
        <v>200</v>
      </c>
      <c r="D15" s="8">
        <v>1</v>
      </c>
      <c r="E15" s="55">
        <f t="shared" si="0"/>
        <v>200</v>
      </c>
      <c r="K15">
        <v>200</v>
      </c>
    </row>
    <row r="16" spans="1:20" ht="15" customHeight="1" x14ac:dyDescent="0.35">
      <c r="A16" s="94"/>
      <c r="B16" s="10" t="s">
        <v>149</v>
      </c>
      <c r="C16" s="123">
        <v>200</v>
      </c>
      <c r="D16" s="8">
        <v>1</v>
      </c>
      <c r="E16" s="55">
        <f t="shared" si="0"/>
        <v>200</v>
      </c>
      <c r="K16">
        <v>200</v>
      </c>
      <c r="T16">
        <f>SUM(K14:K16)</f>
        <v>700</v>
      </c>
    </row>
    <row r="17" spans="1:13" x14ac:dyDescent="0.35">
      <c r="A17" s="103"/>
      <c r="B17" s="10" t="s">
        <v>72</v>
      </c>
      <c r="C17" s="9">
        <v>0</v>
      </c>
      <c r="D17" s="8">
        <v>1</v>
      </c>
      <c r="E17" s="55">
        <f t="shared" si="0"/>
        <v>0</v>
      </c>
    </row>
    <row r="18" spans="1:13" x14ac:dyDescent="0.35">
      <c r="A18" s="109"/>
      <c r="B18" s="10" t="s">
        <v>71</v>
      </c>
      <c r="C18" s="9">
        <v>0</v>
      </c>
      <c r="D18" s="8">
        <v>1</v>
      </c>
      <c r="E18" s="55">
        <f t="shared" si="0"/>
        <v>0</v>
      </c>
    </row>
    <row r="19" spans="1:13" x14ac:dyDescent="0.35">
      <c r="A19" s="109"/>
      <c r="B19" s="10" t="s">
        <v>100</v>
      </c>
      <c r="C19" s="9">
        <v>0</v>
      </c>
      <c r="D19" s="8">
        <v>1</v>
      </c>
      <c r="E19" s="55">
        <f t="shared" si="0"/>
        <v>0</v>
      </c>
    </row>
    <row r="20" spans="1:13" x14ac:dyDescent="0.35">
      <c r="A20" s="109"/>
      <c r="B20" s="10" t="s">
        <v>101</v>
      </c>
      <c r="C20" s="9">
        <v>0</v>
      </c>
      <c r="D20" s="8">
        <v>1</v>
      </c>
      <c r="E20" s="55">
        <f t="shared" si="0"/>
        <v>0</v>
      </c>
    </row>
    <row r="21" spans="1:13" ht="15" thickBot="1" x14ac:dyDescent="0.4">
      <c r="A21" s="28"/>
      <c r="B21" s="22" t="s">
        <v>18</v>
      </c>
      <c r="C21" s="23">
        <v>1750</v>
      </c>
      <c r="D21" s="24">
        <v>1</v>
      </c>
      <c r="E21" s="60">
        <f>C21*D21</f>
        <v>1750</v>
      </c>
      <c r="J21" s="88">
        <v>1750</v>
      </c>
    </row>
    <row r="22" spans="1:13" ht="15" thickBot="1" x14ac:dyDescent="0.4">
      <c r="E22" s="92">
        <f>SUM(E4:E6)</f>
        <v>6150</v>
      </c>
      <c r="F22" s="88">
        <f t="shared" ref="F22:K22" si="1">SUM(F3:F21)</f>
        <v>500</v>
      </c>
      <c r="G22" s="88">
        <f t="shared" si="1"/>
        <v>0</v>
      </c>
      <c r="H22" s="88">
        <f t="shared" si="1"/>
        <v>200</v>
      </c>
      <c r="I22" s="88">
        <f t="shared" si="1"/>
        <v>0</v>
      </c>
      <c r="J22" s="88">
        <f t="shared" si="1"/>
        <v>1750</v>
      </c>
      <c r="K22" s="88">
        <f t="shared" si="1"/>
        <v>3200</v>
      </c>
      <c r="L22" s="88">
        <f>SUM(L8:L21)</f>
        <v>0</v>
      </c>
      <c r="M22" s="93">
        <f>SUM(F22:L22)</f>
        <v>5650</v>
      </c>
    </row>
    <row r="23" spans="1:13" ht="15" thickBot="1" x14ac:dyDescent="0.4">
      <c r="E23" s="41">
        <f>SUM(E8:E21)</f>
        <v>5650</v>
      </c>
      <c r="J23" s="88"/>
    </row>
    <row r="24" spans="1:13" ht="15" thickBot="1" x14ac:dyDescent="0.4">
      <c r="E24" s="43">
        <f>E22-E23</f>
        <v>500</v>
      </c>
    </row>
    <row r="26" spans="1:13" x14ac:dyDescent="0.35">
      <c r="L26">
        <v>320</v>
      </c>
    </row>
  </sheetData>
  <mergeCells count="2">
    <mergeCell ref="B3:E3"/>
    <mergeCell ref="B7:E7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1"/>
  <sheetViews>
    <sheetView workbookViewId="0">
      <selection activeCell="L22" sqref="L22"/>
    </sheetView>
  </sheetViews>
  <sheetFormatPr defaultRowHeight="14.5" x14ac:dyDescent="0.35"/>
  <cols>
    <col min="1" max="1" width="20.54296875" customWidth="1"/>
    <col min="2" max="2" width="22.7265625" customWidth="1"/>
    <col min="3" max="3" width="12.54296875" customWidth="1"/>
    <col min="4" max="4" width="12.453125" customWidth="1"/>
    <col min="5" max="5" width="18.54296875" customWidth="1"/>
    <col min="10" max="10" width="12.453125" customWidth="1"/>
    <col min="11" max="12" width="9.54296875" bestFit="1" customWidth="1"/>
    <col min="14" max="14" width="10.26953125" bestFit="1" customWidth="1"/>
    <col min="15" max="15" width="2.1796875" bestFit="1" customWidth="1"/>
    <col min="16" max="16" width="2" bestFit="1" customWidth="1"/>
    <col min="17" max="17" width="3" bestFit="1" customWidth="1"/>
    <col min="18" max="18" width="2" bestFit="1" customWidth="1"/>
    <col min="19" max="19" width="2.1796875" bestFit="1" customWidth="1"/>
  </cols>
  <sheetData>
    <row r="2" spans="1:12" x14ac:dyDescent="0.35">
      <c r="B2" s="1" t="s">
        <v>4</v>
      </c>
      <c r="C2" s="2">
        <v>43077</v>
      </c>
      <c r="D2" s="2">
        <v>43091</v>
      </c>
      <c r="E2" s="3">
        <f>D2-C2</f>
        <v>14</v>
      </c>
      <c r="F2" t="s">
        <v>65</v>
      </c>
      <c r="G2" t="s">
        <v>7</v>
      </c>
      <c r="H2" t="s">
        <v>8</v>
      </c>
      <c r="I2" t="s">
        <v>14</v>
      </c>
      <c r="J2" t="s">
        <v>75</v>
      </c>
      <c r="K2" t="s">
        <v>64</v>
      </c>
      <c r="L2" t="s">
        <v>76</v>
      </c>
    </row>
    <row r="3" spans="1:12" x14ac:dyDescent="0.35">
      <c r="B3" s="330" t="s">
        <v>2</v>
      </c>
      <c r="C3" s="331"/>
      <c r="D3" s="331"/>
      <c r="E3" s="339"/>
    </row>
    <row r="4" spans="1:12" x14ac:dyDescent="0.35">
      <c r="B4" s="4" t="s">
        <v>1</v>
      </c>
      <c r="C4" s="5">
        <v>4150</v>
      </c>
      <c r="D4" s="6">
        <v>1</v>
      </c>
      <c r="E4" s="6">
        <f>C4*D4</f>
        <v>4150</v>
      </c>
      <c r="F4" s="105"/>
      <c r="G4" s="105"/>
      <c r="H4" s="105"/>
      <c r="I4" s="105"/>
      <c r="J4" s="105"/>
      <c r="K4" s="105"/>
      <c r="L4" s="105"/>
    </row>
    <row r="5" spans="1:12" x14ac:dyDescent="0.35">
      <c r="B5" s="4" t="s">
        <v>3</v>
      </c>
      <c r="C5" s="5">
        <v>860</v>
      </c>
      <c r="D5" s="6">
        <v>1</v>
      </c>
      <c r="E5" s="6">
        <f>C5*D5</f>
        <v>860</v>
      </c>
    </row>
    <row r="6" spans="1:12" ht="15" thickBot="1" x14ac:dyDescent="0.4">
      <c r="B6" s="341" t="s">
        <v>0</v>
      </c>
      <c r="C6" s="342"/>
      <c r="D6" s="342"/>
      <c r="E6" s="343"/>
    </row>
    <row r="7" spans="1:12" ht="15" thickBot="1" x14ac:dyDescent="0.4">
      <c r="A7" s="26" t="s">
        <v>6</v>
      </c>
      <c r="B7" s="15" t="s">
        <v>5</v>
      </c>
      <c r="C7" s="16">
        <v>50</v>
      </c>
      <c r="D7" s="17">
        <v>10</v>
      </c>
      <c r="E7" s="58">
        <f>C7*D7</f>
        <v>500</v>
      </c>
      <c r="F7" s="88">
        <v>500</v>
      </c>
    </row>
    <row r="8" spans="1:12" ht="15" thickBot="1" x14ac:dyDescent="0.4">
      <c r="A8" s="26" t="s">
        <v>7</v>
      </c>
      <c r="B8" s="10"/>
      <c r="C8" s="9">
        <v>0</v>
      </c>
      <c r="D8" s="17">
        <v>1</v>
      </c>
      <c r="E8" s="58">
        <f t="shared" ref="E8:E15" si="0">C8*D8</f>
        <v>0</v>
      </c>
    </row>
    <row r="9" spans="1:12" ht="15" thickBot="1" x14ac:dyDescent="0.4">
      <c r="A9" s="19" t="s">
        <v>8</v>
      </c>
      <c r="B9" s="40" t="s">
        <v>140</v>
      </c>
      <c r="C9" s="29">
        <v>200</v>
      </c>
      <c r="D9" s="30">
        <v>0</v>
      </c>
      <c r="E9" s="58">
        <f t="shared" si="0"/>
        <v>0</v>
      </c>
    </row>
    <row r="10" spans="1:12" ht="15" thickBot="1" x14ac:dyDescent="0.4">
      <c r="A10" s="19"/>
      <c r="B10" s="33"/>
      <c r="C10" s="34"/>
      <c r="D10" s="35"/>
      <c r="E10" s="58">
        <f t="shared" si="0"/>
        <v>0</v>
      </c>
    </row>
    <row r="11" spans="1:12" ht="15" customHeight="1" thickBot="1" x14ac:dyDescent="0.4">
      <c r="A11" s="26" t="s">
        <v>16</v>
      </c>
      <c r="B11" s="15" t="s">
        <v>9</v>
      </c>
      <c r="C11" s="104">
        <v>1500</v>
      </c>
      <c r="D11" s="17">
        <v>1</v>
      </c>
      <c r="E11" s="58">
        <f t="shared" si="0"/>
        <v>1500</v>
      </c>
      <c r="K11">
        <v>1500</v>
      </c>
    </row>
    <row r="12" spans="1:12" ht="15" thickBot="1" x14ac:dyDescent="0.4">
      <c r="A12" s="103"/>
      <c r="B12" s="10" t="s">
        <v>72</v>
      </c>
      <c r="C12" s="9">
        <v>0</v>
      </c>
      <c r="D12" s="8">
        <v>1</v>
      </c>
      <c r="E12" s="58">
        <f t="shared" si="0"/>
        <v>0</v>
      </c>
    </row>
    <row r="13" spans="1:12" ht="15" thickBot="1" x14ac:dyDescent="0.4">
      <c r="A13" s="109"/>
      <c r="B13" s="33" t="s">
        <v>71</v>
      </c>
      <c r="C13" s="34">
        <v>220</v>
      </c>
      <c r="D13" s="35">
        <v>1</v>
      </c>
      <c r="E13" s="58">
        <f t="shared" si="0"/>
        <v>220</v>
      </c>
      <c r="L13">
        <v>220</v>
      </c>
    </row>
    <row r="14" spans="1:12" ht="15" thickBot="1" x14ac:dyDescent="0.4">
      <c r="A14" s="109"/>
      <c r="B14" s="33" t="s">
        <v>100</v>
      </c>
      <c r="C14" s="34">
        <v>50</v>
      </c>
      <c r="D14" s="35">
        <v>1</v>
      </c>
      <c r="E14" s="58">
        <f t="shared" si="0"/>
        <v>50</v>
      </c>
      <c r="K14">
        <v>50</v>
      </c>
    </row>
    <row r="15" spans="1:12" ht="15" thickBot="1" x14ac:dyDescent="0.4">
      <c r="A15" s="109"/>
      <c r="B15" s="33" t="s">
        <v>101</v>
      </c>
      <c r="C15" s="34">
        <v>50</v>
      </c>
      <c r="D15" s="35">
        <v>1</v>
      </c>
      <c r="E15" s="58">
        <f t="shared" si="0"/>
        <v>50</v>
      </c>
      <c r="K15">
        <v>50</v>
      </c>
    </row>
    <row r="16" spans="1:12" ht="15" thickBot="1" x14ac:dyDescent="0.4">
      <c r="A16" s="28"/>
      <c r="B16" s="22" t="s">
        <v>18</v>
      </c>
      <c r="C16" s="23">
        <v>1600</v>
      </c>
      <c r="D16" s="24">
        <v>1</v>
      </c>
      <c r="E16" s="58">
        <f>C16*D16</f>
        <v>1600</v>
      </c>
      <c r="J16" s="88">
        <v>1600</v>
      </c>
    </row>
    <row r="17" spans="5:13" ht="15" thickBot="1" x14ac:dyDescent="0.4">
      <c r="E17" s="92">
        <f>SUM(E4:E5)</f>
        <v>5010</v>
      </c>
      <c r="F17" s="88">
        <f t="shared" ref="F17:K17" si="1">SUM(F3:F16)</f>
        <v>500</v>
      </c>
      <c r="G17" s="88">
        <f t="shared" si="1"/>
        <v>0</v>
      </c>
      <c r="H17" s="88">
        <f t="shared" si="1"/>
        <v>0</v>
      </c>
      <c r="I17" s="88">
        <f t="shared" si="1"/>
        <v>0</v>
      </c>
      <c r="J17" s="88">
        <f t="shared" si="1"/>
        <v>1600</v>
      </c>
      <c r="K17" s="88">
        <f t="shared" si="1"/>
        <v>1600</v>
      </c>
      <c r="L17" s="88">
        <f>SUM(L7:L16)</f>
        <v>220</v>
      </c>
      <c r="M17" s="93">
        <f>SUM(F17:L17)</f>
        <v>3920</v>
      </c>
    </row>
    <row r="18" spans="5:13" ht="15" thickBot="1" x14ac:dyDescent="0.4">
      <c r="E18" s="41">
        <f>SUM(E7:E16)</f>
        <v>3920</v>
      </c>
      <c r="J18" s="88"/>
    </row>
    <row r="19" spans="5:13" ht="15" thickBot="1" x14ac:dyDescent="0.4">
      <c r="E19" s="43">
        <f>E17-E18</f>
        <v>1090</v>
      </c>
    </row>
    <row r="21" spans="5:13" x14ac:dyDescent="0.35">
      <c r="L21">
        <v>320</v>
      </c>
    </row>
  </sheetData>
  <mergeCells count="2">
    <mergeCell ref="B3:E3"/>
    <mergeCell ref="B6:E6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0"/>
  <sheetViews>
    <sheetView workbookViewId="0">
      <selection activeCell="B27" sqref="B27:G35"/>
    </sheetView>
  </sheetViews>
  <sheetFormatPr defaultRowHeight="14.5" x14ac:dyDescent="0.35"/>
  <cols>
    <col min="1" max="1" width="20.54296875" customWidth="1"/>
    <col min="2" max="2" width="22.7265625" customWidth="1"/>
    <col min="3" max="3" width="12.54296875" customWidth="1"/>
    <col min="4" max="4" width="12.453125" customWidth="1"/>
    <col min="5" max="5" width="18.54296875" customWidth="1"/>
    <col min="10" max="10" width="12.453125" customWidth="1"/>
    <col min="11" max="12" width="9.54296875" bestFit="1" customWidth="1"/>
    <col min="14" max="14" width="10.26953125" bestFit="1" customWidth="1"/>
    <col min="15" max="15" width="2.1796875" bestFit="1" customWidth="1"/>
    <col min="16" max="16" width="2" bestFit="1" customWidth="1"/>
    <col min="17" max="17" width="3" bestFit="1" customWidth="1"/>
    <col min="18" max="18" width="2" bestFit="1" customWidth="1"/>
    <col min="19" max="19" width="2.1796875" bestFit="1" customWidth="1"/>
  </cols>
  <sheetData>
    <row r="2" spans="1:12" x14ac:dyDescent="0.35">
      <c r="B2" s="1" t="s">
        <v>4</v>
      </c>
      <c r="C2" s="2">
        <v>43077</v>
      </c>
      <c r="D2" s="2">
        <v>43091</v>
      </c>
      <c r="E2" s="3">
        <f>D2-C2</f>
        <v>14</v>
      </c>
      <c r="F2" t="s">
        <v>65</v>
      </c>
      <c r="G2" t="s">
        <v>7</v>
      </c>
      <c r="H2" t="s">
        <v>8</v>
      </c>
      <c r="I2" t="s">
        <v>14</v>
      </c>
      <c r="J2" t="s">
        <v>75</v>
      </c>
      <c r="K2" t="s">
        <v>64</v>
      </c>
      <c r="L2" t="s">
        <v>76</v>
      </c>
    </row>
    <row r="3" spans="1:12" x14ac:dyDescent="0.35">
      <c r="B3" s="330" t="s">
        <v>2</v>
      </c>
      <c r="C3" s="331"/>
      <c r="D3" s="331"/>
      <c r="E3" s="339"/>
    </row>
    <row r="4" spans="1:12" x14ac:dyDescent="0.35">
      <c r="B4" s="4" t="s">
        <v>1</v>
      </c>
      <c r="C4" s="5">
        <v>7350</v>
      </c>
      <c r="D4" s="6">
        <v>1</v>
      </c>
      <c r="E4" s="6">
        <f>C4*D4</f>
        <v>7350</v>
      </c>
      <c r="F4" s="105"/>
      <c r="G4" s="105"/>
      <c r="H4" s="105"/>
      <c r="I4" s="105"/>
      <c r="J4" s="105"/>
      <c r="K4" s="105"/>
      <c r="L4" s="105"/>
    </row>
    <row r="5" spans="1:12" x14ac:dyDescent="0.35">
      <c r="B5" s="4" t="s">
        <v>3</v>
      </c>
      <c r="C5" s="5">
        <v>0</v>
      </c>
      <c r="D5" s="6">
        <v>1</v>
      </c>
      <c r="E5" s="6">
        <f>C5*D5</f>
        <v>0</v>
      </c>
      <c r="F5" s="105"/>
      <c r="G5" s="105"/>
      <c r="H5" s="105"/>
      <c r="I5" s="105"/>
      <c r="J5" s="105"/>
      <c r="K5" s="105"/>
      <c r="L5" s="105"/>
    </row>
    <row r="6" spans="1:12" ht="15" thickBot="1" x14ac:dyDescent="0.4">
      <c r="B6" s="341" t="s">
        <v>0</v>
      </c>
      <c r="C6" s="342"/>
      <c r="D6" s="342"/>
      <c r="E6" s="343"/>
    </row>
    <row r="7" spans="1:12" ht="15" thickBot="1" x14ac:dyDescent="0.4">
      <c r="A7" s="26" t="s">
        <v>6</v>
      </c>
      <c r="B7" s="15" t="s">
        <v>5</v>
      </c>
      <c r="C7" s="16">
        <v>50</v>
      </c>
      <c r="D7" s="17">
        <v>10</v>
      </c>
      <c r="E7" s="58">
        <f>C7*D7</f>
        <v>500</v>
      </c>
      <c r="F7" s="88">
        <v>500</v>
      </c>
    </row>
    <row r="8" spans="1:12" ht="15" thickBot="1" x14ac:dyDescent="0.4">
      <c r="A8" s="26" t="s">
        <v>7</v>
      </c>
      <c r="B8" s="10"/>
      <c r="C8" s="9">
        <v>0</v>
      </c>
      <c r="D8" s="17">
        <v>1</v>
      </c>
      <c r="E8" s="58">
        <f t="shared" ref="E8:E16" si="0">C8*D8</f>
        <v>0</v>
      </c>
      <c r="G8" s="88"/>
    </row>
    <row r="9" spans="1:12" ht="15" thickBot="1" x14ac:dyDescent="0.4">
      <c r="A9" s="19" t="s">
        <v>8</v>
      </c>
      <c r="B9" s="40" t="s">
        <v>140</v>
      </c>
      <c r="C9" s="29">
        <v>200</v>
      </c>
      <c r="D9" s="30">
        <v>1</v>
      </c>
      <c r="E9" s="58">
        <f t="shared" si="0"/>
        <v>200</v>
      </c>
      <c r="H9">
        <v>200</v>
      </c>
    </row>
    <row r="10" spans="1:12" ht="15" thickBot="1" x14ac:dyDescent="0.4">
      <c r="A10" s="19"/>
      <c r="B10" s="33"/>
      <c r="C10" s="34"/>
      <c r="D10" s="35"/>
      <c r="E10" s="58">
        <f t="shared" si="0"/>
        <v>0</v>
      </c>
    </row>
    <row r="11" spans="1:12" ht="15" customHeight="1" thickBot="1" x14ac:dyDescent="0.4">
      <c r="A11" s="26" t="s">
        <v>16</v>
      </c>
      <c r="B11" s="15" t="s">
        <v>9</v>
      </c>
      <c r="C11" s="104">
        <v>2500</v>
      </c>
      <c r="D11" s="17">
        <v>1</v>
      </c>
      <c r="E11" s="58">
        <f t="shared" si="0"/>
        <v>2500</v>
      </c>
      <c r="K11" s="88">
        <v>2500</v>
      </c>
    </row>
    <row r="12" spans="1:12" ht="15" customHeight="1" thickBot="1" x14ac:dyDescent="0.4">
      <c r="A12" s="94"/>
      <c r="B12" s="13" t="s">
        <v>141</v>
      </c>
      <c r="C12" s="119">
        <v>500</v>
      </c>
      <c r="D12" s="12">
        <v>1</v>
      </c>
      <c r="E12" s="58">
        <f t="shared" si="0"/>
        <v>500</v>
      </c>
      <c r="K12" s="88">
        <v>500</v>
      </c>
    </row>
    <row r="13" spans="1:12" ht="15" thickBot="1" x14ac:dyDescent="0.4">
      <c r="A13" s="103"/>
      <c r="B13" s="10" t="s">
        <v>72</v>
      </c>
      <c r="C13" s="9">
        <v>2000</v>
      </c>
      <c r="D13" s="8">
        <v>1</v>
      </c>
      <c r="E13" s="58">
        <f t="shared" si="0"/>
        <v>2000</v>
      </c>
      <c r="L13">
        <v>2000</v>
      </c>
    </row>
    <row r="14" spans="1:12" ht="15" thickBot="1" x14ac:dyDescent="0.4">
      <c r="A14" s="109"/>
      <c r="B14" s="33" t="s">
        <v>71</v>
      </c>
      <c r="C14" s="34">
        <v>0</v>
      </c>
      <c r="D14" s="35">
        <v>1</v>
      </c>
      <c r="E14" s="58">
        <f t="shared" si="0"/>
        <v>0</v>
      </c>
    </row>
    <row r="15" spans="1:12" ht="15" thickBot="1" x14ac:dyDescent="0.4">
      <c r="A15" s="109"/>
      <c r="B15" s="33" t="s">
        <v>100</v>
      </c>
      <c r="C15" s="34">
        <v>0</v>
      </c>
      <c r="D15" s="35">
        <v>1</v>
      </c>
      <c r="E15" s="58">
        <f t="shared" si="0"/>
        <v>0</v>
      </c>
    </row>
    <row r="16" spans="1:12" ht="15" thickBot="1" x14ac:dyDescent="0.4">
      <c r="A16" s="109"/>
      <c r="B16" s="33" t="s">
        <v>101</v>
      </c>
      <c r="C16" s="34">
        <v>0</v>
      </c>
      <c r="D16" s="35">
        <v>1</v>
      </c>
      <c r="E16" s="58">
        <f t="shared" si="0"/>
        <v>0</v>
      </c>
    </row>
    <row r="17" spans="1:13" ht="15" thickBot="1" x14ac:dyDescent="0.4">
      <c r="A17" s="28"/>
      <c r="B17" s="22" t="s">
        <v>18</v>
      </c>
      <c r="C17" s="23">
        <v>1550</v>
      </c>
      <c r="D17" s="24">
        <v>1</v>
      </c>
      <c r="E17" s="58">
        <f>C17*D17</f>
        <v>1550</v>
      </c>
      <c r="J17">
        <v>1550</v>
      </c>
    </row>
    <row r="18" spans="1:13" ht="15" thickBot="1" x14ac:dyDescent="0.4">
      <c r="E18" s="92">
        <f>SUM(E4:E5)</f>
        <v>7350</v>
      </c>
      <c r="F18" s="88">
        <f t="shared" ref="F18:K18" si="1">SUM(F3:F17)</f>
        <v>500</v>
      </c>
      <c r="G18" s="88">
        <f t="shared" si="1"/>
        <v>0</v>
      </c>
      <c r="H18" s="88">
        <f t="shared" si="1"/>
        <v>200</v>
      </c>
      <c r="I18" s="88">
        <f t="shared" si="1"/>
        <v>0</v>
      </c>
      <c r="J18" s="88">
        <f t="shared" si="1"/>
        <v>1550</v>
      </c>
      <c r="K18" s="88">
        <f t="shared" si="1"/>
        <v>3000</v>
      </c>
      <c r="L18" s="88">
        <f>SUM(L7:L17)</f>
        <v>2000</v>
      </c>
      <c r="M18" s="93">
        <f>SUM(F18:L18)</f>
        <v>7250</v>
      </c>
    </row>
    <row r="19" spans="1:13" ht="15" thickBot="1" x14ac:dyDescent="0.4">
      <c r="E19" s="41">
        <f>SUM(E7:E17)</f>
        <v>7250</v>
      </c>
      <c r="J19" s="88"/>
    </row>
    <row r="20" spans="1:13" ht="15" thickBot="1" x14ac:dyDescent="0.4">
      <c r="E20" s="43">
        <f>E18-E19</f>
        <v>100</v>
      </c>
    </row>
  </sheetData>
  <mergeCells count="2">
    <mergeCell ref="B3:E3"/>
    <mergeCell ref="B6:E6"/>
  </mergeCell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37"/>
  <sheetViews>
    <sheetView workbookViewId="0">
      <selection activeCell="L14" sqref="L14"/>
    </sheetView>
  </sheetViews>
  <sheetFormatPr defaultRowHeight="14.5" x14ac:dyDescent="0.35"/>
  <cols>
    <col min="1" max="1" width="20.54296875" customWidth="1"/>
    <col min="2" max="2" width="22.7265625" customWidth="1"/>
    <col min="3" max="3" width="12.54296875" customWidth="1"/>
    <col min="4" max="4" width="12.453125" customWidth="1"/>
    <col min="5" max="5" width="18.54296875" customWidth="1"/>
    <col min="11" max="11" width="12.453125" customWidth="1"/>
    <col min="12" max="13" width="9.54296875" bestFit="1" customWidth="1"/>
    <col min="15" max="15" width="10.26953125" bestFit="1" customWidth="1"/>
    <col min="16" max="16" width="2.1796875" bestFit="1" customWidth="1"/>
    <col min="17" max="17" width="2" bestFit="1" customWidth="1"/>
    <col min="18" max="18" width="3" bestFit="1" customWidth="1"/>
    <col min="19" max="19" width="2" bestFit="1" customWidth="1"/>
    <col min="20" max="20" width="2.1796875" bestFit="1" customWidth="1"/>
  </cols>
  <sheetData>
    <row r="2" spans="1:24" x14ac:dyDescent="0.35">
      <c r="B2" s="1" t="s">
        <v>4</v>
      </c>
      <c r="C2" s="2">
        <v>43077</v>
      </c>
      <c r="D2" s="2">
        <v>43091</v>
      </c>
      <c r="E2" s="3">
        <f>D2-C2</f>
        <v>14</v>
      </c>
      <c r="F2" t="s">
        <v>63</v>
      </c>
      <c r="G2" t="s">
        <v>65</v>
      </c>
      <c r="H2" t="s">
        <v>7</v>
      </c>
      <c r="I2" t="s">
        <v>8</v>
      </c>
      <c r="J2" t="s">
        <v>14</v>
      </c>
      <c r="K2" t="s">
        <v>75</v>
      </c>
      <c r="L2" t="s">
        <v>64</v>
      </c>
      <c r="M2" t="s">
        <v>76</v>
      </c>
    </row>
    <row r="3" spans="1:24" x14ac:dyDescent="0.35">
      <c r="B3" s="330" t="s">
        <v>2</v>
      </c>
      <c r="C3" s="331"/>
      <c r="D3" s="331"/>
      <c r="E3" s="339"/>
    </row>
    <row r="4" spans="1:24" x14ac:dyDescent="0.35">
      <c r="B4" s="4" t="s">
        <v>1</v>
      </c>
      <c r="C4" s="5">
        <v>6940</v>
      </c>
      <c r="D4" s="6">
        <v>1</v>
      </c>
      <c r="E4" s="6">
        <f>C4*D4</f>
        <v>6940</v>
      </c>
      <c r="F4" s="105"/>
      <c r="G4" s="105"/>
      <c r="H4" s="105"/>
      <c r="I4" s="105"/>
      <c r="J4" s="105"/>
      <c r="K4" s="105"/>
      <c r="L4" s="105"/>
      <c r="M4" s="105"/>
      <c r="U4">
        <v>6500</v>
      </c>
      <c r="V4">
        <f>U4-E4</f>
        <v>-440</v>
      </c>
      <c r="W4">
        <v>500</v>
      </c>
      <c r="X4" t="s">
        <v>125</v>
      </c>
    </row>
    <row r="5" spans="1:24" x14ac:dyDescent="0.35">
      <c r="B5" s="4" t="s">
        <v>3</v>
      </c>
      <c r="C5" s="5">
        <v>860</v>
      </c>
      <c r="D5" s="6">
        <v>1</v>
      </c>
      <c r="E5" s="6">
        <f>C5*D5</f>
        <v>860</v>
      </c>
      <c r="F5" s="105"/>
      <c r="G5" s="105"/>
      <c r="H5" s="105"/>
      <c r="I5" s="105"/>
      <c r="J5" s="105"/>
      <c r="K5" s="105"/>
      <c r="L5" s="105"/>
      <c r="M5" s="105"/>
      <c r="W5">
        <v>130</v>
      </c>
      <c r="X5" t="s">
        <v>126</v>
      </c>
    </row>
    <row r="6" spans="1:24" ht="15" thickBot="1" x14ac:dyDescent="0.4">
      <c r="B6" s="341" t="s">
        <v>0</v>
      </c>
      <c r="C6" s="342"/>
      <c r="D6" s="342"/>
      <c r="E6" s="343"/>
      <c r="W6">
        <v>210</v>
      </c>
      <c r="X6" t="s">
        <v>127</v>
      </c>
    </row>
    <row r="7" spans="1:24" ht="15" thickBot="1" x14ac:dyDescent="0.4">
      <c r="A7" s="26" t="s">
        <v>6</v>
      </c>
      <c r="B7" s="15" t="s">
        <v>5</v>
      </c>
      <c r="C7" s="16">
        <v>50</v>
      </c>
      <c r="D7" s="17">
        <v>11</v>
      </c>
      <c r="E7" s="58">
        <f>C7*D7</f>
        <v>550</v>
      </c>
      <c r="G7" s="88">
        <v>550</v>
      </c>
      <c r="U7">
        <v>50</v>
      </c>
    </row>
    <row r="8" spans="1:24" ht="15" thickBot="1" x14ac:dyDescent="0.4">
      <c r="A8" s="94"/>
      <c r="B8" s="13" t="s">
        <v>138</v>
      </c>
      <c r="C8" s="11">
        <v>30</v>
      </c>
      <c r="D8" s="12">
        <v>1</v>
      </c>
      <c r="E8" s="58">
        <f t="shared" ref="E8:E19" si="0">C8*D8</f>
        <v>30</v>
      </c>
      <c r="G8" s="88">
        <v>30</v>
      </c>
    </row>
    <row r="9" spans="1:24" ht="15" thickBot="1" x14ac:dyDescent="0.4">
      <c r="A9" s="27"/>
      <c r="B9" s="10" t="s">
        <v>135</v>
      </c>
      <c r="C9" s="9">
        <v>800</v>
      </c>
      <c r="D9" s="8">
        <v>1</v>
      </c>
      <c r="E9" s="58">
        <f t="shared" si="0"/>
        <v>800</v>
      </c>
      <c r="G9" s="88"/>
      <c r="H9" s="88">
        <v>800</v>
      </c>
    </row>
    <row r="10" spans="1:24" ht="15" thickBot="1" x14ac:dyDescent="0.4">
      <c r="A10" s="32"/>
      <c r="B10" s="33" t="s">
        <v>136</v>
      </c>
      <c r="C10" s="34">
        <v>1200</v>
      </c>
      <c r="D10" s="35">
        <v>1</v>
      </c>
      <c r="E10" s="58">
        <f t="shared" si="0"/>
        <v>1200</v>
      </c>
      <c r="G10" s="88">
        <v>1200</v>
      </c>
    </row>
    <row r="11" spans="1:24" ht="15" thickBot="1" x14ac:dyDescent="0.4">
      <c r="A11" s="26" t="s">
        <v>7</v>
      </c>
      <c r="B11" s="10" t="s">
        <v>139</v>
      </c>
      <c r="C11" s="9">
        <v>1250</v>
      </c>
      <c r="D11" s="17">
        <v>1</v>
      </c>
      <c r="E11" s="58">
        <f t="shared" si="0"/>
        <v>1250</v>
      </c>
      <c r="H11" s="88">
        <v>1250</v>
      </c>
      <c r="W11">
        <f>V4-W4-W5-W6-W7-W9</f>
        <v>-1280</v>
      </c>
    </row>
    <row r="12" spans="1:24" ht="15" thickBot="1" x14ac:dyDescent="0.4">
      <c r="A12" s="19" t="s">
        <v>8</v>
      </c>
      <c r="B12" s="40" t="s">
        <v>137</v>
      </c>
      <c r="C12" s="29">
        <v>20</v>
      </c>
      <c r="D12" s="30">
        <v>1</v>
      </c>
      <c r="E12" s="58">
        <f t="shared" si="0"/>
        <v>20</v>
      </c>
      <c r="F12">
        <v>20</v>
      </c>
      <c r="U12">
        <v>20</v>
      </c>
    </row>
    <row r="13" spans="1:24" ht="15" thickBot="1" x14ac:dyDescent="0.4">
      <c r="A13" s="19"/>
      <c r="B13" s="33"/>
      <c r="C13" s="34"/>
      <c r="D13" s="35"/>
      <c r="E13" s="58">
        <f t="shared" si="0"/>
        <v>0</v>
      </c>
    </row>
    <row r="14" spans="1:24" ht="15" customHeight="1" thickBot="1" x14ac:dyDescent="0.4">
      <c r="A14" s="26" t="s">
        <v>16</v>
      </c>
      <c r="B14" s="15" t="s">
        <v>9</v>
      </c>
      <c r="C14" s="104">
        <v>2000</v>
      </c>
      <c r="D14" s="17">
        <v>1</v>
      </c>
      <c r="E14" s="58">
        <f t="shared" si="0"/>
        <v>2000</v>
      </c>
      <c r="L14" s="88">
        <v>2000</v>
      </c>
    </row>
    <row r="15" spans="1:24" ht="15" thickBot="1" x14ac:dyDescent="0.4">
      <c r="A15" s="103"/>
      <c r="B15" s="10" t="s">
        <v>72</v>
      </c>
      <c r="C15" s="9">
        <v>1500</v>
      </c>
      <c r="D15" s="8">
        <v>1</v>
      </c>
      <c r="E15" s="58">
        <f t="shared" si="0"/>
        <v>1500</v>
      </c>
      <c r="M15">
        <v>1500</v>
      </c>
    </row>
    <row r="16" spans="1:24" ht="15" thickBot="1" x14ac:dyDescent="0.4">
      <c r="A16" s="109"/>
      <c r="B16" s="33" t="s">
        <v>71</v>
      </c>
      <c r="C16" s="34">
        <v>250</v>
      </c>
      <c r="D16" s="35">
        <v>1</v>
      </c>
      <c r="E16" s="58">
        <f t="shared" si="0"/>
        <v>250</v>
      </c>
      <c r="M16">
        <v>250</v>
      </c>
    </row>
    <row r="17" spans="1:22" ht="15" thickBot="1" x14ac:dyDescent="0.4">
      <c r="A17" s="109"/>
      <c r="B17" s="33" t="s">
        <v>100</v>
      </c>
      <c r="C17" s="34">
        <v>50</v>
      </c>
      <c r="D17" s="35">
        <v>1</v>
      </c>
      <c r="E17" s="58">
        <f t="shared" si="0"/>
        <v>50</v>
      </c>
      <c r="L17">
        <v>50</v>
      </c>
    </row>
    <row r="18" spans="1:22" ht="15" thickBot="1" x14ac:dyDescent="0.4">
      <c r="A18" s="109"/>
      <c r="B18" s="33" t="s">
        <v>101</v>
      </c>
      <c r="C18" s="34">
        <v>100</v>
      </c>
      <c r="D18" s="35">
        <v>1</v>
      </c>
      <c r="E18" s="58">
        <f t="shared" si="0"/>
        <v>100</v>
      </c>
      <c r="L18">
        <v>100</v>
      </c>
    </row>
    <row r="19" spans="1:22" ht="15" thickBot="1" x14ac:dyDescent="0.4">
      <c r="A19" s="28"/>
      <c r="B19" s="22" t="s">
        <v>18</v>
      </c>
      <c r="C19" s="23">
        <v>0</v>
      </c>
      <c r="D19" s="24">
        <v>1</v>
      </c>
      <c r="E19" s="58">
        <f t="shared" si="0"/>
        <v>0</v>
      </c>
      <c r="U19" t="e">
        <f>#REF!+K19+L17+M15</f>
        <v>#REF!</v>
      </c>
      <c r="V19" t="e">
        <f>U19-860</f>
        <v>#REF!</v>
      </c>
    </row>
    <row r="20" spans="1:22" ht="15" thickBot="1" x14ac:dyDescent="0.4">
      <c r="E20" s="92">
        <f>SUM(E4:E5)</f>
        <v>7800</v>
      </c>
      <c r="F20" s="88">
        <f t="shared" ref="F20:L20" si="1">SUM(F3:F19)</f>
        <v>20</v>
      </c>
      <c r="G20" s="88">
        <f t="shared" si="1"/>
        <v>1780</v>
      </c>
      <c r="H20" s="88">
        <f t="shared" si="1"/>
        <v>2050</v>
      </c>
      <c r="I20" s="88">
        <f t="shared" si="1"/>
        <v>0</v>
      </c>
      <c r="J20" s="88">
        <f t="shared" si="1"/>
        <v>0</v>
      </c>
      <c r="K20" s="88">
        <f t="shared" si="1"/>
        <v>0</v>
      </c>
      <c r="L20" s="88">
        <f t="shared" si="1"/>
        <v>2150</v>
      </c>
      <c r="M20" s="88">
        <f>SUM(M7:M19)</f>
        <v>1750</v>
      </c>
      <c r="N20" s="93">
        <f>SUM(F20:M20)</f>
        <v>7750</v>
      </c>
    </row>
    <row r="21" spans="1:22" ht="15" thickBot="1" x14ac:dyDescent="0.4">
      <c r="E21" s="41">
        <f>SUM(E7:E19)</f>
        <v>7750</v>
      </c>
      <c r="K21" s="88"/>
    </row>
    <row r="22" spans="1:22" ht="15" thickBot="1" x14ac:dyDescent="0.4">
      <c r="E22" s="43">
        <f>E20-E21</f>
        <v>50</v>
      </c>
    </row>
    <row r="27" spans="1:22" x14ac:dyDescent="0.35">
      <c r="R27">
        <v>10</v>
      </c>
    </row>
    <row r="28" spans="1:22" x14ac:dyDescent="0.35">
      <c r="P28" t="s">
        <v>90</v>
      </c>
      <c r="Q28" t="s">
        <v>91</v>
      </c>
      <c r="R28" t="s">
        <v>92</v>
      </c>
      <c r="S28" t="s">
        <v>93</v>
      </c>
      <c r="T28" t="s">
        <v>90</v>
      </c>
      <c r="U28" t="s">
        <v>92</v>
      </c>
    </row>
    <row r="29" spans="1:22" x14ac:dyDescent="0.35">
      <c r="S29" t="s">
        <v>95</v>
      </c>
      <c r="T29" t="s">
        <v>96</v>
      </c>
      <c r="U29" t="s">
        <v>97</v>
      </c>
    </row>
    <row r="30" spans="1:22" x14ac:dyDescent="0.35">
      <c r="Q30" t="s">
        <v>95</v>
      </c>
      <c r="R30" t="s">
        <v>97</v>
      </c>
      <c r="S30" t="s">
        <v>95</v>
      </c>
      <c r="T30" t="s">
        <v>96</v>
      </c>
      <c r="U30" t="s">
        <v>97</v>
      </c>
    </row>
    <row r="31" spans="1:22" x14ac:dyDescent="0.35">
      <c r="Q31" t="s">
        <v>95</v>
      </c>
    </row>
    <row r="34" spans="4:18" x14ac:dyDescent="0.35">
      <c r="Q34" t="s">
        <v>110</v>
      </c>
      <c r="R34">
        <v>4</v>
      </c>
    </row>
    <row r="35" spans="4:18" x14ac:dyDescent="0.35">
      <c r="D35">
        <v>4300</v>
      </c>
      <c r="Q35" t="s">
        <v>112</v>
      </c>
      <c r="R35">
        <v>4</v>
      </c>
    </row>
    <row r="36" spans="4:18" x14ac:dyDescent="0.35">
      <c r="D36">
        <v>600</v>
      </c>
      <c r="P36" t="s">
        <v>111</v>
      </c>
      <c r="R36">
        <v>0</v>
      </c>
    </row>
    <row r="37" spans="4:18" x14ac:dyDescent="0.35">
      <c r="P37" t="s">
        <v>109</v>
      </c>
      <c r="R37">
        <v>2</v>
      </c>
    </row>
  </sheetData>
  <mergeCells count="2">
    <mergeCell ref="B3:E3"/>
    <mergeCell ref="B6:E6"/>
  </mergeCell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41"/>
  <sheetViews>
    <sheetView workbookViewId="0">
      <selection activeCell="G12" sqref="G12"/>
    </sheetView>
  </sheetViews>
  <sheetFormatPr defaultRowHeight="14.5" x14ac:dyDescent="0.35"/>
  <cols>
    <col min="1" max="1" width="20.54296875" customWidth="1"/>
    <col min="2" max="2" width="22.7265625" customWidth="1"/>
    <col min="3" max="3" width="12.54296875" customWidth="1"/>
    <col min="4" max="4" width="12.453125" customWidth="1"/>
    <col min="5" max="5" width="18.54296875" customWidth="1"/>
    <col min="6" max="6" width="12.26953125" customWidth="1"/>
    <col min="12" max="12" width="12.453125" customWidth="1"/>
    <col min="13" max="14" width="9.54296875" bestFit="1" customWidth="1"/>
    <col min="16" max="16" width="10.26953125" bestFit="1" customWidth="1"/>
    <col min="17" max="17" width="2.1796875" bestFit="1" customWidth="1"/>
    <col min="18" max="18" width="2" bestFit="1" customWidth="1"/>
    <col min="19" max="19" width="3" bestFit="1" customWidth="1"/>
    <col min="20" max="20" width="2" bestFit="1" customWidth="1"/>
    <col min="21" max="21" width="2.1796875" bestFit="1" customWidth="1"/>
  </cols>
  <sheetData>
    <row r="2" spans="1:25" x14ac:dyDescent="0.35">
      <c r="B2" s="1" t="s">
        <v>4</v>
      </c>
      <c r="C2" s="2">
        <v>43077</v>
      </c>
      <c r="D2" s="2">
        <v>43091</v>
      </c>
      <c r="E2" s="3">
        <f>D2-C2</f>
        <v>14</v>
      </c>
      <c r="F2" t="s">
        <v>62</v>
      </c>
      <c r="G2" t="s">
        <v>63</v>
      </c>
      <c r="H2" t="s">
        <v>65</v>
      </c>
      <c r="I2" t="s">
        <v>7</v>
      </c>
      <c r="J2" t="s">
        <v>8</v>
      </c>
      <c r="K2" t="s">
        <v>14</v>
      </c>
      <c r="L2" t="s">
        <v>75</v>
      </c>
      <c r="M2" t="s">
        <v>64</v>
      </c>
      <c r="N2" t="s">
        <v>76</v>
      </c>
    </row>
    <row r="3" spans="1:25" x14ac:dyDescent="0.35">
      <c r="B3" s="330" t="s">
        <v>2</v>
      </c>
      <c r="C3" s="331"/>
      <c r="D3" s="331"/>
      <c r="E3" s="339"/>
    </row>
    <row r="4" spans="1:25" x14ac:dyDescent="0.35">
      <c r="B4" s="4" t="s">
        <v>1</v>
      </c>
      <c r="C4" s="5">
        <v>6360</v>
      </c>
      <c r="D4" s="6">
        <v>1</v>
      </c>
      <c r="E4" s="6">
        <f>C4*D4</f>
        <v>6360</v>
      </c>
      <c r="F4" s="105"/>
      <c r="G4" s="105"/>
      <c r="H4" s="105"/>
      <c r="I4" s="105"/>
      <c r="J4" s="105"/>
      <c r="K4" s="105"/>
      <c r="L4" s="105"/>
      <c r="M4" s="105"/>
      <c r="N4" s="105"/>
      <c r="V4">
        <v>6500</v>
      </c>
      <c r="W4">
        <f>V4-E4</f>
        <v>140</v>
      </c>
      <c r="X4">
        <v>500</v>
      </c>
      <c r="Y4" t="s">
        <v>125</v>
      </c>
    </row>
    <row r="5" spans="1:25" x14ac:dyDescent="0.35">
      <c r="B5" s="4" t="s">
        <v>3</v>
      </c>
      <c r="C5" s="5">
        <v>0</v>
      </c>
      <c r="D5" s="6">
        <v>1</v>
      </c>
      <c r="E5" s="6">
        <f>C5*D5</f>
        <v>0</v>
      </c>
      <c r="F5" s="105"/>
      <c r="G5" s="105"/>
      <c r="H5" s="105"/>
      <c r="I5" s="105"/>
      <c r="J5" s="105"/>
      <c r="K5" s="105"/>
      <c r="L5" s="105"/>
      <c r="M5" s="105"/>
      <c r="N5" s="105"/>
      <c r="X5">
        <v>130</v>
      </c>
      <c r="Y5" t="s">
        <v>126</v>
      </c>
    </row>
    <row r="6" spans="1:25" ht="15" thickBot="1" x14ac:dyDescent="0.4">
      <c r="B6" s="341" t="s">
        <v>0</v>
      </c>
      <c r="C6" s="342"/>
      <c r="D6" s="342"/>
      <c r="E6" s="343"/>
      <c r="X6">
        <v>210</v>
      </c>
      <c r="Y6" t="s">
        <v>127</v>
      </c>
    </row>
    <row r="7" spans="1:25" ht="15" thickBot="1" x14ac:dyDescent="0.4">
      <c r="A7" s="26" t="s">
        <v>6</v>
      </c>
      <c r="B7" s="15" t="s">
        <v>5</v>
      </c>
      <c r="C7" s="16">
        <v>50</v>
      </c>
      <c r="D7" s="17">
        <v>11</v>
      </c>
      <c r="E7" s="58">
        <f>C7*D7</f>
        <v>550</v>
      </c>
      <c r="H7" s="88">
        <v>550</v>
      </c>
      <c r="V7">
        <v>50</v>
      </c>
    </row>
    <row r="8" spans="1:25" ht="15" thickBot="1" x14ac:dyDescent="0.4">
      <c r="A8" s="27"/>
      <c r="B8" s="10"/>
      <c r="C8" s="9"/>
      <c r="D8" s="8"/>
      <c r="E8" s="58">
        <f t="shared" ref="E8:E23" si="0">C8*D8</f>
        <v>0</v>
      </c>
    </row>
    <row r="9" spans="1:25" ht="15" thickBot="1" x14ac:dyDescent="0.4">
      <c r="A9" s="32"/>
      <c r="B9" s="33"/>
      <c r="C9" s="34"/>
      <c r="D9" s="35"/>
      <c r="E9" s="115">
        <f t="shared" si="0"/>
        <v>0</v>
      </c>
    </row>
    <row r="10" spans="1:25" ht="15" thickBot="1" x14ac:dyDescent="0.4">
      <c r="A10" s="26" t="s">
        <v>7</v>
      </c>
      <c r="B10" s="15" t="s">
        <v>128</v>
      </c>
      <c r="C10" s="16">
        <v>0</v>
      </c>
      <c r="D10" s="17">
        <v>0</v>
      </c>
      <c r="E10" s="58">
        <f t="shared" si="0"/>
        <v>0</v>
      </c>
      <c r="X10">
        <f>W4-X4-X5-X6-X7-X8</f>
        <v>-700</v>
      </c>
    </row>
    <row r="11" spans="1:25" ht="15" thickBot="1" x14ac:dyDescent="0.4">
      <c r="A11" s="28"/>
      <c r="B11" s="22" t="s">
        <v>119</v>
      </c>
      <c r="C11" s="23">
        <v>500</v>
      </c>
      <c r="D11" s="24">
        <v>1</v>
      </c>
      <c r="E11" s="117">
        <f t="shared" si="0"/>
        <v>500</v>
      </c>
      <c r="I11">
        <v>500</v>
      </c>
    </row>
    <row r="12" spans="1:25" ht="15" thickBot="1" x14ac:dyDescent="0.4">
      <c r="A12" s="19" t="s">
        <v>8</v>
      </c>
      <c r="B12" s="40" t="s">
        <v>132</v>
      </c>
      <c r="C12" s="29">
        <v>500</v>
      </c>
      <c r="D12" s="30">
        <v>1</v>
      </c>
      <c r="E12" s="116">
        <f t="shared" si="0"/>
        <v>500</v>
      </c>
      <c r="G12" t="s">
        <v>118</v>
      </c>
      <c r="V12">
        <v>20</v>
      </c>
    </row>
    <row r="13" spans="1:25" ht="15" thickBot="1" x14ac:dyDescent="0.4">
      <c r="A13" s="74"/>
      <c r="B13" s="10" t="s">
        <v>59</v>
      </c>
      <c r="C13" s="9">
        <f>4*130</f>
        <v>520</v>
      </c>
      <c r="D13" s="8">
        <v>1</v>
      </c>
      <c r="E13" s="58">
        <f t="shared" si="0"/>
        <v>520</v>
      </c>
      <c r="F13" s="88">
        <v>520</v>
      </c>
    </row>
    <row r="14" spans="1:25" ht="15" thickBot="1" x14ac:dyDescent="0.4">
      <c r="A14" s="118"/>
      <c r="B14" s="33" t="s">
        <v>67</v>
      </c>
      <c r="C14" s="34">
        <f>340</f>
        <v>340</v>
      </c>
      <c r="D14" s="35">
        <v>1</v>
      </c>
      <c r="E14" s="115">
        <f t="shared" si="0"/>
        <v>340</v>
      </c>
      <c r="F14" s="88">
        <v>340</v>
      </c>
    </row>
    <row r="15" spans="1:25" ht="15" thickBot="1" x14ac:dyDescent="0.4">
      <c r="A15" s="120"/>
      <c r="B15" s="40" t="s">
        <v>133</v>
      </c>
      <c r="C15" s="29">
        <v>1000</v>
      </c>
      <c r="D15" s="30">
        <v>1</v>
      </c>
      <c r="E15" s="115">
        <f t="shared" si="0"/>
        <v>1000</v>
      </c>
      <c r="J15" s="88">
        <v>1000</v>
      </c>
    </row>
    <row r="16" spans="1:25" ht="15" thickBot="1" x14ac:dyDescent="0.4">
      <c r="A16" s="14" t="s">
        <v>14</v>
      </c>
      <c r="B16" s="15"/>
      <c r="C16" s="16"/>
      <c r="D16" s="17"/>
      <c r="E16" s="58">
        <f t="shared" si="0"/>
        <v>0</v>
      </c>
    </row>
    <row r="17" spans="1:23" ht="15" thickBot="1" x14ac:dyDescent="0.4">
      <c r="A17" s="21"/>
      <c r="B17" s="22"/>
      <c r="C17" s="23"/>
      <c r="D17" s="24"/>
      <c r="E17" s="117">
        <f t="shared" si="0"/>
        <v>0</v>
      </c>
    </row>
    <row r="18" spans="1:23" ht="15" customHeight="1" thickBot="1" x14ac:dyDescent="0.4">
      <c r="A18" s="26" t="s">
        <v>16</v>
      </c>
      <c r="B18" s="15" t="s">
        <v>9</v>
      </c>
      <c r="C18" s="104">
        <v>1500</v>
      </c>
      <c r="D18" s="17">
        <v>1</v>
      </c>
      <c r="E18" s="58">
        <f t="shared" si="0"/>
        <v>1500</v>
      </c>
      <c r="M18" s="88">
        <v>1500</v>
      </c>
    </row>
    <row r="19" spans="1:23" ht="15" customHeight="1" thickBot="1" x14ac:dyDescent="0.4">
      <c r="A19" s="94"/>
      <c r="B19" s="13" t="s">
        <v>131</v>
      </c>
      <c r="C19" s="119">
        <v>500</v>
      </c>
      <c r="D19" s="12">
        <v>1</v>
      </c>
      <c r="E19" s="58">
        <f t="shared" si="0"/>
        <v>500</v>
      </c>
      <c r="M19" s="88">
        <v>500</v>
      </c>
    </row>
    <row r="20" spans="1:23" ht="15" thickBot="1" x14ac:dyDescent="0.4">
      <c r="A20" s="103"/>
      <c r="B20" s="10" t="s">
        <v>72</v>
      </c>
      <c r="C20" s="9">
        <v>1000</v>
      </c>
      <c r="D20" s="8">
        <v>1</v>
      </c>
      <c r="E20" s="58">
        <f t="shared" si="0"/>
        <v>1000</v>
      </c>
      <c r="N20" s="88">
        <v>1000</v>
      </c>
    </row>
    <row r="21" spans="1:23" ht="15" thickBot="1" x14ac:dyDescent="0.4">
      <c r="A21" s="109"/>
      <c r="B21" s="33" t="s">
        <v>100</v>
      </c>
      <c r="C21" s="34">
        <v>50</v>
      </c>
      <c r="D21" s="35">
        <v>0</v>
      </c>
      <c r="E21" s="58">
        <f t="shared" si="0"/>
        <v>0</v>
      </c>
    </row>
    <row r="22" spans="1:23" ht="15" thickBot="1" x14ac:dyDescent="0.4">
      <c r="A22" s="109"/>
      <c r="B22" s="33" t="s">
        <v>101</v>
      </c>
      <c r="C22" s="34"/>
      <c r="D22" s="35">
        <v>0</v>
      </c>
      <c r="E22" s="58">
        <f t="shared" si="0"/>
        <v>0</v>
      </c>
    </row>
    <row r="23" spans="1:23" ht="15" thickBot="1" x14ac:dyDescent="0.4">
      <c r="A23" s="28"/>
      <c r="B23" s="22" t="s">
        <v>18</v>
      </c>
      <c r="C23" s="23">
        <v>1600</v>
      </c>
      <c r="D23" s="24">
        <v>0</v>
      </c>
      <c r="E23" s="58">
        <f t="shared" si="0"/>
        <v>0</v>
      </c>
      <c r="V23" t="e">
        <f>#REF!+L23+M21+N20</f>
        <v>#REF!</v>
      </c>
      <c r="W23" t="e">
        <f>V23-860</f>
        <v>#REF!</v>
      </c>
    </row>
    <row r="24" spans="1:23" ht="15" thickBot="1" x14ac:dyDescent="0.4">
      <c r="E24" s="92">
        <f>SUM(E4:E5)</f>
        <v>6360</v>
      </c>
      <c r="F24" s="88">
        <f t="shared" ref="F24:M24" si="1">SUM(F3:F23)</f>
        <v>860</v>
      </c>
      <c r="G24" s="88">
        <f t="shared" si="1"/>
        <v>0</v>
      </c>
      <c r="H24" s="88">
        <f t="shared" si="1"/>
        <v>550</v>
      </c>
      <c r="I24" s="88">
        <f t="shared" si="1"/>
        <v>500</v>
      </c>
      <c r="J24" s="88">
        <f t="shared" si="1"/>
        <v>1000</v>
      </c>
      <c r="K24" s="88">
        <f t="shared" si="1"/>
        <v>0</v>
      </c>
      <c r="L24" s="88">
        <f t="shared" si="1"/>
        <v>0</v>
      </c>
      <c r="M24" s="88">
        <f t="shared" si="1"/>
        <v>2000</v>
      </c>
      <c r="N24" s="88">
        <f t="shared" ref="N24" si="2">SUM(N7:N23)</f>
        <v>1000</v>
      </c>
      <c r="O24" s="93">
        <f>SUM(F24:N24)</f>
        <v>5910</v>
      </c>
    </row>
    <row r="25" spans="1:23" ht="15" thickBot="1" x14ac:dyDescent="0.4">
      <c r="E25" s="41">
        <f>SUM(E7:E23)</f>
        <v>6410</v>
      </c>
      <c r="L25" s="88"/>
    </row>
    <row r="26" spans="1:23" ht="15" thickBot="1" x14ac:dyDescent="0.4">
      <c r="E26" s="43">
        <f>E24-E25</f>
        <v>-50</v>
      </c>
    </row>
    <row r="31" spans="1:23" x14ac:dyDescent="0.35">
      <c r="S31">
        <v>10</v>
      </c>
    </row>
    <row r="32" spans="1:23" x14ac:dyDescent="0.35">
      <c r="Q32" t="s">
        <v>90</v>
      </c>
      <c r="R32" t="s">
        <v>91</v>
      </c>
      <c r="S32" t="s">
        <v>92</v>
      </c>
      <c r="T32" t="s">
        <v>93</v>
      </c>
      <c r="U32" t="s">
        <v>90</v>
      </c>
      <c r="V32" t="s">
        <v>92</v>
      </c>
    </row>
    <row r="33" spans="4:22" x14ac:dyDescent="0.35">
      <c r="T33" t="s">
        <v>95</v>
      </c>
      <c r="U33" t="s">
        <v>96</v>
      </c>
      <c r="V33" t="s">
        <v>97</v>
      </c>
    </row>
    <row r="34" spans="4:22" x14ac:dyDescent="0.35">
      <c r="R34" t="s">
        <v>95</v>
      </c>
      <c r="S34" t="s">
        <v>97</v>
      </c>
      <c r="T34" t="s">
        <v>95</v>
      </c>
      <c r="U34" t="s">
        <v>96</v>
      </c>
      <c r="V34" t="s">
        <v>97</v>
      </c>
    </row>
    <row r="35" spans="4:22" x14ac:dyDescent="0.35">
      <c r="R35" t="s">
        <v>95</v>
      </c>
    </row>
    <row r="38" spans="4:22" x14ac:dyDescent="0.35">
      <c r="R38" t="s">
        <v>110</v>
      </c>
      <c r="S38">
        <v>4</v>
      </c>
    </row>
    <row r="39" spans="4:22" x14ac:dyDescent="0.35">
      <c r="D39">
        <v>4300</v>
      </c>
      <c r="R39" t="s">
        <v>112</v>
      </c>
      <c r="S39">
        <v>4</v>
      </c>
    </row>
    <row r="40" spans="4:22" x14ac:dyDescent="0.35">
      <c r="D40">
        <v>600</v>
      </c>
      <c r="Q40" t="s">
        <v>111</v>
      </c>
      <c r="S40">
        <v>0</v>
      </c>
    </row>
    <row r="41" spans="4:22" x14ac:dyDescent="0.35">
      <c r="Q41" t="s">
        <v>109</v>
      </c>
      <c r="S41">
        <v>2</v>
      </c>
    </row>
  </sheetData>
  <mergeCells count="2">
    <mergeCell ref="B3:E3"/>
    <mergeCell ref="B6:E6"/>
  </mergeCell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46"/>
  <sheetViews>
    <sheetView workbookViewId="0">
      <selection activeCell="L28" sqref="L28"/>
    </sheetView>
  </sheetViews>
  <sheetFormatPr defaultRowHeight="14.5" x14ac:dyDescent="0.35"/>
  <cols>
    <col min="1" max="1" width="20.54296875" customWidth="1"/>
    <col min="2" max="2" width="22.7265625" customWidth="1"/>
    <col min="3" max="3" width="12.54296875" customWidth="1"/>
    <col min="4" max="4" width="12.453125" customWidth="1"/>
    <col min="5" max="5" width="18.54296875" customWidth="1"/>
    <col min="6" max="6" width="12.26953125" customWidth="1"/>
    <col min="12" max="12" width="12.453125" customWidth="1"/>
    <col min="13" max="14" width="9.54296875" bestFit="1" customWidth="1"/>
    <col min="16" max="16" width="10.26953125" bestFit="1" customWidth="1"/>
    <col min="17" max="17" width="2.1796875" bestFit="1" customWidth="1"/>
    <col min="18" max="18" width="2" bestFit="1" customWidth="1"/>
    <col min="19" max="19" width="3" bestFit="1" customWidth="1"/>
    <col min="20" max="20" width="2" bestFit="1" customWidth="1"/>
    <col min="21" max="21" width="2.1796875" bestFit="1" customWidth="1"/>
  </cols>
  <sheetData>
    <row r="2" spans="1:25" x14ac:dyDescent="0.35">
      <c r="B2" s="1" t="s">
        <v>4</v>
      </c>
      <c r="C2" s="2">
        <v>43077</v>
      </c>
      <c r="D2" s="2">
        <v>43091</v>
      </c>
      <c r="E2" s="3">
        <f>D2-C2</f>
        <v>14</v>
      </c>
      <c r="F2" t="s">
        <v>62</v>
      </c>
      <c r="G2" t="s">
        <v>63</v>
      </c>
      <c r="H2" t="s">
        <v>65</v>
      </c>
      <c r="I2" t="s">
        <v>7</v>
      </c>
      <c r="J2" t="s">
        <v>8</v>
      </c>
      <c r="K2" t="s">
        <v>14</v>
      </c>
      <c r="L2" t="s">
        <v>75</v>
      </c>
      <c r="M2" t="s">
        <v>64</v>
      </c>
      <c r="N2" t="s">
        <v>76</v>
      </c>
    </row>
    <row r="3" spans="1:25" x14ac:dyDescent="0.35">
      <c r="B3" s="330" t="s">
        <v>2</v>
      </c>
      <c r="C3" s="331"/>
      <c r="D3" s="331"/>
      <c r="E3" s="339"/>
    </row>
    <row r="4" spans="1:25" x14ac:dyDescent="0.35">
      <c r="B4" s="4" t="s">
        <v>1</v>
      </c>
      <c r="C4" s="5">
        <v>4850</v>
      </c>
      <c r="D4" s="6">
        <v>1</v>
      </c>
      <c r="E4" s="6">
        <f>C4*D4</f>
        <v>4850</v>
      </c>
      <c r="F4" s="105"/>
      <c r="G4" s="105"/>
      <c r="H4" s="105"/>
      <c r="I4" s="105"/>
      <c r="J4" s="105"/>
      <c r="K4" s="105"/>
      <c r="L4" s="105"/>
      <c r="M4" s="105"/>
      <c r="N4" s="105"/>
      <c r="V4">
        <v>6500</v>
      </c>
      <c r="W4">
        <f>V4-E4</f>
        <v>1650</v>
      </c>
      <c r="X4">
        <v>500</v>
      </c>
      <c r="Y4" t="s">
        <v>125</v>
      </c>
    </row>
    <row r="5" spans="1:25" x14ac:dyDescent="0.35">
      <c r="B5" s="4" t="s">
        <v>3</v>
      </c>
      <c r="C5" s="5">
        <v>860</v>
      </c>
      <c r="D5" s="6">
        <v>1</v>
      </c>
      <c r="E5" s="6">
        <f>C5*D5</f>
        <v>860</v>
      </c>
      <c r="F5" s="105"/>
      <c r="G5" s="105"/>
      <c r="H5" s="105"/>
      <c r="I5" s="105"/>
      <c r="J5" s="105"/>
      <c r="K5" s="105"/>
      <c r="L5" s="105"/>
      <c r="M5" s="105"/>
      <c r="N5" s="105"/>
      <c r="X5">
        <v>130</v>
      </c>
      <c r="Y5" t="s">
        <v>126</v>
      </c>
    </row>
    <row r="6" spans="1:25" ht="15" thickBot="1" x14ac:dyDescent="0.4">
      <c r="B6" s="341" t="s">
        <v>0</v>
      </c>
      <c r="C6" s="342"/>
      <c r="D6" s="342"/>
      <c r="E6" s="343"/>
      <c r="X6">
        <v>210</v>
      </c>
      <c r="Y6" t="s">
        <v>127</v>
      </c>
    </row>
    <row r="7" spans="1:25" ht="15" thickBot="1" x14ac:dyDescent="0.4">
      <c r="A7" s="26" t="s">
        <v>6</v>
      </c>
      <c r="B7" s="15" t="s">
        <v>5</v>
      </c>
      <c r="C7" s="16">
        <v>50</v>
      </c>
      <c r="D7" s="17">
        <v>9</v>
      </c>
      <c r="E7" s="58">
        <f>C7*D7</f>
        <v>450</v>
      </c>
      <c r="H7" s="88">
        <v>450</v>
      </c>
      <c r="V7">
        <v>50</v>
      </c>
    </row>
    <row r="8" spans="1:25" ht="15" thickBot="1" x14ac:dyDescent="0.4">
      <c r="A8" s="27"/>
      <c r="B8" s="10"/>
      <c r="C8" s="9"/>
      <c r="D8" s="8"/>
      <c r="E8" s="58">
        <f t="shared" ref="E8:E28" si="0">C8*D8</f>
        <v>0</v>
      </c>
    </row>
    <row r="9" spans="1:25" ht="15" thickBot="1" x14ac:dyDescent="0.4">
      <c r="A9" s="32"/>
      <c r="B9" s="33"/>
      <c r="C9" s="34"/>
      <c r="D9" s="35"/>
      <c r="E9" s="58">
        <f t="shared" si="0"/>
        <v>0</v>
      </c>
    </row>
    <row r="10" spans="1:25" ht="15" thickBot="1" x14ac:dyDescent="0.4">
      <c r="A10" s="26" t="s">
        <v>7</v>
      </c>
      <c r="B10" s="10" t="s">
        <v>128</v>
      </c>
      <c r="C10" s="9">
        <v>0</v>
      </c>
      <c r="D10" s="17">
        <v>0</v>
      </c>
      <c r="E10" s="58">
        <f t="shared" si="0"/>
        <v>0</v>
      </c>
      <c r="X10">
        <f>W4-X4-X5-X6-X7-X8</f>
        <v>810</v>
      </c>
    </row>
    <row r="11" spans="1:25" ht="15" thickBot="1" x14ac:dyDescent="0.4">
      <c r="A11" s="27"/>
      <c r="B11" s="10" t="s">
        <v>119</v>
      </c>
      <c r="C11" s="9">
        <v>500</v>
      </c>
      <c r="D11" s="8">
        <v>1</v>
      </c>
      <c r="E11" s="58">
        <f t="shared" si="0"/>
        <v>500</v>
      </c>
      <c r="I11" s="96">
        <v>500</v>
      </c>
    </row>
    <row r="12" spans="1:25" ht="15" thickBot="1" x14ac:dyDescent="0.4">
      <c r="A12" s="28"/>
      <c r="B12" s="22" t="s">
        <v>129</v>
      </c>
      <c r="C12" s="23">
        <v>70</v>
      </c>
      <c r="D12" s="24">
        <v>1</v>
      </c>
      <c r="E12" s="58">
        <f t="shared" si="0"/>
        <v>70</v>
      </c>
      <c r="I12" s="88">
        <v>70</v>
      </c>
    </row>
    <row r="13" spans="1:25" ht="15" thickBot="1" x14ac:dyDescent="0.4">
      <c r="A13" s="19" t="s">
        <v>8</v>
      </c>
      <c r="B13" s="40" t="s">
        <v>58</v>
      </c>
      <c r="C13" s="29">
        <v>20</v>
      </c>
      <c r="D13" s="30">
        <v>9</v>
      </c>
      <c r="E13" s="58">
        <f t="shared" si="0"/>
        <v>180</v>
      </c>
      <c r="G13" s="88">
        <v>180</v>
      </c>
      <c r="V13">
        <v>20</v>
      </c>
    </row>
    <row r="14" spans="1:25" ht="15" thickBot="1" x14ac:dyDescent="0.4">
      <c r="A14" s="74"/>
      <c r="B14" s="10" t="s">
        <v>81</v>
      </c>
      <c r="C14" s="9">
        <v>0</v>
      </c>
      <c r="D14" s="8">
        <v>0</v>
      </c>
      <c r="E14" s="58">
        <f t="shared" si="0"/>
        <v>0</v>
      </c>
    </row>
    <row r="15" spans="1:25" ht="15" thickBot="1" x14ac:dyDescent="0.4">
      <c r="A15" s="74"/>
      <c r="B15" s="10" t="s">
        <v>10</v>
      </c>
      <c r="C15" s="9">
        <v>0</v>
      </c>
      <c r="D15" s="8">
        <v>0</v>
      </c>
      <c r="E15" s="58">
        <f t="shared" si="0"/>
        <v>0</v>
      </c>
    </row>
    <row r="16" spans="1:25" ht="15" thickBot="1" x14ac:dyDescent="0.4">
      <c r="A16" s="74"/>
      <c r="B16" s="10" t="s">
        <v>11</v>
      </c>
      <c r="C16" s="9">
        <v>100</v>
      </c>
      <c r="D16" s="85">
        <v>1</v>
      </c>
      <c r="E16" s="58">
        <f t="shared" si="0"/>
        <v>100</v>
      </c>
      <c r="G16">
        <v>100</v>
      </c>
    </row>
    <row r="17" spans="1:23" ht="15" thickBot="1" x14ac:dyDescent="0.4">
      <c r="A17" s="74"/>
      <c r="B17" s="10" t="s">
        <v>59</v>
      </c>
      <c r="C17" s="9">
        <f>3*130</f>
        <v>390</v>
      </c>
      <c r="D17" s="8">
        <v>1</v>
      </c>
      <c r="E17" s="58">
        <f t="shared" si="0"/>
        <v>390</v>
      </c>
      <c r="F17" s="88">
        <v>390</v>
      </c>
    </row>
    <row r="18" spans="1:23" ht="15" thickBot="1" x14ac:dyDescent="0.4">
      <c r="A18" s="74"/>
      <c r="B18" s="10" t="s">
        <v>60</v>
      </c>
      <c r="C18" s="9">
        <f>4*120</f>
        <v>480</v>
      </c>
      <c r="D18" s="8">
        <v>1</v>
      </c>
      <c r="E18" s="58">
        <f t="shared" si="0"/>
        <v>480</v>
      </c>
      <c r="F18" s="88">
        <v>480</v>
      </c>
      <c r="V18">
        <v>120</v>
      </c>
    </row>
    <row r="19" spans="1:23" ht="15" thickBot="1" x14ac:dyDescent="0.4">
      <c r="A19" s="74"/>
      <c r="B19" s="10" t="s">
        <v>67</v>
      </c>
      <c r="C19" s="9">
        <f>2*140</f>
        <v>280</v>
      </c>
      <c r="D19" s="8">
        <v>1</v>
      </c>
      <c r="E19" s="58">
        <f t="shared" si="0"/>
        <v>280</v>
      </c>
      <c r="F19" s="88">
        <v>280</v>
      </c>
    </row>
    <row r="20" spans="1:23" ht="15" thickBot="1" x14ac:dyDescent="0.4">
      <c r="A20" s="74"/>
      <c r="B20" s="10" t="s">
        <v>122</v>
      </c>
      <c r="C20" s="111"/>
      <c r="D20" s="8">
        <v>1</v>
      </c>
      <c r="E20" s="58">
        <f t="shared" si="0"/>
        <v>0</v>
      </c>
    </row>
    <row r="21" spans="1:23" ht="15" thickBot="1" x14ac:dyDescent="0.4">
      <c r="A21" s="19" t="s">
        <v>14</v>
      </c>
      <c r="B21" s="13"/>
      <c r="C21" s="11"/>
      <c r="D21" s="12"/>
      <c r="E21" s="58">
        <f t="shared" si="0"/>
        <v>0</v>
      </c>
    </row>
    <row r="22" spans="1:23" ht="15" thickBot="1" x14ac:dyDescent="0.4">
      <c r="A22" s="19"/>
      <c r="B22" s="33"/>
      <c r="C22" s="34"/>
      <c r="D22" s="35"/>
      <c r="E22" s="58">
        <f t="shared" si="0"/>
        <v>0</v>
      </c>
    </row>
    <row r="23" spans="1:23" ht="15" customHeight="1" thickBot="1" x14ac:dyDescent="0.4">
      <c r="A23" s="26" t="s">
        <v>16</v>
      </c>
      <c r="B23" s="15" t="s">
        <v>9</v>
      </c>
      <c r="C23" s="104">
        <v>1000</v>
      </c>
      <c r="D23" s="17">
        <v>1</v>
      </c>
      <c r="E23" s="58">
        <f t="shared" si="0"/>
        <v>1000</v>
      </c>
      <c r="M23" s="88">
        <v>1000</v>
      </c>
    </row>
    <row r="24" spans="1:23" ht="15" thickBot="1" x14ac:dyDescent="0.4">
      <c r="A24" s="94" t="s">
        <v>123</v>
      </c>
      <c r="B24" s="13" t="s">
        <v>130</v>
      </c>
      <c r="C24" s="11"/>
      <c r="D24" s="12">
        <v>1</v>
      </c>
      <c r="E24" s="58">
        <f t="shared" si="0"/>
        <v>0</v>
      </c>
    </row>
    <row r="25" spans="1:23" ht="15" thickBot="1" x14ac:dyDescent="0.4">
      <c r="A25" s="103"/>
      <c r="B25" s="10" t="s">
        <v>72</v>
      </c>
      <c r="C25" s="9">
        <v>600</v>
      </c>
      <c r="D25" s="8">
        <v>1</v>
      </c>
      <c r="E25" s="58">
        <f t="shared" si="0"/>
        <v>600</v>
      </c>
      <c r="N25">
        <v>600</v>
      </c>
    </row>
    <row r="26" spans="1:23" ht="15" thickBot="1" x14ac:dyDescent="0.4">
      <c r="A26" s="109"/>
      <c r="B26" s="33" t="s">
        <v>100</v>
      </c>
      <c r="C26" s="34">
        <v>50</v>
      </c>
      <c r="D26" s="35">
        <v>1</v>
      </c>
      <c r="E26" s="58">
        <f t="shared" si="0"/>
        <v>50</v>
      </c>
      <c r="M26" s="96">
        <v>50</v>
      </c>
    </row>
    <row r="27" spans="1:23" ht="15" thickBot="1" x14ac:dyDescent="0.4">
      <c r="A27" s="109"/>
      <c r="B27" s="33" t="s">
        <v>101</v>
      </c>
      <c r="C27" s="34"/>
      <c r="D27" s="35">
        <v>1</v>
      </c>
      <c r="E27" s="58">
        <f t="shared" si="0"/>
        <v>0</v>
      </c>
    </row>
    <row r="28" spans="1:23" ht="15" thickBot="1" x14ac:dyDescent="0.4">
      <c r="A28" s="28"/>
      <c r="B28" s="22" t="s">
        <v>18</v>
      </c>
      <c r="C28" s="23">
        <v>1600</v>
      </c>
      <c r="D28" s="24">
        <v>1</v>
      </c>
      <c r="E28" s="58">
        <f t="shared" si="0"/>
        <v>1600</v>
      </c>
      <c r="L28">
        <v>1600</v>
      </c>
      <c r="V28">
        <f>G16+L28+M26+N25</f>
        <v>2350</v>
      </c>
      <c r="W28">
        <f>V28-860</f>
        <v>1490</v>
      </c>
    </row>
    <row r="29" spans="1:23" ht="15" thickBot="1" x14ac:dyDescent="0.4">
      <c r="E29" s="92">
        <f>SUM(E4:E5)</f>
        <v>5710</v>
      </c>
      <c r="F29" s="88">
        <f t="shared" ref="F29:L29" si="1">SUM(F3:F28)</f>
        <v>1150</v>
      </c>
      <c r="G29" s="88">
        <f t="shared" si="1"/>
        <v>280</v>
      </c>
      <c r="H29" s="88">
        <f t="shared" si="1"/>
        <v>450</v>
      </c>
      <c r="I29" s="88">
        <f t="shared" si="1"/>
        <v>570</v>
      </c>
      <c r="J29" s="88">
        <f t="shared" si="1"/>
        <v>0</v>
      </c>
      <c r="K29" s="88">
        <f t="shared" si="1"/>
        <v>0</v>
      </c>
      <c r="L29" s="88">
        <f t="shared" si="1"/>
        <v>1600</v>
      </c>
      <c r="M29" s="88">
        <f>SUM(M3:M28)</f>
        <v>1050</v>
      </c>
      <c r="N29" s="88">
        <f t="shared" ref="N29" si="2">SUM(N7:N28)</f>
        <v>600</v>
      </c>
      <c r="O29" s="93">
        <f>SUM(F29:N29)</f>
        <v>5700</v>
      </c>
    </row>
    <row r="30" spans="1:23" ht="15" thickBot="1" x14ac:dyDescent="0.4">
      <c r="E30" s="41">
        <f>SUM(E7:E28)</f>
        <v>5700</v>
      </c>
      <c r="L30" s="88"/>
    </row>
    <row r="31" spans="1:23" ht="15" thickBot="1" x14ac:dyDescent="0.4">
      <c r="E31" s="43">
        <f>E29-E30</f>
        <v>10</v>
      </c>
    </row>
    <row r="36" spans="4:22" x14ac:dyDescent="0.35">
      <c r="S36">
        <v>10</v>
      </c>
    </row>
    <row r="37" spans="4:22" x14ac:dyDescent="0.35">
      <c r="Q37" t="s">
        <v>90</v>
      </c>
      <c r="R37" t="s">
        <v>91</v>
      </c>
      <c r="S37" t="s">
        <v>92</v>
      </c>
      <c r="T37" t="s">
        <v>93</v>
      </c>
      <c r="U37" t="s">
        <v>90</v>
      </c>
      <c r="V37" t="s">
        <v>92</v>
      </c>
    </row>
    <row r="38" spans="4:22" x14ac:dyDescent="0.35">
      <c r="T38" t="s">
        <v>95</v>
      </c>
      <c r="U38" t="s">
        <v>96</v>
      </c>
      <c r="V38" t="s">
        <v>97</v>
      </c>
    </row>
    <row r="39" spans="4:22" x14ac:dyDescent="0.35">
      <c r="R39" t="s">
        <v>95</v>
      </c>
      <c r="S39" t="s">
        <v>97</v>
      </c>
      <c r="T39" t="s">
        <v>95</v>
      </c>
      <c r="U39" t="s">
        <v>96</v>
      </c>
      <c r="V39" t="s">
        <v>97</v>
      </c>
    </row>
    <row r="40" spans="4:22" x14ac:dyDescent="0.35">
      <c r="R40" t="s">
        <v>95</v>
      </c>
    </row>
    <row r="43" spans="4:22" x14ac:dyDescent="0.35">
      <c r="R43" t="s">
        <v>110</v>
      </c>
      <c r="S43">
        <v>4</v>
      </c>
    </row>
    <row r="44" spans="4:22" x14ac:dyDescent="0.35">
      <c r="D44">
        <v>4300</v>
      </c>
      <c r="R44" t="s">
        <v>112</v>
      </c>
      <c r="S44">
        <v>4</v>
      </c>
    </row>
    <row r="45" spans="4:22" x14ac:dyDescent="0.35">
      <c r="D45">
        <v>600</v>
      </c>
      <c r="Q45" t="s">
        <v>111</v>
      </c>
      <c r="S45">
        <v>0</v>
      </c>
    </row>
    <row r="46" spans="4:22" x14ac:dyDescent="0.35">
      <c r="Q46" t="s">
        <v>109</v>
      </c>
      <c r="S46">
        <v>2</v>
      </c>
    </row>
  </sheetData>
  <mergeCells count="2">
    <mergeCell ref="B3:E3"/>
    <mergeCell ref="B6:E6"/>
  </mergeCell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46"/>
  <sheetViews>
    <sheetView workbookViewId="0">
      <selection activeCell="M23" sqref="M23"/>
    </sheetView>
  </sheetViews>
  <sheetFormatPr defaultRowHeight="14.5" x14ac:dyDescent="0.35"/>
  <cols>
    <col min="1" max="1" width="20.54296875" customWidth="1"/>
    <col min="2" max="2" width="22.7265625" customWidth="1"/>
    <col min="3" max="3" width="12.54296875" customWidth="1"/>
    <col min="4" max="4" width="12.453125" customWidth="1"/>
    <col min="5" max="5" width="18.54296875" customWidth="1"/>
    <col min="6" max="6" width="12.26953125" customWidth="1"/>
    <col min="12" max="12" width="12.453125" customWidth="1"/>
    <col min="13" max="14" width="9.54296875" bestFit="1" customWidth="1"/>
    <col min="16" max="16" width="10.26953125" bestFit="1" customWidth="1"/>
    <col min="17" max="17" width="2.1796875" bestFit="1" customWidth="1"/>
    <col min="18" max="18" width="2" bestFit="1" customWidth="1"/>
    <col min="19" max="19" width="3" bestFit="1" customWidth="1"/>
    <col min="20" max="20" width="2" bestFit="1" customWidth="1"/>
    <col min="21" max="21" width="2.1796875" bestFit="1" customWidth="1"/>
  </cols>
  <sheetData>
    <row r="2" spans="1:22" x14ac:dyDescent="0.35">
      <c r="B2" s="1" t="s">
        <v>4</v>
      </c>
      <c r="C2" s="2">
        <v>43077</v>
      </c>
      <c r="D2" s="2">
        <v>43091</v>
      </c>
      <c r="E2" s="3">
        <f>D2-C2</f>
        <v>14</v>
      </c>
      <c r="F2" t="s">
        <v>62</v>
      </c>
      <c r="G2" t="s">
        <v>63</v>
      </c>
      <c r="H2" t="s">
        <v>65</v>
      </c>
      <c r="I2" t="s">
        <v>7</v>
      </c>
      <c r="J2" t="s">
        <v>8</v>
      </c>
      <c r="K2" t="s">
        <v>14</v>
      </c>
      <c r="L2" t="s">
        <v>75</v>
      </c>
      <c r="M2" t="s">
        <v>64</v>
      </c>
      <c r="N2" t="s">
        <v>76</v>
      </c>
    </row>
    <row r="3" spans="1:22" x14ac:dyDescent="0.35">
      <c r="B3" s="330" t="s">
        <v>2</v>
      </c>
      <c r="C3" s="331"/>
      <c r="D3" s="331"/>
      <c r="E3" s="339"/>
    </row>
    <row r="4" spans="1:22" x14ac:dyDescent="0.35">
      <c r="B4" s="4" t="s">
        <v>1</v>
      </c>
      <c r="C4" s="5">
        <v>6500</v>
      </c>
      <c r="D4" s="6">
        <v>1</v>
      </c>
      <c r="E4" s="6">
        <f>C4*D4</f>
        <v>6500</v>
      </c>
      <c r="F4" s="105"/>
      <c r="G4" s="105"/>
      <c r="H4" s="105"/>
      <c r="I4" s="105"/>
      <c r="J4" s="105"/>
      <c r="K4" s="105"/>
      <c r="L4" s="105"/>
      <c r="M4" s="105"/>
      <c r="N4" s="105"/>
    </row>
    <row r="5" spans="1:22" x14ac:dyDescent="0.35">
      <c r="B5" s="4" t="s">
        <v>3</v>
      </c>
      <c r="C5" s="5">
        <v>0</v>
      </c>
      <c r="D5" s="6">
        <v>1</v>
      </c>
      <c r="E5" s="6">
        <f>C5*D5</f>
        <v>0</v>
      </c>
      <c r="F5" s="105"/>
      <c r="G5" s="105"/>
      <c r="H5" s="105"/>
      <c r="I5" s="105"/>
      <c r="J5" s="105"/>
      <c r="K5" s="105"/>
      <c r="L5" s="105"/>
      <c r="M5" s="105"/>
      <c r="N5" s="105"/>
    </row>
    <row r="6" spans="1:22" ht="15" thickBot="1" x14ac:dyDescent="0.4">
      <c r="B6" s="341" t="s">
        <v>0</v>
      </c>
      <c r="C6" s="342"/>
      <c r="D6" s="342"/>
      <c r="E6" s="343"/>
    </row>
    <row r="7" spans="1:22" ht="15" thickBot="1" x14ac:dyDescent="0.4">
      <c r="A7" s="26" t="s">
        <v>6</v>
      </c>
      <c r="B7" s="15" t="s">
        <v>5</v>
      </c>
      <c r="C7" s="16">
        <v>50</v>
      </c>
      <c r="D7" s="17">
        <v>11</v>
      </c>
      <c r="E7" s="58">
        <f>C7*D7</f>
        <v>550</v>
      </c>
      <c r="H7">
        <v>550</v>
      </c>
      <c r="V7">
        <v>50</v>
      </c>
    </row>
    <row r="8" spans="1:22" ht="15" thickBot="1" x14ac:dyDescent="0.4">
      <c r="A8" s="27"/>
      <c r="B8" s="10"/>
      <c r="C8" s="9"/>
      <c r="D8" s="8"/>
      <c r="E8" s="58">
        <f t="shared" ref="E8:E22" si="0">C8*D8</f>
        <v>0</v>
      </c>
    </row>
    <row r="9" spans="1:22" ht="15" thickBot="1" x14ac:dyDescent="0.4">
      <c r="A9" s="32"/>
      <c r="B9" s="33"/>
      <c r="C9" s="34"/>
      <c r="D9" s="35"/>
      <c r="E9" s="58">
        <f t="shared" si="0"/>
        <v>0</v>
      </c>
    </row>
    <row r="10" spans="1:22" ht="15" thickBot="1" x14ac:dyDescent="0.4">
      <c r="A10" s="26" t="s">
        <v>7</v>
      </c>
      <c r="B10" s="15" t="s">
        <v>121</v>
      </c>
      <c r="C10" s="16">
        <v>100</v>
      </c>
      <c r="D10" s="17">
        <v>1</v>
      </c>
      <c r="E10" s="58">
        <f t="shared" si="0"/>
        <v>100</v>
      </c>
      <c r="I10" s="88">
        <v>100</v>
      </c>
    </row>
    <row r="11" spans="1:22" ht="15" thickBot="1" x14ac:dyDescent="0.4">
      <c r="A11" s="27"/>
      <c r="B11" s="10" t="s">
        <v>119</v>
      </c>
      <c r="C11" s="9">
        <v>200</v>
      </c>
      <c r="D11" s="8">
        <v>1</v>
      </c>
      <c r="E11" s="58">
        <f t="shared" si="0"/>
        <v>200</v>
      </c>
      <c r="I11" s="88">
        <v>200</v>
      </c>
    </row>
    <row r="12" spans="1:22" ht="15" thickBot="1" x14ac:dyDescent="0.4">
      <c r="A12" s="28"/>
      <c r="B12" s="22"/>
      <c r="C12" s="23"/>
      <c r="D12" s="24"/>
      <c r="E12" s="58">
        <f t="shared" si="0"/>
        <v>0</v>
      </c>
    </row>
    <row r="13" spans="1:22" ht="15" thickBot="1" x14ac:dyDescent="0.4">
      <c r="A13" s="19" t="s">
        <v>8</v>
      </c>
      <c r="B13" s="40" t="s">
        <v>58</v>
      </c>
      <c r="C13" s="29">
        <v>20</v>
      </c>
      <c r="D13" s="30">
        <v>10</v>
      </c>
      <c r="E13" s="58">
        <f t="shared" si="0"/>
        <v>200</v>
      </c>
      <c r="G13" s="88">
        <v>200</v>
      </c>
      <c r="V13">
        <v>20</v>
      </c>
    </row>
    <row r="14" spans="1:22" ht="15" thickBot="1" x14ac:dyDescent="0.4">
      <c r="A14" s="74"/>
      <c r="B14" s="10" t="s">
        <v>81</v>
      </c>
      <c r="C14" s="9">
        <v>0</v>
      </c>
      <c r="D14" s="8">
        <v>0</v>
      </c>
      <c r="E14" s="58">
        <f t="shared" si="0"/>
        <v>0</v>
      </c>
    </row>
    <row r="15" spans="1:22" ht="15" thickBot="1" x14ac:dyDescent="0.4">
      <c r="A15" s="74"/>
      <c r="B15" s="10" t="s">
        <v>10</v>
      </c>
      <c r="C15" s="9">
        <v>0</v>
      </c>
      <c r="D15" s="8">
        <v>1</v>
      </c>
      <c r="E15" s="58">
        <f t="shared" si="0"/>
        <v>0</v>
      </c>
    </row>
    <row r="16" spans="1:22" ht="15" thickBot="1" x14ac:dyDescent="0.4">
      <c r="A16" s="74"/>
      <c r="B16" s="10" t="s">
        <v>11</v>
      </c>
      <c r="C16" s="9">
        <v>0</v>
      </c>
      <c r="D16" s="85">
        <v>1</v>
      </c>
      <c r="E16" s="58">
        <f t="shared" si="0"/>
        <v>0</v>
      </c>
    </row>
    <row r="17" spans="1:22" ht="15" thickBot="1" x14ac:dyDescent="0.4">
      <c r="A17" s="74"/>
      <c r="B17" s="10" t="s">
        <v>59</v>
      </c>
      <c r="C17" s="9">
        <f>4*130</f>
        <v>520</v>
      </c>
      <c r="D17" s="8">
        <v>1</v>
      </c>
      <c r="E17" s="58">
        <f t="shared" si="0"/>
        <v>520</v>
      </c>
      <c r="F17" s="88">
        <v>520</v>
      </c>
    </row>
    <row r="18" spans="1:22" ht="15" thickBot="1" x14ac:dyDescent="0.4">
      <c r="A18" s="74"/>
      <c r="B18" s="10" t="s">
        <v>60</v>
      </c>
      <c r="C18" s="9">
        <f>4*120</f>
        <v>480</v>
      </c>
      <c r="D18" s="8">
        <v>1</v>
      </c>
      <c r="E18" s="58">
        <f t="shared" si="0"/>
        <v>480</v>
      </c>
      <c r="F18" s="88">
        <v>480</v>
      </c>
      <c r="V18">
        <v>120</v>
      </c>
    </row>
    <row r="19" spans="1:22" ht="15" thickBot="1" x14ac:dyDescent="0.4">
      <c r="A19" s="74"/>
      <c r="B19" s="10" t="s">
        <v>67</v>
      </c>
      <c r="C19" s="9">
        <f>2*140</f>
        <v>280</v>
      </c>
      <c r="D19" s="8">
        <v>1</v>
      </c>
      <c r="E19" s="58">
        <f t="shared" si="0"/>
        <v>280</v>
      </c>
      <c r="F19" s="88">
        <v>280</v>
      </c>
    </row>
    <row r="20" spans="1:22" ht="15" thickBot="1" x14ac:dyDescent="0.4">
      <c r="A20" s="74"/>
      <c r="B20" s="10" t="s">
        <v>122</v>
      </c>
      <c r="C20" s="111">
        <v>2500</v>
      </c>
      <c r="D20" s="8">
        <v>1</v>
      </c>
      <c r="E20" s="58">
        <f t="shared" si="0"/>
        <v>2500</v>
      </c>
      <c r="M20" s="88">
        <v>2500</v>
      </c>
    </row>
    <row r="21" spans="1:22" ht="15" thickBot="1" x14ac:dyDescent="0.4">
      <c r="A21" s="19" t="s">
        <v>14</v>
      </c>
      <c r="B21" s="13"/>
      <c r="C21" s="11"/>
      <c r="D21" s="12"/>
      <c r="E21" s="58">
        <f t="shared" si="0"/>
        <v>0</v>
      </c>
    </row>
    <row r="22" spans="1:22" ht="15" thickBot="1" x14ac:dyDescent="0.4">
      <c r="A22" s="19"/>
      <c r="B22" s="33"/>
      <c r="C22" s="34"/>
      <c r="D22" s="35"/>
      <c r="E22" s="58">
        <f t="shared" si="0"/>
        <v>0</v>
      </c>
    </row>
    <row r="23" spans="1:22" ht="15" customHeight="1" thickBot="1" x14ac:dyDescent="0.4">
      <c r="A23" s="26" t="s">
        <v>16</v>
      </c>
      <c r="B23" s="15" t="s">
        <v>9</v>
      </c>
      <c r="C23" s="104">
        <v>1500</v>
      </c>
      <c r="D23" s="17">
        <v>1</v>
      </c>
      <c r="E23" s="58">
        <f>C23*D23</f>
        <v>1500</v>
      </c>
      <c r="M23">
        <v>1500</v>
      </c>
    </row>
    <row r="24" spans="1:22" ht="15" thickBot="1" x14ac:dyDescent="0.4">
      <c r="A24" s="94" t="s">
        <v>123</v>
      </c>
      <c r="B24" s="13" t="s">
        <v>124</v>
      </c>
      <c r="C24" s="11"/>
      <c r="D24" s="12">
        <v>1</v>
      </c>
      <c r="E24" s="58">
        <v>170</v>
      </c>
      <c r="M24" s="88">
        <v>170</v>
      </c>
    </row>
    <row r="25" spans="1:22" ht="15" thickBot="1" x14ac:dyDescent="0.4">
      <c r="A25" s="103"/>
      <c r="B25" s="10" t="s">
        <v>72</v>
      </c>
      <c r="C25" s="9"/>
      <c r="D25" s="8">
        <v>0</v>
      </c>
      <c r="E25" s="58">
        <f>C25*D25</f>
        <v>0</v>
      </c>
    </row>
    <row r="26" spans="1:22" ht="15" thickBot="1" x14ac:dyDescent="0.4">
      <c r="A26" s="109"/>
      <c r="B26" s="33" t="s">
        <v>100</v>
      </c>
      <c r="C26" s="34"/>
      <c r="D26" s="35">
        <v>1</v>
      </c>
      <c r="E26" s="58"/>
    </row>
    <row r="27" spans="1:22" ht="15" thickBot="1" x14ac:dyDescent="0.4">
      <c r="A27" s="109"/>
      <c r="B27" s="33" t="s">
        <v>101</v>
      </c>
      <c r="C27" s="34"/>
      <c r="D27" s="35">
        <v>1</v>
      </c>
      <c r="E27" s="58"/>
    </row>
    <row r="28" spans="1:22" ht="15" thickBot="1" x14ac:dyDescent="0.4">
      <c r="A28" s="28"/>
      <c r="B28" s="22" t="s">
        <v>18</v>
      </c>
      <c r="C28" s="23"/>
      <c r="D28" s="24">
        <v>1</v>
      </c>
      <c r="E28" s="58">
        <f>C28*D28</f>
        <v>0</v>
      </c>
    </row>
    <row r="29" spans="1:22" ht="15" thickBot="1" x14ac:dyDescent="0.4">
      <c r="E29" s="92">
        <f>SUM(E4:E5)</f>
        <v>6500</v>
      </c>
      <c r="F29" s="88">
        <f t="shared" ref="F29:L29" si="1">SUM(F3:F28)</f>
        <v>1280</v>
      </c>
      <c r="G29" s="88">
        <f t="shared" si="1"/>
        <v>200</v>
      </c>
      <c r="H29" s="88">
        <f t="shared" si="1"/>
        <v>550</v>
      </c>
      <c r="I29" s="88">
        <f t="shared" si="1"/>
        <v>300</v>
      </c>
      <c r="J29" s="88">
        <f t="shared" si="1"/>
        <v>0</v>
      </c>
      <c r="K29" s="88">
        <f t="shared" si="1"/>
        <v>0</v>
      </c>
      <c r="L29" s="88">
        <f t="shared" si="1"/>
        <v>0</v>
      </c>
      <c r="M29" s="88">
        <f>SUM(M3:M28)</f>
        <v>4170</v>
      </c>
      <c r="N29" s="88">
        <f t="shared" ref="N29" si="2">SUM(N7:N28)</f>
        <v>0</v>
      </c>
      <c r="O29" s="93">
        <f>SUM(F29:N29)</f>
        <v>6500</v>
      </c>
    </row>
    <row r="30" spans="1:22" ht="15" thickBot="1" x14ac:dyDescent="0.4">
      <c r="E30" s="41">
        <f>SUM(E7:E28)</f>
        <v>6500</v>
      </c>
      <c r="L30" s="88"/>
    </row>
    <row r="31" spans="1:22" ht="15" thickBot="1" x14ac:dyDescent="0.4">
      <c r="E31" s="43">
        <f>E29-E30</f>
        <v>0</v>
      </c>
    </row>
    <row r="36" spans="4:22" x14ac:dyDescent="0.35">
      <c r="S36">
        <v>10</v>
      </c>
    </row>
    <row r="37" spans="4:22" x14ac:dyDescent="0.35">
      <c r="Q37" t="s">
        <v>90</v>
      </c>
      <c r="R37" t="s">
        <v>91</v>
      </c>
      <c r="S37" t="s">
        <v>92</v>
      </c>
      <c r="T37" t="s">
        <v>93</v>
      </c>
      <c r="U37" t="s">
        <v>90</v>
      </c>
      <c r="V37" t="s">
        <v>92</v>
      </c>
    </row>
    <row r="38" spans="4:22" x14ac:dyDescent="0.35">
      <c r="R38" t="s">
        <v>95</v>
      </c>
      <c r="S38" t="s">
        <v>97</v>
      </c>
      <c r="T38" t="s">
        <v>95</v>
      </c>
      <c r="U38" t="s">
        <v>96</v>
      </c>
      <c r="V38" t="s">
        <v>97</v>
      </c>
    </row>
    <row r="39" spans="4:22" x14ac:dyDescent="0.35">
      <c r="R39" t="s">
        <v>95</v>
      </c>
      <c r="S39" t="s">
        <v>97</v>
      </c>
      <c r="T39" t="s">
        <v>95</v>
      </c>
      <c r="U39" t="s">
        <v>96</v>
      </c>
      <c r="V39" t="s">
        <v>97</v>
      </c>
    </row>
    <row r="43" spans="4:22" x14ac:dyDescent="0.35">
      <c r="R43" t="s">
        <v>110</v>
      </c>
      <c r="S43">
        <v>4</v>
      </c>
    </row>
    <row r="44" spans="4:22" x14ac:dyDescent="0.35">
      <c r="D44">
        <v>4300</v>
      </c>
      <c r="R44" t="s">
        <v>112</v>
      </c>
      <c r="S44">
        <v>4</v>
      </c>
    </row>
    <row r="45" spans="4:22" x14ac:dyDescent="0.35">
      <c r="D45">
        <v>600</v>
      </c>
      <c r="Q45" t="s">
        <v>111</v>
      </c>
      <c r="S45">
        <v>0</v>
      </c>
    </row>
    <row r="46" spans="4:22" x14ac:dyDescent="0.35">
      <c r="Q46" t="s">
        <v>109</v>
      </c>
      <c r="S46">
        <v>2</v>
      </c>
    </row>
  </sheetData>
  <mergeCells count="2">
    <mergeCell ref="B3:E3"/>
    <mergeCell ref="B6:E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7"/>
  <sheetViews>
    <sheetView workbookViewId="0">
      <selection activeCell="B31" sqref="B31"/>
    </sheetView>
  </sheetViews>
  <sheetFormatPr defaultRowHeight="14.5" x14ac:dyDescent="0.35"/>
  <cols>
    <col min="1" max="1" width="22.81640625" customWidth="1"/>
    <col min="2" max="2" width="37.26953125" bestFit="1" customWidth="1"/>
    <col min="3" max="3" width="28" bestFit="1" customWidth="1"/>
    <col min="4" max="4" width="8" bestFit="1" customWidth="1"/>
    <col min="6" max="6" width="8" bestFit="1" customWidth="1"/>
    <col min="7" max="7" width="18.7265625" customWidth="1"/>
  </cols>
  <sheetData>
    <row r="2" spans="1:7" x14ac:dyDescent="0.35">
      <c r="A2">
        <v>800000690090</v>
      </c>
      <c r="B2" t="s">
        <v>184</v>
      </c>
      <c r="C2" t="s">
        <v>198</v>
      </c>
      <c r="D2">
        <v>246.58</v>
      </c>
      <c r="E2">
        <v>669.45</v>
      </c>
      <c r="F2">
        <v>381.07</v>
      </c>
      <c r="G2">
        <f>E2-F2</f>
        <v>288.38000000000005</v>
      </c>
    </row>
    <row r="3" spans="1:7" x14ac:dyDescent="0.35">
      <c r="A3">
        <v>1010006090</v>
      </c>
      <c r="B3" t="s">
        <v>185</v>
      </c>
      <c r="C3" t="s">
        <v>29</v>
      </c>
      <c r="D3" t="s">
        <v>186</v>
      </c>
      <c r="E3" t="s">
        <v>187</v>
      </c>
      <c r="F3" t="s">
        <v>188</v>
      </c>
      <c r="G3" t="e">
        <f t="shared" ref="G3:G13" si="0">E3-F3</f>
        <v>#VALUE!</v>
      </c>
    </row>
    <row r="4" spans="1:7" x14ac:dyDescent="0.35">
      <c r="A4">
        <v>1010006090</v>
      </c>
      <c r="B4" t="s">
        <v>185</v>
      </c>
      <c r="C4" t="s">
        <v>189</v>
      </c>
      <c r="D4">
        <v>0</v>
      </c>
      <c r="E4" t="s">
        <v>190</v>
      </c>
      <c r="F4">
        <v>500</v>
      </c>
      <c r="G4" t="e">
        <f t="shared" si="0"/>
        <v>#VALUE!</v>
      </c>
    </row>
    <row r="5" spans="1:7" x14ac:dyDescent="0.35">
      <c r="A5">
        <v>18300690090</v>
      </c>
      <c r="B5" t="s">
        <v>31</v>
      </c>
      <c r="C5" t="s">
        <v>30</v>
      </c>
      <c r="D5">
        <v>222.46</v>
      </c>
      <c r="E5">
        <v>495.55</v>
      </c>
      <c r="F5">
        <v>246.09</v>
      </c>
      <c r="G5" s="88">
        <f t="shared" si="0"/>
        <v>249.46</v>
      </c>
    </row>
    <row r="6" spans="1:7" x14ac:dyDescent="0.35">
      <c r="A6">
        <v>18300690090</v>
      </c>
      <c r="B6" t="s">
        <v>31</v>
      </c>
      <c r="C6" t="s">
        <v>191</v>
      </c>
      <c r="D6">
        <v>222.46</v>
      </c>
      <c r="E6">
        <v>0</v>
      </c>
      <c r="F6">
        <v>0</v>
      </c>
      <c r="G6">
        <f t="shared" si="0"/>
        <v>0</v>
      </c>
    </row>
    <row r="7" spans="1:7" x14ac:dyDescent="0.35">
      <c r="A7">
        <v>8071090</v>
      </c>
      <c r="B7" t="s">
        <v>192</v>
      </c>
      <c r="C7" t="s">
        <v>33</v>
      </c>
      <c r="D7">
        <v>498.24</v>
      </c>
      <c r="E7">
        <v>498.24</v>
      </c>
      <c r="F7">
        <v>0</v>
      </c>
      <c r="G7">
        <f t="shared" si="0"/>
        <v>498.24</v>
      </c>
    </row>
    <row r="8" spans="1:7" x14ac:dyDescent="0.35">
      <c r="A8">
        <v>330152984</v>
      </c>
      <c r="B8" t="s">
        <v>40</v>
      </c>
      <c r="C8" t="s">
        <v>41</v>
      </c>
      <c r="D8">
        <v>88.05</v>
      </c>
      <c r="E8">
        <v>220.13</v>
      </c>
      <c r="F8">
        <v>132.08000000000001</v>
      </c>
      <c r="G8">
        <f t="shared" si="0"/>
        <v>88.049999999999983</v>
      </c>
    </row>
    <row r="9" spans="1:7" x14ac:dyDescent="0.35">
      <c r="A9">
        <v>102227691</v>
      </c>
      <c r="B9" t="s">
        <v>193</v>
      </c>
      <c r="C9" t="s">
        <v>194</v>
      </c>
      <c r="D9">
        <v>0</v>
      </c>
      <c r="E9">
        <v>0</v>
      </c>
      <c r="F9">
        <v>0</v>
      </c>
      <c r="G9">
        <f t="shared" si="0"/>
        <v>0</v>
      </c>
    </row>
    <row r="10" spans="1:7" x14ac:dyDescent="0.35">
      <c r="A10">
        <v>402780</v>
      </c>
      <c r="B10" t="s">
        <v>34</v>
      </c>
      <c r="C10" t="s">
        <v>35</v>
      </c>
      <c r="D10">
        <v>0</v>
      </c>
      <c r="E10">
        <v>-30.92</v>
      </c>
      <c r="F10">
        <v>0</v>
      </c>
      <c r="G10">
        <f t="shared" si="0"/>
        <v>-30.92</v>
      </c>
    </row>
    <row r="11" spans="1:7" x14ac:dyDescent="0.35">
      <c r="A11">
        <v>7046</v>
      </c>
      <c r="B11" t="s">
        <v>36</v>
      </c>
      <c r="C11" t="s">
        <v>37</v>
      </c>
      <c r="D11">
        <v>20</v>
      </c>
      <c r="E11">
        <v>40</v>
      </c>
      <c r="F11">
        <v>20</v>
      </c>
      <c r="G11">
        <f t="shared" si="0"/>
        <v>20</v>
      </c>
    </row>
    <row r="12" spans="1:7" x14ac:dyDescent="0.35">
      <c r="A12">
        <v>301033</v>
      </c>
      <c r="B12" t="s">
        <v>195</v>
      </c>
      <c r="C12" t="s">
        <v>172</v>
      </c>
      <c r="D12">
        <v>131.5</v>
      </c>
      <c r="E12">
        <v>131.5</v>
      </c>
      <c r="F12">
        <v>0</v>
      </c>
      <c r="G12">
        <f t="shared" si="0"/>
        <v>131.5</v>
      </c>
    </row>
    <row r="13" spans="1:7" x14ac:dyDescent="0.35">
      <c r="A13">
        <v>1006090</v>
      </c>
      <c r="B13" t="s">
        <v>196</v>
      </c>
      <c r="C13" t="s">
        <v>197</v>
      </c>
      <c r="D13">
        <v>0</v>
      </c>
      <c r="E13">
        <v>-71.06</v>
      </c>
      <c r="F13">
        <v>0</v>
      </c>
      <c r="G13">
        <f t="shared" si="0"/>
        <v>-71.06</v>
      </c>
    </row>
    <row r="19" spans="1:7" x14ac:dyDescent="0.35">
      <c r="A19">
        <v>800000690090</v>
      </c>
      <c r="B19" t="s">
        <v>184</v>
      </c>
      <c r="C19" t="s">
        <v>198</v>
      </c>
      <c r="D19">
        <v>0</v>
      </c>
      <c r="E19">
        <v>288.38</v>
      </c>
      <c r="F19">
        <v>246.58</v>
      </c>
      <c r="G19">
        <f>E19-F19</f>
        <v>41.799999999999983</v>
      </c>
    </row>
    <row r="20" spans="1:7" x14ac:dyDescent="0.35">
      <c r="A20">
        <v>1010006090</v>
      </c>
      <c r="B20" t="s">
        <v>185</v>
      </c>
      <c r="C20" t="s">
        <v>29</v>
      </c>
      <c r="D20">
        <v>491.82</v>
      </c>
      <c r="E20" t="s">
        <v>202</v>
      </c>
      <c r="F20" t="s">
        <v>188</v>
      </c>
      <c r="G20" t="e">
        <f t="shared" ref="G20:G27" si="1">E20-F20</f>
        <v>#VALUE!</v>
      </c>
    </row>
    <row r="21" spans="1:7" x14ac:dyDescent="0.35">
      <c r="A21">
        <v>1010006090</v>
      </c>
      <c r="B21" t="s">
        <v>185</v>
      </c>
      <c r="C21" t="s">
        <v>189</v>
      </c>
      <c r="D21">
        <v>0</v>
      </c>
      <c r="E21">
        <v>500</v>
      </c>
      <c r="F21">
        <v>0</v>
      </c>
      <c r="G21">
        <f t="shared" si="1"/>
        <v>500</v>
      </c>
    </row>
    <row r="22" spans="1:7" x14ac:dyDescent="0.35">
      <c r="A22">
        <v>800000690090</v>
      </c>
      <c r="B22" t="s">
        <v>203</v>
      </c>
      <c r="C22" t="s">
        <v>30</v>
      </c>
      <c r="D22">
        <v>0</v>
      </c>
      <c r="E22">
        <v>-72.06</v>
      </c>
      <c r="F22">
        <v>0</v>
      </c>
      <c r="G22">
        <f t="shared" si="1"/>
        <v>-72.06</v>
      </c>
    </row>
    <row r="23" spans="1:7" x14ac:dyDescent="0.35">
      <c r="A23">
        <v>18300690090</v>
      </c>
      <c r="B23" t="s">
        <v>31</v>
      </c>
      <c r="C23" t="s">
        <v>30</v>
      </c>
      <c r="D23">
        <v>184.44</v>
      </c>
      <c r="E23">
        <v>433.9</v>
      </c>
      <c r="F23">
        <v>249.46</v>
      </c>
      <c r="G23">
        <f t="shared" si="1"/>
        <v>184.43999999999997</v>
      </c>
    </row>
    <row r="24" spans="1:7" x14ac:dyDescent="0.35">
      <c r="A24">
        <v>330152984</v>
      </c>
      <c r="B24" t="s">
        <v>40</v>
      </c>
      <c r="C24" t="s">
        <v>41</v>
      </c>
      <c r="D24">
        <v>120.88</v>
      </c>
      <c r="E24">
        <v>208.93</v>
      </c>
      <c r="F24">
        <v>88.05</v>
      </c>
      <c r="G24">
        <f t="shared" si="1"/>
        <v>120.88000000000001</v>
      </c>
    </row>
    <row r="25" spans="1:7" x14ac:dyDescent="0.35">
      <c r="A25">
        <v>7046</v>
      </c>
      <c r="B25" t="s">
        <v>36</v>
      </c>
      <c r="C25" t="s">
        <v>37</v>
      </c>
      <c r="D25">
        <v>20</v>
      </c>
      <c r="E25">
        <v>40</v>
      </c>
      <c r="F25">
        <v>20</v>
      </c>
      <c r="G25">
        <f t="shared" si="1"/>
        <v>20</v>
      </c>
    </row>
    <row r="26" spans="1:7" x14ac:dyDescent="0.35">
      <c r="A26">
        <v>301033</v>
      </c>
      <c r="B26" t="s">
        <v>195</v>
      </c>
      <c r="C26" t="s">
        <v>172</v>
      </c>
      <c r="D26">
        <v>142.75</v>
      </c>
      <c r="E26">
        <v>142.75</v>
      </c>
      <c r="F26">
        <v>131.5</v>
      </c>
      <c r="G26">
        <f t="shared" si="1"/>
        <v>11.25</v>
      </c>
    </row>
    <row r="27" spans="1:7" x14ac:dyDescent="0.35">
      <c r="A27">
        <v>635656766</v>
      </c>
      <c r="B27" t="s">
        <v>204</v>
      </c>
      <c r="C27" t="s">
        <v>205</v>
      </c>
      <c r="D27">
        <v>500</v>
      </c>
      <c r="E27">
        <v>500</v>
      </c>
      <c r="F27">
        <v>0</v>
      </c>
      <c r="G27">
        <f t="shared" si="1"/>
        <v>500</v>
      </c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46"/>
  <sheetViews>
    <sheetView workbookViewId="0">
      <selection activeCell="M23" sqref="M23"/>
    </sheetView>
  </sheetViews>
  <sheetFormatPr defaultRowHeight="14.5" x14ac:dyDescent="0.35"/>
  <cols>
    <col min="1" max="1" width="20.54296875" customWidth="1"/>
    <col min="2" max="2" width="22.7265625" customWidth="1"/>
    <col min="3" max="3" width="12.54296875" customWidth="1"/>
    <col min="4" max="4" width="12.453125" customWidth="1"/>
    <col min="5" max="5" width="18.54296875" customWidth="1"/>
    <col min="6" max="6" width="12.26953125" customWidth="1"/>
    <col min="12" max="12" width="12.453125" customWidth="1"/>
    <col min="13" max="14" width="9.54296875" bestFit="1" customWidth="1"/>
    <col min="16" max="16" width="10.26953125" bestFit="1" customWidth="1"/>
    <col min="17" max="17" width="2.1796875" bestFit="1" customWidth="1"/>
    <col min="18" max="18" width="2" bestFit="1" customWidth="1"/>
    <col min="19" max="19" width="3" bestFit="1" customWidth="1"/>
    <col min="20" max="20" width="2" bestFit="1" customWidth="1"/>
    <col min="21" max="21" width="2.1796875" bestFit="1" customWidth="1"/>
  </cols>
  <sheetData>
    <row r="2" spans="1:22" x14ac:dyDescent="0.35">
      <c r="B2" s="1" t="s">
        <v>4</v>
      </c>
      <c r="C2" s="2">
        <v>43077</v>
      </c>
      <c r="D2" s="2">
        <v>43091</v>
      </c>
      <c r="E2" s="3">
        <f>D2-C2</f>
        <v>14</v>
      </c>
      <c r="F2" t="s">
        <v>62</v>
      </c>
      <c r="G2" t="s">
        <v>63</v>
      </c>
      <c r="H2" t="s">
        <v>65</v>
      </c>
      <c r="I2" t="s">
        <v>7</v>
      </c>
      <c r="J2" t="s">
        <v>8</v>
      </c>
      <c r="K2" t="s">
        <v>14</v>
      </c>
      <c r="L2" t="s">
        <v>75</v>
      </c>
      <c r="M2" t="s">
        <v>64</v>
      </c>
      <c r="N2" t="s">
        <v>76</v>
      </c>
    </row>
    <row r="3" spans="1:22" x14ac:dyDescent="0.35">
      <c r="B3" s="330" t="s">
        <v>2</v>
      </c>
      <c r="C3" s="331"/>
      <c r="D3" s="331"/>
      <c r="E3" s="339"/>
    </row>
    <row r="4" spans="1:22" x14ac:dyDescent="0.35">
      <c r="B4" s="4" t="s">
        <v>1</v>
      </c>
      <c r="C4" s="5">
        <v>4300</v>
      </c>
      <c r="D4" s="6">
        <v>1</v>
      </c>
      <c r="E4" s="6">
        <f>C4*D4</f>
        <v>4300</v>
      </c>
      <c r="F4" s="105"/>
      <c r="G4" s="105"/>
      <c r="H4" s="105"/>
      <c r="I4" s="105"/>
      <c r="J4" s="105"/>
      <c r="K4" s="105"/>
      <c r="L4" s="105"/>
      <c r="M4" s="105"/>
      <c r="N4" s="105"/>
    </row>
    <row r="5" spans="1:22" x14ac:dyDescent="0.35">
      <c r="B5" s="4" t="s">
        <v>3</v>
      </c>
      <c r="C5" s="5">
        <v>860</v>
      </c>
      <c r="D5" s="6">
        <v>1</v>
      </c>
      <c r="E5" s="6">
        <f>C5*D5</f>
        <v>860</v>
      </c>
      <c r="F5" s="105"/>
      <c r="G5" s="105"/>
      <c r="H5" s="105"/>
      <c r="I5" s="105"/>
      <c r="J5" s="105"/>
      <c r="K5" s="105"/>
      <c r="L5" s="105"/>
      <c r="M5" s="105"/>
      <c r="N5" s="105"/>
    </row>
    <row r="6" spans="1:22" ht="15" thickBot="1" x14ac:dyDescent="0.4">
      <c r="B6" s="341" t="s">
        <v>0</v>
      </c>
      <c r="C6" s="342"/>
      <c r="D6" s="342"/>
      <c r="E6" s="343"/>
    </row>
    <row r="7" spans="1:22" ht="15" thickBot="1" x14ac:dyDescent="0.4">
      <c r="A7" s="26" t="s">
        <v>6</v>
      </c>
      <c r="B7" s="15" t="s">
        <v>5</v>
      </c>
      <c r="C7" s="16">
        <v>50</v>
      </c>
      <c r="D7" s="17">
        <v>10</v>
      </c>
      <c r="E7" s="58">
        <f>C7*D7</f>
        <v>500</v>
      </c>
      <c r="H7" s="88">
        <v>500</v>
      </c>
      <c r="V7">
        <v>50</v>
      </c>
    </row>
    <row r="8" spans="1:22" ht="15" thickBot="1" x14ac:dyDescent="0.4">
      <c r="A8" s="27"/>
      <c r="B8" s="10"/>
      <c r="C8" s="9"/>
      <c r="D8" s="8"/>
      <c r="E8" s="58">
        <f t="shared" ref="E8:E22" si="0">C8*D8</f>
        <v>0</v>
      </c>
    </row>
    <row r="9" spans="1:22" ht="15" thickBot="1" x14ac:dyDescent="0.4">
      <c r="A9" s="32"/>
      <c r="B9" s="33"/>
      <c r="C9" s="34"/>
      <c r="D9" s="35"/>
      <c r="E9" s="58">
        <f t="shared" si="0"/>
        <v>0</v>
      </c>
    </row>
    <row r="10" spans="1:22" ht="15" thickBot="1" x14ac:dyDescent="0.4">
      <c r="A10" s="26" t="s">
        <v>7</v>
      </c>
      <c r="B10" s="15" t="s">
        <v>19</v>
      </c>
      <c r="C10" s="16">
        <v>200</v>
      </c>
      <c r="D10" s="17">
        <v>0</v>
      </c>
      <c r="E10" s="58">
        <f t="shared" si="0"/>
        <v>0</v>
      </c>
    </row>
    <row r="11" spans="1:22" ht="15" thickBot="1" x14ac:dyDescent="0.4">
      <c r="A11" s="27"/>
      <c r="B11" s="10" t="s">
        <v>119</v>
      </c>
      <c r="C11" s="9">
        <v>200</v>
      </c>
      <c r="D11" s="8">
        <v>1</v>
      </c>
      <c r="E11" s="58">
        <v>0</v>
      </c>
    </row>
    <row r="12" spans="1:22" ht="15" thickBot="1" x14ac:dyDescent="0.4">
      <c r="A12" s="28"/>
      <c r="B12" s="22"/>
      <c r="C12" s="23"/>
      <c r="D12" s="24"/>
      <c r="E12" s="58">
        <f t="shared" si="0"/>
        <v>0</v>
      </c>
    </row>
    <row r="13" spans="1:22" ht="15" thickBot="1" x14ac:dyDescent="0.4">
      <c r="A13" s="19" t="s">
        <v>8</v>
      </c>
      <c r="B13" s="40" t="s">
        <v>58</v>
      </c>
      <c r="C13" s="29">
        <v>20</v>
      </c>
      <c r="D13" s="30">
        <v>10</v>
      </c>
      <c r="E13" s="58">
        <f t="shared" si="0"/>
        <v>200</v>
      </c>
      <c r="G13" s="88">
        <v>200</v>
      </c>
      <c r="V13">
        <v>20</v>
      </c>
    </row>
    <row r="14" spans="1:22" ht="15" thickBot="1" x14ac:dyDescent="0.4">
      <c r="A14" s="74"/>
      <c r="B14" s="10" t="s">
        <v>81</v>
      </c>
      <c r="C14" s="9">
        <v>0</v>
      </c>
      <c r="D14" s="8">
        <v>0</v>
      </c>
      <c r="E14" s="58">
        <f t="shared" si="0"/>
        <v>0</v>
      </c>
    </row>
    <row r="15" spans="1:22" ht="15" thickBot="1" x14ac:dyDescent="0.4">
      <c r="A15" s="74"/>
      <c r="B15" s="10" t="s">
        <v>10</v>
      </c>
      <c r="C15" s="9">
        <v>0</v>
      </c>
      <c r="D15" s="8">
        <v>0</v>
      </c>
      <c r="E15" s="58">
        <f t="shared" si="0"/>
        <v>0</v>
      </c>
    </row>
    <row r="16" spans="1:22" ht="15" thickBot="1" x14ac:dyDescent="0.4">
      <c r="A16" s="74"/>
      <c r="B16" s="10" t="s">
        <v>11</v>
      </c>
      <c r="C16" s="9">
        <v>0</v>
      </c>
      <c r="D16" s="85">
        <v>0</v>
      </c>
      <c r="E16" s="58">
        <f t="shared" si="0"/>
        <v>0</v>
      </c>
    </row>
    <row r="17" spans="1:22" ht="15" thickBot="1" x14ac:dyDescent="0.4">
      <c r="A17" s="74"/>
      <c r="B17" s="10" t="s">
        <v>59</v>
      </c>
      <c r="C17" s="9">
        <f>4*130</f>
        <v>520</v>
      </c>
      <c r="D17" s="8">
        <v>1</v>
      </c>
      <c r="E17" s="58">
        <f t="shared" si="0"/>
        <v>520</v>
      </c>
      <c r="F17" s="88">
        <v>520</v>
      </c>
    </row>
    <row r="18" spans="1:22" ht="15" thickBot="1" x14ac:dyDescent="0.4">
      <c r="A18" s="74"/>
      <c r="B18" s="10" t="s">
        <v>60</v>
      </c>
      <c r="C18" s="9">
        <f>4*120</f>
        <v>480</v>
      </c>
      <c r="D18" s="8">
        <v>1</v>
      </c>
      <c r="E18" s="58">
        <f t="shared" si="0"/>
        <v>480</v>
      </c>
      <c r="F18" s="88">
        <v>480</v>
      </c>
      <c r="V18">
        <v>120</v>
      </c>
    </row>
    <row r="19" spans="1:22" ht="15" thickBot="1" x14ac:dyDescent="0.4">
      <c r="A19" s="74"/>
      <c r="B19" s="10" t="s">
        <v>67</v>
      </c>
      <c r="C19" s="9">
        <f>2*140</f>
        <v>280</v>
      </c>
      <c r="D19" s="8">
        <v>1</v>
      </c>
      <c r="E19" s="58">
        <f t="shared" si="0"/>
        <v>280</v>
      </c>
      <c r="F19" s="88">
        <v>280</v>
      </c>
    </row>
    <row r="20" spans="1:22" ht="15" thickBot="1" x14ac:dyDescent="0.4">
      <c r="A20" s="74"/>
      <c r="B20" s="10"/>
      <c r="C20" s="111"/>
      <c r="D20" s="8"/>
      <c r="E20" s="58">
        <f t="shared" si="0"/>
        <v>0</v>
      </c>
    </row>
    <row r="21" spans="1:22" ht="15" thickBot="1" x14ac:dyDescent="0.4">
      <c r="A21" s="19" t="s">
        <v>14</v>
      </c>
      <c r="B21" s="13"/>
      <c r="C21" s="11"/>
      <c r="D21" s="12"/>
      <c r="E21" s="58">
        <f t="shared" si="0"/>
        <v>0</v>
      </c>
    </row>
    <row r="22" spans="1:22" ht="15" thickBot="1" x14ac:dyDescent="0.4">
      <c r="A22" s="19"/>
      <c r="B22" s="33"/>
      <c r="C22" s="34"/>
      <c r="D22" s="35"/>
      <c r="E22" s="58">
        <f t="shared" si="0"/>
        <v>0</v>
      </c>
    </row>
    <row r="23" spans="1:22" ht="15" customHeight="1" thickBot="1" x14ac:dyDescent="0.4">
      <c r="A23" s="26" t="s">
        <v>16</v>
      </c>
      <c r="B23" s="15" t="s">
        <v>9</v>
      </c>
      <c r="C23" s="104">
        <v>1600</v>
      </c>
      <c r="D23" s="17">
        <v>1</v>
      </c>
      <c r="E23" s="58">
        <f>C23*D23</f>
        <v>1600</v>
      </c>
      <c r="M23" s="88">
        <v>1600</v>
      </c>
    </row>
    <row r="24" spans="1:22" ht="15" thickBot="1" x14ac:dyDescent="0.4">
      <c r="A24" s="94"/>
      <c r="B24" s="13"/>
      <c r="C24" s="11"/>
      <c r="D24" s="12">
        <v>0</v>
      </c>
      <c r="E24" s="58">
        <f>C24*D24</f>
        <v>0</v>
      </c>
    </row>
    <row r="25" spans="1:22" ht="15" thickBot="1" x14ac:dyDescent="0.4">
      <c r="A25" s="103"/>
      <c r="B25" s="10" t="s">
        <v>72</v>
      </c>
      <c r="C25" s="9">
        <v>600</v>
      </c>
      <c r="D25" s="8">
        <v>0</v>
      </c>
      <c r="E25" s="58">
        <f>C25*D25</f>
        <v>0</v>
      </c>
    </row>
    <row r="26" spans="1:22" ht="15" thickBot="1" x14ac:dyDescent="0.4">
      <c r="A26" s="109"/>
      <c r="B26" s="33" t="s">
        <v>100</v>
      </c>
      <c r="C26" s="34">
        <v>60</v>
      </c>
      <c r="D26" s="35">
        <v>1</v>
      </c>
      <c r="E26" s="58">
        <v>50</v>
      </c>
      <c r="M26">
        <v>50</v>
      </c>
    </row>
    <row r="27" spans="1:22" ht="15" thickBot="1" x14ac:dyDescent="0.4">
      <c r="A27" s="109"/>
      <c r="B27" s="33" t="s">
        <v>101</v>
      </c>
      <c r="C27" s="34">
        <v>60</v>
      </c>
      <c r="D27" s="35">
        <v>1</v>
      </c>
      <c r="E27" s="58">
        <v>50</v>
      </c>
      <c r="M27">
        <v>50</v>
      </c>
    </row>
    <row r="28" spans="1:22" ht="15" thickBot="1" x14ac:dyDescent="0.4">
      <c r="A28" s="28"/>
      <c r="B28" s="22" t="s">
        <v>18</v>
      </c>
      <c r="C28" s="23">
        <v>1420</v>
      </c>
      <c r="D28" s="24">
        <v>1</v>
      </c>
      <c r="E28" s="58">
        <f>C28*D28</f>
        <v>1420</v>
      </c>
      <c r="M28" s="88">
        <v>1420</v>
      </c>
    </row>
    <row r="29" spans="1:22" ht="15" thickBot="1" x14ac:dyDescent="0.4">
      <c r="E29" s="92">
        <f>SUM(E4:E5)</f>
        <v>5160</v>
      </c>
      <c r="F29" s="88">
        <f>SUM(F7:F28)</f>
        <v>1280</v>
      </c>
      <c r="G29" s="88">
        <f t="shared" ref="G29:N29" si="1">SUM(G7:G28)</f>
        <v>200</v>
      </c>
      <c r="H29" s="88">
        <f t="shared" si="1"/>
        <v>500</v>
      </c>
      <c r="I29" s="88">
        <f t="shared" si="1"/>
        <v>0</v>
      </c>
      <c r="J29" s="88">
        <f t="shared" si="1"/>
        <v>0</v>
      </c>
      <c r="K29" s="88">
        <f t="shared" si="1"/>
        <v>0</v>
      </c>
      <c r="L29" s="88">
        <f t="shared" si="1"/>
        <v>0</v>
      </c>
      <c r="M29" s="88">
        <f t="shared" si="1"/>
        <v>3120</v>
      </c>
      <c r="N29" s="88">
        <f t="shared" si="1"/>
        <v>0</v>
      </c>
      <c r="O29" s="93">
        <f>SUM(F29:N29)</f>
        <v>5100</v>
      </c>
    </row>
    <row r="30" spans="1:22" ht="15" thickBot="1" x14ac:dyDescent="0.4">
      <c r="E30" s="41">
        <f>SUM(E7:E28)</f>
        <v>5100</v>
      </c>
      <c r="L30" s="88"/>
    </row>
    <row r="31" spans="1:22" ht="15" thickBot="1" x14ac:dyDescent="0.4">
      <c r="E31" s="43">
        <f>E29-E30</f>
        <v>60</v>
      </c>
    </row>
    <row r="36" spans="4:22" x14ac:dyDescent="0.35">
      <c r="S36">
        <v>10</v>
      </c>
    </row>
    <row r="37" spans="4:22" x14ac:dyDescent="0.35">
      <c r="Q37" t="s">
        <v>90</v>
      </c>
      <c r="R37" t="s">
        <v>91</v>
      </c>
      <c r="S37" t="s">
        <v>92</v>
      </c>
      <c r="T37" t="s">
        <v>93</v>
      </c>
      <c r="U37" t="s">
        <v>90</v>
      </c>
      <c r="V37" t="s">
        <v>92</v>
      </c>
    </row>
    <row r="38" spans="4:22" x14ac:dyDescent="0.35">
      <c r="R38" t="s">
        <v>95</v>
      </c>
      <c r="S38" t="s">
        <v>97</v>
      </c>
      <c r="T38" t="s">
        <v>95</v>
      </c>
      <c r="U38" t="s">
        <v>96</v>
      </c>
      <c r="V38" t="s">
        <v>97</v>
      </c>
    </row>
    <row r="39" spans="4:22" x14ac:dyDescent="0.35">
      <c r="R39" t="s">
        <v>95</v>
      </c>
      <c r="S39" t="s">
        <v>97</v>
      </c>
      <c r="T39" t="s">
        <v>95</v>
      </c>
      <c r="U39" t="s">
        <v>96</v>
      </c>
      <c r="V39" t="s">
        <v>97</v>
      </c>
    </row>
    <row r="43" spans="4:22" x14ac:dyDescent="0.35">
      <c r="R43" t="s">
        <v>110</v>
      </c>
      <c r="S43">
        <v>4</v>
      </c>
    </row>
    <row r="44" spans="4:22" x14ac:dyDescent="0.35">
      <c r="D44">
        <v>4300</v>
      </c>
      <c r="R44" t="s">
        <v>112</v>
      </c>
      <c r="S44">
        <v>4</v>
      </c>
    </row>
    <row r="45" spans="4:22" x14ac:dyDescent="0.35">
      <c r="D45">
        <v>600</v>
      </c>
      <c r="Q45" t="s">
        <v>111</v>
      </c>
      <c r="S45">
        <v>0</v>
      </c>
    </row>
    <row r="46" spans="4:22" x14ac:dyDescent="0.35">
      <c r="Q46" t="s">
        <v>109</v>
      </c>
      <c r="S46">
        <v>2</v>
      </c>
    </row>
  </sheetData>
  <mergeCells count="2">
    <mergeCell ref="B3:E3"/>
    <mergeCell ref="B6:E6"/>
  </mergeCells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49"/>
  <sheetViews>
    <sheetView workbookViewId="0">
      <selection activeCell="C19" sqref="C19"/>
    </sheetView>
  </sheetViews>
  <sheetFormatPr defaultRowHeight="14.5" x14ac:dyDescent="0.35"/>
  <cols>
    <col min="1" max="1" width="20.54296875" customWidth="1"/>
    <col min="2" max="2" width="22.7265625" customWidth="1"/>
    <col min="3" max="3" width="12.54296875" customWidth="1"/>
    <col min="4" max="4" width="12.453125" customWidth="1"/>
    <col min="5" max="5" width="18.54296875" customWidth="1"/>
    <col min="6" max="6" width="12.26953125" customWidth="1"/>
    <col min="12" max="12" width="12.453125" customWidth="1"/>
    <col min="13" max="14" width="9.54296875" bestFit="1" customWidth="1"/>
    <col min="16" max="16" width="10.26953125" bestFit="1" customWidth="1"/>
    <col min="17" max="17" width="2.1796875" bestFit="1" customWidth="1"/>
    <col min="18" max="18" width="2" bestFit="1" customWidth="1"/>
    <col min="19" max="19" width="3" bestFit="1" customWidth="1"/>
    <col min="20" max="20" width="2" bestFit="1" customWidth="1"/>
    <col min="21" max="21" width="2.1796875" bestFit="1" customWidth="1"/>
  </cols>
  <sheetData>
    <row r="2" spans="1:22" x14ac:dyDescent="0.35">
      <c r="B2" s="1" t="s">
        <v>4</v>
      </c>
      <c r="C2" s="2">
        <v>43077</v>
      </c>
      <c r="D2" s="2">
        <v>43091</v>
      </c>
      <c r="E2" s="3">
        <f>D2-C2</f>
        <v>14</v>
      </c>
      <c r="F2" t="s">
        <v>62</v>
      </c>
      <c r="G2" t="s">
        <v>63</v>
      </c>
      <c r="H2" t="s">
        <v>65</v>
      </c>
      <c r="I2" t="s">
        <v>7</v>
      </c>
      <c r="J2" t="s">
        <v>8</v>
      </c>
      <c r="K2" t="s">
        <v>14</v>
      </c>
      <c r="L2" t="s">
        <v>75</v>
      </c>
      <c r="M2" t="s">
        <v>64</v>
      </c>
      <c r="N2" t="s">
        <v>76</v>
      </c>
    </row>
    <row r="3" spans="1:22" x14ac:dyDescent="0.35">
      <c r="B3" s="330" t="s">
        <v>2</v>
      </c>
      <c r="C3" s="331"/>
      <c r="D3" s="331"/>
      <c r="E3" s="339"/>
    </row>
    <row r="4" spans="1:22" x14ac:dyDescent="0.35">
      <c r="B4" s="4" t="s">
        <v>1</v>
      </c>
      <c r="C4" s="5">
        <v>7000</v>
      </c>
      <c r="D4" s="6">
        <v>1</v>
      </c>
      <c r="E4" s="6">
        <f>C4*D4</f>
        <v>7000</v>
      </c>
      <c r="F4" s="105"/>
      <c r="G4" s="105"/>
      <c r="H4" s="105"/>
      <c r="I4" s="105"/>
      <c r="J4" s="105"/>
      <c r="K4" s="105"/>
      <c r="L4" s="105"/>
      <c r="M4" s="105"/>
      <c r="N4" s="105"/>
    </row>
    <row r="5" spans="1:22" x14ac:dyDescent="0.35">
      <c r="B5" s="4" t="s">
        <v>3</v>
      </c>
      <c r="C5" s="5">
        <v>0</v>
      </c>
      <c r="D5" s="6">
        <v>1</v>
      </c>
      <c r="E5" s="6">
        <f>C5*D5</f>
        <v>0</v>
      </c>
      <c r="F5" s="105"/>
      <c r="G5" s="105"/>
      <c r="H5" s="105"/>
      <c r="I5" s="105"/>
      <c r="J5" s="105"/>
      <c r="K5" s="105"/>
      <c r="L5" s="105"/>
      <c r="M5" s="105"/>
      <c r="N5" s="105"/>
    </row>
    <row r="6" spans="1:22" ht="15" thickBot="1" x14ac:dyDescent="0.4">
      <c r="B6" s="341" t="s">
        <v>0</v>
      </c>
      <c r="C6" s="342"/>
      <c r="D6" s="342"/>
      <c r="E6" s="343"/>
    </row>
    <row r="7" spans="1:22" ht="15" thickBot="1" x14ac:dyDescent="0.4">
      <c r="A7" s="26" t="s">
        <v>6</v>
      </c>
      <c r="B7" s="15" t="s">
        <v>5</v>
      </c>
      <c r="C7" s="16">
        <v>50</v>
      </c>
      <c r="D7" s="17">
        <v>11</v>
      </c>
      <c r="E7" s="58">
        <f>C7*D7</f>
        <v>550</v>
      </c>
      <c r="H7" s="88">
        <v>550</v>
      </c>
      <c r="V7">
        <v>50</v>
      </c>
    </row>
    <row r="8" spans="1:22" ht="15" thickBot="1" x14ac:dyDescent="0.4">
      <c r="A8" s="27"/>
      <c r="B8" s="10"/>
      <c r="C8" s="9"/>
      <c r="D8" s="8"/>
      <c r="E8" s="58">
        <f t="shared" ref="E8:E30" si="0">C8*D8</f>
        <v>0</v>
      </c>
    </row>
    <row r="9" spans="1:22" ht="15" thickBot="1" x14ac:dyDescent="0.4">
      <c r="A9" s="32"/>
      <c r="B9" s="33"/>
      <c r="C9" s="34"/>
      <c r="D9" s="35"/>
      <c r="E9" s="58">
        <f t="shared" si="0"/>
        <v>0</v>
      </c>
    </row>
    <row r="10" spans="1:22" ht="15" thickBot="1" x14ac:dyDescent="0.4">
      <c r="A10" s="26" t="s">
        <v>7</v>
      </c>
      <c r="B10" s="15" t="s">
        <v>19</v>
      </c>
      <c r="C10" s="16">
        <v>200</v>
      </c>
      <c r="D10" s="17">
        <v>1</v>
      </c>
      <c r="E10" s="58">
        <f t="shared" si="0"/>
        <v>200</v>
      </c>
      <c r="I10" s="88">
        <v>200</v>
      </c>
    </row>
    <row r="11" spans="1:22" ht="15" thickBot="1" x14ac:dyDescent="0.4">
      <c r="A11" s="27"/>
      <c r="B11" s="10" t="s">
        <v>114</v>
      </c>
      <c r="C11" s="9">
        <v>100</v>
      </c>
      <c r="D11" s="8">
        <v>1</v>
      </c>
      <c r="E11" s="58">
        <f t="shared" si="0"/>
        <v>100</v>
      </c>
      <c r="I11" s="88">
        <v>100</v>
      </c>
    </row>
    <row r="12" spans="1:22" ht="15" thickBot="1" x14ac:dyDescent="0.4">
      <c r="A12" s="28"/>
      <c r="B12" s="22" t="s">
        <v>115</v>
      </c>
      <c r="C12" s="23">
        <v>200</v>
      </c>
      <c r="D12" s="24">
        <v>1</v>
      </c>
      <c r="E12" s="58">
        <f t="shared" si="0"/>
        <v>200</v>
      </c>
      <c r="I12" s="88">
        <v>200</v>
      </c>
    </row>
    <row r="13" spans="1:22" ht="15" thickBot="1" x14ac:dyDescent="0.4">
      <c r="A13" s="19" t="s">
        <v>8</v>
      </c>
      <c r="B13" s="40" t="s">
        <v>58</v>
      </c>
      <c r="C13" s="29">
        <v>20</v>
      </c>
      <c r="D13" s="30">
        <v>5</v>
      </c>
      <c r="E13" s="58">
        <f t="shared" si="0"/>
        <v>100</v>
      </c>
      <c r="G13">
        <v>100</v>
      </c>
      <c r="V13">
        <v>20</v>
      </c>
    </row>
    <row r="14" spans="1:22" ht="15" thickBot="1" x14ac:dyDescent="0.4">
      <c r="A14" s="74"/>
      <c r="B14" s="10" t="s">
        <v>81</v>
      </c>
      <c r="C14" s="9">
        <v>0</v>
      </c>
      <c r="D14" s="8">
        <v>0</v>
      </c>
      <c r="E14" s="58">
        <f t="shared" si="0"/>
        <v>0</v>
      </c>
    </row>
    <row r="15" spans="1:22" ht="15" thickBot="1" x14ac:dyDescent="0.4">
      <c r="A15" s="74"/>
      <c r="B15" s="10" t="s">
        <v>10</v>
      </c>
      <c r="C15" s="9">
        <v>0</v>
      </c>
      <c r="D15" s="8">
        <v>0</v>
      </c>
      <c r="E15" s="58">
        <f t="shared" si="0"/>
        <v>0</v>
      </c>
    </row>
    <row r="16" spans="1:22" ht="15" thickBot="1" x14ac:dyDescent="0.4">
      <c r="A16" s="74"/>
      <c r="B16" s="10" t="s">
        <v>11</v>
      </c>
      <c r="C16" s="9">
        <v>0</v>
      </c>
      <c r="D16" s="85">
        <v>0</v>
      </c>
      <c r="E16" s="58">
        <f t="shared" si="0"/>
        <v>0</v>
      </c>
    </row>
    <row r="17" spans="1:22" ht="15" thickBot="1" x14ac:dyDescent="0.4">
      <c r="A17" s="74"/>
      <c r="B17" s="10" t="s">
        <v>59</v>
      </c>
      <c r="C17" s="9">
        <f>4*130</f>
        <v>520</v>
      </c>
      <c r="D17" s="8">
        <v>1</v>
      </c>
      <c r="E17" s="58">
        <f t="shared" si="0"/>
        <v>520</v>
      </c>
      <c r="F17">
        <v>520</v>
      </c>
    </row>
    <row r="18" spans="1:22" ht="15" thickBot="1" x14ac:dyDescent="0.4">
      <c r="A18" s="74"/>
      <c r="B18" s="10" t="s">
        <v>60</v>
      </c>
      <c r="C18" s="9">
        <f>4*120</f>
        <v>480</v>
      </c>
      <c r="D18" s="8">
        <v>1</v>
      </c>
      <c r="E18" s="58">
        <f t="shared" si="0"/>
        <v>480</v>
      </c>
      <c r="F18">
        <v>480</v>
      </c>
      <c r="V18">
        <v>120</v>
      </c>
    </row>
    <row r="19" spans="1:22" ht="15" thickBot="1" x14ac:dyDescent="0.4">
      <c r="A19" s="74"/>
      <c r="B19" s="10" t="s">
        <v>67</v>
      </c>
      <c r="C19" s="9">
        <f>4*140</f>
        <v>560</v>
      </c>
      <c r="D19" s="8">
        <v>1</v>
      </c>
      <c r="E19" s="58">
        <f t="shared" si="0"/>
        <v>560</v>
      </c>
      <c r="F19">
        <v>560</v>
      </c>
    </row>
    <row r="20" spans="1:22" ht="15" thickBot="1" x14ac:dyDescent="0.4">
      <c r="A20" s="74"/>
      <c r="B20" s="10" t="s">
        <v>104</v>
      </c>
      <c r="C20" s="111">
        <v>0</v>
      </c>
      <c r="D20" s="8">
        <v>1</v>
      </c>
      <c r="E20" s="58">
        <f t="shared" si="0"/>
        <v>0</v>
      </c>
    </row>
    <row r="21" spans="1:22" ht="15" thickBot="1" x14ac:dyDescent="0.4">
      <c r="A21" s="74"/>
      <c r="B21" s="10" t="s">
        <v>116</v>
      </c>
      <c r="C21" s="111">
        <v>200</v>
      </c>
      <c r="D21" s="8">
        <v>1</v>
      </c>
      <c r="E21" s="58">
        <f t="shared" si="0"/>
        <v>200</v>
      </c>
      <c r="J21">
        <v>200</v>
      </c>
    </row>
    <row r="22" spans="1:22" ht="15" thickBot="1" x14ac:dyDescent="0.4">
      <c r="A22" s="74"/>
      <c r="B22" s="10"/>
      <c r="C22" s="111"/>
      <c r="D22" s="8"/>
      <c r="E22" s="58">
        <f t="shared" si="0"/>
        <v>0</v>
      </c>
    </row>
    <row r="23" spans="1:22" ht="15" thickBot="1" x14ac:dyDescent="0.4">
      <c r="A23" s="19" t="s">
        <v>14</v>
      </c>
      <c r="B23" s="13" t="s">
        <v>117</v>
      </c>
      <c r="C23" s="11">
        <v>200</v>
      </c>
      <c r="D23" s="12">
        <v>1</v>
      </c>
      <c r="E23" s="58">
        <f t="shared" si="0"/>
        <v>200</v>
      </c>
      <c r="K23" s="88">
        <v>200</v>
      </c>
    </row>
    <row r="24" spans="1:22" ht="15" thickBot="1" x14ac:dyDescent="0.4">
      <c r="A24" s="19"/>
      <c r="B24" s="33" t="s">
        <v>82</v>
      </c>
      <c r="C24" s="34">
        <v>800</v>
      </c>
      <c r="D24" s="35">
        <v>1</v>
      </c>
      <c r="E24" s="58">
        <f t="shared" si="0"/>
        <v>800</v>
      </c>
      <c r="K24" s="88">
        <v>800</v>
      </c>
    </row>
    <row r="25" spans="1:22" ht="15" customHeight="1" thickBot="1" x14ac:dyDescent="0.4">
      <c r="A25" s="26" t="s">
        <v>16</v>
      </c>
      <c r="B25" s="15" t="s">
        <v>9</v>
      </c>
      <c r="C25" s="104">
        <v>2000</v>
      </c>
      <c r="D25" s="17">
        <v>1</v>
      </c>
      <c r="E25" s="58">
        <f>C25*D25</f>
        <v>2000</v>
      </c>
      <c r="K25" s="88"/>
      <c r="M25" s="88">
        <v>2000</v>
      </c>
    </row>
    <row r="26" spans="1:22" ht="15" thickBot="1" x14ac:dyDescent="0.4">
      <c r="A26" s="94"/>
      <c r="B26" s="13"/>
      <c r="C26" s="11"/>
      <c r="D26" s="12">
        <v>0</v>
      </c>
      <c r="E26" s="58">
        <f>C26*D26</f>
        <v>0</v>
      </c>
    </row>
    <row r="27" spans="1:22" ht="15" thickBot="1" x14ac:dyDescent="0.4">
      <c r="A27" s="27"/>
      <c r="B27" s="10" t="s">
        <v>71</v>
      </c>
      <c r="C27" s="9">
        <v>0</v>
      </c>
      <c r="D27" s="8">
        <v>1</v>
      </c>
      <c r="E27" s="58">
        <f>C27*D27</f>
        <v>0</v>
      </c>
    </row>
    <row r="28" spans="1:22" ht="15" thickBot="1" x14ac:dyDescent="0.4">
      <c r="A28" s="103"/>
      <c r="B28" s="10" t="s">
        <v>72</v>
      </c>
      <c r="C28" s="9">
        <v>1000</v>
      </c>
      <c r="D28" s="8">
        <v>1</v>
      </c>
      <c r="E28" s="58">
        <f>C28*D28</f>
        <v>1000</v>
      </c>
      <c r="N28" s="88">
        <v>1000</v>
      </c>
    </row>
    <row r="29" spans="1:22" ht="15" thickBot="1" x14ac:dyDescent="0.4">
      <c r="A29" s="109"/>
      <c r="B29" s="33" t="s">
        <v>100</v>
      </c>
      <c r="C29" s="34">
        <v>0</v>
      </c>
      <c r="D29" s="35">
        <v>1</v>
      </c>
      <c r="E29" s="58">
        <f t="shared" si="0"/>
        <v>0</v>
      </c>
    </row>
    <row r="30" spans="1:22" ht="15" thickBot="1" x14ac:dyDescent="0.4">
      <c r="A30" s="109"/>
      <c r="B30" s="33" t="s">
        <v>101</v>
      </c>
      <c r="C30" s="34">
        <v>0</v>
      </c>
      <c r="D30" s="35">
        <v>1</v>
      </c>
      <c r="E30" s="58">
        <f t="shared" si="0"/>
        <v>0</v>
      </c>
    </row>
    <row r="31" spans="1:22" ht="15" thickBot="1" x14ac:dyDescent="0.4">
      <c r="A31" s="28"/>
      <c r="B31" s="22" t="s">
        <v>18</v>
      </c>
      <c r="C31" s="23">
        <v>0</v>
      </c>
      <c r="D31" s="24">
        <v>1</v>
      </c>
      <c r="E31" s="58">
        <f>C31*D31</f>
        <v>0</v>
      </c>
    </row>
    <row r="32" spans="1:22" ht="15" thickBot="1" x14ac:dyDescent="0.4">
      <c r="E32" s="92">
        <f>SUM(E4:E5)</f>
        <v>7000</v>
      </c>
      <c r="F32" s="88">
        <f>SUM(F7:F31)</f>
        <v>1560</v>
      </c>
      <c r="G32" s="88">
        <f t="shared" ref="G32:N32" si="1">SUM(G7:G31)</f>
        <v>100</v>
      </c>
      <c r="H32" s="88">
        <f t="shared" si="1"/>
        <v>550</v>
      </c>
      <c r="I32" s="88">
        <f t="shared" si="1"/>
        <v>500</v>
      </c>
      <c r="J32" s="88">
        <f t="shared" si="1"/>
        <v>200</v>
      </c>
      <c r="K32" s="88">
        <f t="shared" si="1"/>
        <v>1000</v>
      </c>
      <c r="L32" s="88">
        <f t="shared" si="1"/>
        <v>0</v>
      </c>
      <c r="M32" s="88">
        <f t="shared" si="1"/>
        <v>2000</v>
      </c>
      <c r="N32" s="88">
        <f t="shared" si="1"/>
        <v>1000</v>
      </c>
      <c r="O32" s="93">
        <f>SUM(F32:N32)</f>
        <v>6910</v>
      </c>
    </row>
    <row r="33" spans="5:22" ht="15" thickBot="1" x14ac:dyDescent="0.4">
      <c r="E33" s="41">
        <f>SUM(E7:E31)</f>
        <v>6910</v>
      </c>
      <c r="L33" s="88"/>
    </row>
    <row r="34" spans="5:22" ht="15" thickBot="1" x14ac:dyDescent="0.4">
      <c r="E34" s="43">
        <f>E32-E33</f>
        <v>90</v>
      </c>
    </row>
    <row r="39" spans="5:22" x14ac:dyDescent="0.35">
      <c r="S39">
        <v>10</v>
      </c>
    </row>
    <row r="40" spans="5:22" x14ac:dyDescent="0.35">
      <c r="Q40" t="s">
        <v>90</v>
      </c>
      <c r="R40" t="s">
        <v>91</v>
      </c>
      <c r="S40" t="s">
        <v>92</v>
      </c>
      <c r="T40" t="s">
        <v>93</v>
      </c>
      <c r="U40" t="s">
        <v>90</v>
      </c>
      <c r="V40" t="s">
        <v>92</v>
      </c>
    </row>
    <row r="41" spans="5:22" x14ac:dyDescent="0.35">
      <c r="U41" t="s">
        <v>96</v>
      </c>
      <c r="V41" t="s">
        <v>97</v>
      </c>
    </row>
    <row r="42" spans="5:22" x14ac:dyDescent="0.35">
      <c r="R42" t="s">
        <v>95</v>
      </c>
      <c r="S42" t="s">
        <v>97</v>
      </c>
      <c r="T42" t="s">
        <v>95</v>
      </c>
      <c r="U42" t="s">
        <v>96</v>
      </c>
      <c r="V42" t="s">
        <v>97</v>
      </c>
    </row>
    <row r="43" spans="5:22" x14ac:dyDescent="0.35">
      <c r="R43" t="s">
        <v>95</v>
      </c>
      <c r="S43" t="s">
        <v>97</v>
      </c>
      <c r="T43" t="s">
        <v>95</v>
      </c>
      <c r="U43" t="s">
        <v>96</v>
      </c>
      <c r="V43" t="s">
        <v>97</v>
      </c>
    </row>
    <row r="46" spans="5:22" x14ac:dyDescent="0.35">
      <c r="R46" t="s">
        <v>110</v>
      </c>
      <c r="S46">
        <v>4</v>
      </c>
    </row>
    <row r="47" spans="5:22" x14ac:dyDescent="0.35">
      <c r="R47" t="s">
        <v>112</v>
      </c>
      <c r="S47">
        <v>4</v>
      </c>
    </row>
    <row r="48" spans="5:22" x14ac:dyDescent="0.35">
      <c r="Q48" t="s">
        <v>111</v>
      </c>
      <c r="S48">
        <v>0</v>
      </c>
    </row>
    <row r="49" spans="17:19" x14ac:dyDescent="0.35">
      <c r="Q49" t="s">
        <v>109</v>
      </c>
      <c r="S49">
        <v>4</v>
      </c>
    </row>
  </sheetData>
  <mergeCells count="2">
    <mergeCell ref="B3:E3"/>
    <mergeCell ref="B6:E6"/>
  </mergeCells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48"/>
  <sheetViews>
    <sheetView workbookViewId="0">
      <selection activeCell="N27" sqref="N27"/>
    </sheetView>
  </sheetViews>
  <sheetFormatPr defaultRowHeight="14.5" x14ac:dyDescent="0.35"/>
  <cols>
    <col min="1" max="1" width="20.54296875" customWidth="1"/>
    <col min="2" max="2" width="22.7265625" customWidth="1"/>
    <col min="3" max="3" width="12.54296875" customWidth="1"/>
    <col min="4" max="4" width="12.453125" customWidth="1"/>
    <col min="5" max="5" width="18.54296875" customWidth="1"/>
    <col min="6" max="6" width="12.26953125" customWidth="1"/>
    <col min="12" max="12" width="12.453125" customWidth="1"/>
    <col min="13" max="14" width="9.54296875" bestFit="1" customWidth="1"/>
    <col min="16" max="16" width="10.26953125" bestFit="1" customWidth="1"/>
    <col min="17" max="17" width="2.1796875" bestFit="1" customWidth="1"/>
    <col min="18" max="18" width="2" bestFit="1" customWidth="1"/>
    <col min="19" max="19" width="3" bestFit="1" customWidth="1"/>
    <col min="20" max="20" width="2" bestFit="1" customWidth="1"/>
    <col min="21" max="21" width="2.1796875" bestFit="1" customWidth="1"/>
  </cols>
  <sheetData>
    <row r="2" spans="1:22" x14ac:dyDescent="0.35">
      <c r="B2" s="1" t="s">
        <v>4</v>
      </c>
      <c r="C2" s="2">
        <v>43077</v>
      </c>
      <c r="D2" s="2">
        <v>43091</v>
      </c>
      <c r="E2" s="3">
        <f>D2-C2</f>
        <v>14</v>
      </c>
      <c r="F2" t="s">
        <v>62</v>
      </c>
      <c r="G2" t="s">
        <v>63</v>
      </c>
      <c r="H2" t="s">
        <v>65</v>
      </c>
      <c r="I2" t="s">
        <v>7</v>
      </c>
      <c r="J2" t="s">
        <v>8</v>
      </c>
      <c r="K2" t="s">
        <v>14</v>
      </c>
      <c r="L2" t="s">
        <v>75</v>
      </c>
      <c r="M2" t="s">
        <v>64</v>
      </c>
      <c r="N2" t="s">
        <v>76</v>
      </c>
    </row>
    <row r="3" spans="1:22" x14ac:dyDescent="0.35">
      <c r="B3" s="330" t="s">
        <v>2</v>
      </c>
      <c r="C3" s="331"/>
      <c r="D3" s="331"/>
      <c r="E3" s="339"/>
    </row>
    <row r="4" spans="1:22" x14ac:dyDescent="0.35">
      <c r="B4" s="4" t="s">
        <v>1</v>
      </c>
      <c r="C4" s="5">
        <v>6190</v>
      </c>
      <c r="D4" s="6">
        <v>1</v>
      </c>
      <c r="E4" s="6">
        <f>C4*D4</f>
        <v>6190</v>
      </c>
      <c r="F4" s="105"/>
      <c r="G4" s="105"/>
      <c r="H4" s="105"/>
      <c r="I4" s="105"/>
      <c r="J4" s="105"/>
      <c r="K4" s="105"/>
      <c r="L4" s="105"/>
      <c r="M4" s="105"/>
      <c r="N4" s="105"/>
    </row>
    <row r="5" spans="1:22" x14ac:dyDescent="0.35">
      <c r="B5" s="4" t="s">
        <v>3</v>
      </c>
      <c r="C5" s="5">
        <v>860</v>
      </c>
      <c r="D5" s="6">
        <v>1</v>
      </c>
      <c r="E5" s="6">
        <f>C5*D5</f>
        <v>860</v>
      </c>
      <c r="F5" s="105"/>
      <c r="G5" s="105"/>
      <c r="H5" s="105"/>
      <c r="I5" s="105"/>
      <c r="J5" s="105"/>
      <c r="K5" s="105"/>
      <c r="L5" s="105"/>
      <c r="M5" s="105"/>
      <c r="N5" s="105"/>
    </row>
    <row r="6" spans="1:22" ht="15" thickBot="1" x14ac:dyDescent="0.4">
      <c r="B6" s="341" t="s">
        <v>0</v>
      </c>
      <c r="C6" s="342"/>
      <c r="D6" s="342"/>
      <c r="E6" s="343"/>
    </row>
    <row r="7" spans="1:22" ht="15" thickBot="1" x14ac:dyDescent="0.4">
      <c r="A7" s="26" t="s">
        <v>6</v>
      </c>
      <c r="B7" s="15" t="s">
        <v>5</v>
      </c>
      <c r="C7" s="16">
        <v>50</v>
      </c>
      <c r="D7" s="17">
        <v>10</v>
      </c>
      <c r="E7" s="58">
        <f>C7*D7</f>
        <v>500</v>
      </c>
      <c r="H7" s="88">
        <v>500</v>
      </c>
      <c r="V7">
        <v>50</v>
      </c>
    </row>
    <row r="8" spans="1:22" ht="15" thickBot="1" x14ac:dyDescent="0.4">
      <c r="A8" s="27"/>
      <c r="B8" s="10"/>
      <c r="C8" s="9"/>
      <c r="D8" s="8"/>
      <c r="E8" s="58">
        <f t="shared" ref="E8:E29" si="0">C8*D8</f>
        <v>0</v>
      </c>
    </row>
    <row r="9" spans="1:22" ht="15" thickBot="1" x14ac:dyDescent="0.4">
      <c r="A9" s="32"/>
      <c r="B9" s="33"/>
      <c r="C9" s="34"/>
      <c r="D9" s="35"/>
      <c r="E9" s="58">
        <f t="shared" si="0"/>
        <v>0</v>
      </c>
    </row>
    <row r="10" spans="1:22" ht="15" thickBot="1" x14ac:dyDescent="0.4">
      <c r="A10" s="26" t="s">
        <v>7</v>
      </c>
      <c r="B10" s="15" t="s">
        <v>19</v>
      </c>
      <c r="C10" s="16">
        <v>0</v>
      </c>
      <c r="D10" s="17">
        <v>1</v>
      </c>
      <c r="E10" s="58">
        <f t="shared" si="0"/>
        <v>0</v>
      </c>
    </row>
    <row r="11" spans="1:22" ht="15" thickBot="1" x14ac:dyDescent="0.4">
      <c r="A11" s="27"/>
      <c r="B11" s="10" t="s">
        <v>61</v>
      </c>
      <c r="C11" s="9">
        <v>100</v>
      </c>
      <c r="D11" s="8">
        <v>1</v>
      </c>
      <c r="E11" s="58">
        <f t="shared" si="0"/>
        <v>100</v>
      </c>
      <c r="I11" s="88">
        <v>100</v>
      </c>
    </row>
    <row r="12" spans="1:22" ht="15" thickBot="1" x14ac:dyDescent="0.4">
      <c r="A12" s="28"/>
      <c r="B12" s="39"/>
      <c r="C12" s="23"/>
      <c r="D12" s="24"/>
      <c r="E12" s="58">
        <f t="shared" si="0"/>
        <v>0</v>
      </c>
    </row>
    <row r="13" spans="1:22" ht="15" thickBot="1" x14ac:dyDescent="0.4">
      <c r="A13" s="19" t="s">
        <v>8</v>
      </c>
      <c r="B13" s="40" t="s">
        <v>58</v>
      </c>
      <c r="C13" s="29">
        <v>20</v>
      </c>
      <c r="D13" s="30">
        <v>9</v>
      </c>
      <c r="E13" s="58">
        <f t="shared" si="0"/>
        <v>180</v>
      </c>
      <c r="G13" s="88">
        <v>180</v>
      </c>
      <c r="V13">
        <v>20</v>
      </c>
    </row>
    <row r="14" spans="1:22" ht="15" thickBot="1" x14ac:dyDescent="0.4">
      <c r="A14" s="74"/>
      <c r="B14" s="10" t="s">
        <v>81</v>
      </c>
      <c r="C14" s="9">
        <v>100</v>
      </c>
      <c r="D14" s="8">
        <v>1</v>
      </c>
      <c r="E14" s="58">
        <f t="shared" si="0"/>
        <v>100</v>
      </c>
      <c r="G14" s="88">
        <v>100</v>
      </c>
    </row>
    <row r="15" spans="1:22" ht="15" thickBot="1" x14ac:dyDescent="0.4">
      <c r="A15" s="74"/>
      <c r="B15" s="10" t="s">
        <v>10</v>
      </c>
      <c r="C15" s="9">
        <v>50</v>
      </c>
      <c r="D15" s="8">
        <v>3</v>
      </c>
      <c r="E15" s="58">
        <f t="shared" si="0"/>
        <v>150</v>
      </c>
      <c r="G15" s="88">
        <v>150</v>
      </c>
    </row>
    <row r="16" spans="1:22" ht="15" thickBot="1" x14ac:dyDescent="0.4">
      <c r="A16" s="74"/>
      <c r="B16" s="10" t="s">
        <v>11</v>
      </c>
      <c r="C16" s="9">
        <v>100</v>
      </c>
      <c r="D16" s="85">
        <v>2</v>
      </c>
      <c r="E16" s="58">
        <f t="shared" si="0"/>
        <v>200</v>
      </c>
      <c r="G16" s="88">
        <v>200</v>
      </c>
    </row>
    <row r="17" spans="1:22" ht="15" thickBot="1" x14ac:dyDescent="0.4">
      <c r="A17" s="74"/>
      <c r="B17" s="10" t="s">
        <v>59</v>
      </c>
      <c r="C17" s="9">
        <f>4*130</f>
        <v>520</v>
      </c>
      <c r="D17" s="8">
        <v>1</v>
      </c>
      <c r="E17" s="58">
        <f t="shared" si="0"/>
        <v>520</v>
      </c>
      <c r="F17" s="88">
        <v>520</v>
      </c>
    </row>
    <row r="18" spans="1:22" ht="15" thickBot="1" x14ac:dyDescent="0.4">
      <c r="A18" s="74"/>
      <c r="B18" s="10" t="s">
        <v>60</v>
      </c>
      <c r="C18" s="9">
        <f>4*120</f>
        <v>480</v>
      </c>
      <c r="D18" s="8">
        <v>1</v>
      </c>
      <c r="E18" s="58">
        <f t="shared" si="0"/>
        <v>480</v>
      </c>
      <c r="F18" s="88">
        <v>480</v>
      </c>
      <c r="V18">
        <v>120</v>
      </c>
    </row>
    <row r="19" spans="1:22" ht="15" thickBot="1" x14ac:dyDescent="0.4">
      <c r="A19" s="74"/>
      <c r="B19" s="10" t="s">
        <v>67</v>
      </c>
      <c r="C19" s="9">
        <f>2*140</f>
        <v>280</v>
      </c>
      <c r="D19" s="8">
        <v>1</v>
      </c>
      <c r="E19" s="58">
        <f t="shared" si="0"/>
        <v>280</v>
      </c>
      <c r="F19" s="88">
        <v>280</v>
      </c>
    </row>
    <row r="20" spans="1:22" ht="15" thickBot="1" x14ac:dyDescent="0.4">
      <c r="A20" s="74"/>
      <c r="B20" s="10" t="s">
        <v>104</v>
      </c>
      <c r="C20" s="111">
        <f>2*100</f>
        <v>200</v>
      </c>
      <c r="D20" s="8">
        <v>1</v>
      </c>
      <c r="E20" s="58">
        <f t="shared" si="0"/>
        <v>200</v>
      </c>
      <c r="F20" s="88">
        <v>200</v>
      </c>
    </row>
    <row r="21" spans="1:22" ht="15" thickBot="1" x14ac:dyDescent="0.4">
      <c r="A21" s="74"/>
      <c r="B21" s="10"/>
      <c r="C21" s="111"/>
      <c r="D21" s="8"/>
      <c r="E21" s="58">
        <f t="shared" si="0"/>
        <v>0</v>
      </c>
    </row>
    <row r="22" spans="1:22" ht="15" thickBot="1" x14ac:dyDescent="0.4">
      <c r="A22" s="19" t="s">
        <v>14</v>
      </c>
      <c r="B22" s="13"/>
      <c r="C22" s="11"/>
      <c r="D22" s="12"/>
      <c r="E22" s="58">
        <f t="shared" si="0"/>
        <v>0</v>
      </c>
    </row>
    <row r="23" spans="1:22" ht="15" thickBot="1" x14ac:dyDescent="0.4">
      <c r="A23" s="19"/>
      <c r="B23" s="33"/>
      <c r="C23" s="34"/>
      <c r="D23" s="35"/>
      <c r="E23" s="58">
        <f t="shared" si="0"/>
        <v>0</v>
      </c>
    </row>
    <row r="24" spans="1:22" ht="15" customHeight="1" thickBot="1" x14ac:dyDescent="0.4">
      <c r="A24" s="26" t="s">
        <v>16</v>
      </c>
      <c r="B24" s="15" t="s">
        <v>9</v>
      </c>
      <c r="C24" s="104">
        <v>2000</v>
      </c>
      <c r="D24" s="17">
        <v>1</v>
      </c>
      <c r="E24" s="58">
        <f>C24*D24</f>
        <v>2000</v>
      </c>
      <c r="M24">
        <v>2000</v>
      </c>
      <c r="P24">
        <f>M24-860+300</f>
        <v>1440</v>
      </c>
    </row>
    <row r="25" spans="1:22" ht="15" thickBot="1" x14ac:dyDescent="0.4">
      <c r="A25" s="94"/>
      <c r="B25" s="13"/>
      <c r="C25" s="11"/>
      <c r="D25" s="12">
        <v>0</v>
      </c>
      <c r="E25" s="58">
        <f>C25*D25</f>
        <v>0</v>
      </c>
    </row>
    <row r="26" spans="1:22" ht="15" thickBot="1" x14ac:dyDescent="0.4">
      <c r="A26" s="27"/>
      <c r="B26" s="10" t="s">
        <v>71</v>
      </c>
      <c r="C26" s="9">
        <v>200</v>
      </c>
      <c r="D26" s="8">
        <v>1</v>
      </c>
      <c r="E26" s="58">
        <f>C26*D26</f>
        <v>200</v>
      </c>
      <c r="N26" s="112">
        <v>200</v>
      </c>
    </row>
    <row r="27" spans="1:22" ht="15" thickBot="1" x14ac:dyDescent="0.4">
      <c r="A27" s="103"/>
      <c r="B27" s="10" t="s">
        <v>72</v>
      </c>
      <c r="C27" s="9">
        <v>700</v>
      </c>
      <c r="D27" s="8">
        <v>1</v>
      </c>
      <c r="E27" s="58">
        <f>C27*D27</f>
        <v>700</v>
      </c>
      <c r="N27" s="88">
        <v>700</v>
      </c>
    </row>
    <row r="28" spans="1:22" ht="15" thickBot="1" x14ac:dyDescent="0.4">
      <c r="A28" s="109"/>
      <c r="B28" s="33" t="s">
        <v>100</v>
      </c>
      <c r="C28" s="34">
        <v>50</v>
      </c>
      <c r="D28" s="35">
        <v>1</v>
      </c>
      <c r="E28" s="58">
        <f t="shared" si="0"/>
        <v>50</v>
      </c>
      <c r="M28" s="112">
        <v>50</v>
      </c>
    </row>
    <row r="29" spans="1:22" ht="15" thickBot="1" x14ac:dyDescent="0.4">
      <c r="A29" s="109"/>
      <c r="B29" s="33" t="s">
        <v>101</v>
      </c>
      <c r="C29" s="34">
        <v>50</v>
      </c>
      <c r="D29" s="35">
        <v>1</v>
      </c>
      <c r="E29" s="58">
        <f t="shared" si="0"/>
        <v>50</v>
      </c>
      <c r="M29" s="112">
        <v>50</v>
      </c>
    </row>
    <row r="30" spans="1:22" ht="15" thickBot="1" x14ac:dyDescent="0.4">
      <c r="A30" s="28"/>
      <c r="B30" s="22" t="s">
        <v>18</v>
      </c>
      <c r="C30" s="23">
        <v>1350</v>
      </c>
      <c r="D30" s="24">
        <v>1</v>
      </c>
      <c r="E30" s="58">
        <f>C30*D30</f>
        <v>1350</v>
      </c>
      <c r="L30" s="88">
        <v>1350</v>
      </c>
    </row>
    <row r="31" spans="1:22" ht="15" thickBot="1" x14ac:dyDescent="0.4">
      <c r="E31" s="92">
        <f>SUM(E4:E5)</f>
        <v>7050</v>
      </c>
      <c r="F31" s="88">
        <f>SUM(F7:F30)</f>
        <v>1480</v>
      </c>
      <c r="G31" s="88">
        <f t="shared" ref="G31:N31" si="1">SUM(G7:G30)</f>
        <v>630</v>
      </c>
      <c r="H31" s="88">
        <f t="shared" si="1"/>
        <v>500</v>
      </c>
      <c r="I31" s="88">
        <f t="shared" si="1"/>
        <v>100</v>
      </c>
      <c r="J31" s="88">
        <f t="shared" si="1"/>
        <v>0</v>
      </c>
      <c r="K31" s="88">
        <f t="shared" si="1"/>
        <v>0</v>
      </c>
      <c r="L31" s="88">
        <f t="shared" si="1"/>
        <v>1350</v>
      </c>
      <c r="M31" s="88">
        <f t="shared" si="1"/>
        <v>2100</v>
      </c>
      <c r="N31" s="88">
        <f t="shared" si="1"/>
        <v>900</v>
      </c>
      <c r="O31" s="93">
        <f>SUM(F31:N31)</f>
        <v>7060</v>
      </c>
    </row>
    <row r="32" spans="1:22" ht="15" thickBot="1" x14ac:dyDescent="0.4">
      <c r="E32" s="41">
        <f>SUM(E7:E30)</f>
        <v>7060</v>
      </c>
      <c r="L32" s="88"/>
    </row>
    <row r="33" spans="5:22" ht="15" thickBot="1" x14ac:dyDescent="0.4">
      <c r="E33" s="43">
        <f>E31-E32</f>
        <v>-10</v>
      </c>
    </row>
    <row r="38" spans="5:22" x14ac:dyDescent="0.35">
      <c r="S38">
        <v>10</v>
      </c>
    </row>
    <row r="39" spans="5:22" x14ac:dyDescent="0.35">
      <c r="Q39" t="s">
        <v>90</v>
      </c>
      <c r="R39" t="s">
        <v>91</v>
      </c>
      <c r="S39" t="s">
        <v>92</v>
      </c>
      <c r="T39" t="s">
        <v>93</v>
      </c>
      <c r="U39" t="s">
        <v>90</v>
      </c>
      <c r="V39" t="s">
        <v>92</v>
      </c>
    </row>
    <row r="40" spans="5:22" x14ac:dyDescent="0.35">
      <c r="U40" t="s">
        <v>109</v>
      </c>
      <c r="V40" t="s">
        <v>110</v>
      </c>
    </row>
    <row r="41" spans="5:22" x14ac:dyDescent="0.35">
      <c r="Q41" t="s">
        <v>111</v>
      </c>
      <c r="R41" t="s">
        <v>112</v>
      </c>
      <c r="S41" t="s">
        <v>110</v>
      </c>
      <c r="T41" t="s">
        <v>112</v>
      </c>
      <c r="U41" t="s">
        <v>109</v>
      </c>
      <c r="V41" t="s">
        <v>110</v>
      </c>
    </row>
    <row r="42" spans="5:22" x14ac:dyDescent="0.35">
      <c r="Q42" t="s">
        <v>111</v>
      </c>
      <c r="R42" t="s">
        <v>112</v>
      </c>
      <c r="S42" t="s">
        <v>110</v>
      </c>
      <c r="T42" t="s">
        <v>112</v>
      </c>
    </row>
    <row r="45" spans="5:22" x14ac:dyDescent="0.35">
      <c r="R45" t="s">
        <v>110</v>
      </c>
      <c r="S45">
        <v>4</v>
      </c>
    </row>
    <row r="46" spans="5:22" x14ac:dyDescent="0.35">
      <c r="R46" t="s">
        <v>112</v>
      </c>
      <c r="S46">
        <v>4</v>
      </c>
    </row>
    <row r="47" spans="5:22" x14ac:dyDescent="0.35">
      <c r="Q47" t="s">
        <v>111</v>
      </c>
      <c r="S47">
        <v>2</v>
      </c>
    </row>
    <row r="48" spans="5:22" x14ac:dyDescent="0.35">
      <c r="Q48" t="s">
        <v>109</v>
      </c>
      <c r="S48">
        <v>2</v>
      </c>
    </row>
  </sheetData>
  <mergeCells count="2">
    <mergeCell ref="B3:E3"/>
    <mergeCell ref="B6:E6"/>
  </mergeCells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44"/>
  <sheetViews>
    <sheetView workbookViewId="0">
      <selection activeCell="G11" sqref="G11"/>
    </sheetView>
  </sheetViews>
  <sheetFormatPr defaultRowHeight="14.5" x14ac:dyDescent="0.35"/>
  <cols>
    <col min="1" max="1" width="20.54296875" customWidth="1"/>
    <col min="2" max="2" width="22.7265625" customWidth="1"/>
    <col min="3" max="3" width="12.54296875" customWidth="1"/>
    <col min="4" max="4" width="12.453125" customWidth="1"/>
    <col min="5" max="5" width="18.54296875" customWidth="1"/>
    <col min="6" max="6" width="12.26953125" customWidth="1"/>
    <col min="12" max="12" width="12.453125" customWidth="1"/>
    <col min="13" max="14" width="9.54296875" bestFit="1" customWidth="1"/>
    <col min="16" max="16" width="10.26953125" bestFit="1" customWidth="1"/>
    <col min="17" max="17" width="2.1796875" bestFit="1" customWidth="1"/>
    <col min="18" max="18" width="2" bestFit="1" customWidth="1"/>
    <col min="19" max="19" width="3" bestFit="1" customWidth="1"/>
    <col min="20" max="20" width="2" bestFit="1" customWidth="1"/>
    <col min="21" max="21" width="2.1796875" bestFit="1" customWidth="1"/>
  </cols>
  <sheetData>
    <row r="2" spans="1:22" x14ac:dyDescent="0.35">
      <c r="B2" s="1" t="s">
        <v>4</v>
      </c>
      <c r="C2" s="2">
        <v>43077</v>
      </c>
      <c r="D2" s="2">
        <v>43091</v>
      </c>
      <c r="E2" s="3">
        <f>D2-C2</f>
        <v>14</v>
      </c>
      <c r="F2" t="s">
        <v>62</v>
      </c>
      <c r="G2" t="s">
        <v>63</v>
      </c>
      <c r="H2" t="s">
        <v>65</v>
      </c>
      <c r="I2" t="s">
        <v>7</v>
      </c>
      <c r="J2" t="s">
        <v>8</v>
      </c>
      <c r="K2" t="s">
        <v>14</v>
      </c>
      <c r="L2" t="s">
        <v>75</v>
      </c>
      <c r="M2" t="s">
        <v>64</v>
      </c>
      <c r="N2" t="s">
        <v>76</v>
      </c>
    </row>
    <row r="3" spans="1:22" x14ac:dyDescent="0.35">
      <c r="B3" s="330" t="s">
        <v>2</v>
      </c>
      <c r="C3" s="331"/>
      <c r="D3" s="331"/>
      <c r="E3" s="339"/>
    </row>
    <row r="4" spans="1:22" x14ac:dyDescent="0.35">
      <c r="B4" s="4" t="s">
        <v>1</v>
      </c>
      <c r="C4" s="5">
        <v>6700</v>
      </c>
      <c r="D4" s="6">
        <v>1</v>
      </c>
      <c r="E4" s="6">
        <f>C4*D4</f>
        <v>6700</v>
      </c>
      <c r="F4" s="105"/>
      <c r="G4" s="105"/>
      <c r="H4" s="105"/>
      <c r="I4" s="105"/>
      <c r="J4" s="105"/>
      <c r="K4" s="105"/>
      <c r="L4" s="105"/>
      <c r="M4" s="105"/>
      <c r="N4" s="105"/>
    </row>
    <row r="5" spans="1:22" x14ac:dyDescent="0.35">
      <c r="B5" s="4" t="s">
        <v>3</v>
      </c>
      <c r="C5" s="5">
        <v>0</v>
      </c>
      <c r="D5" s="6">
        <v>1</v>
      </c>
      <c r="E5" s="6">
        <f>C5*D5</f>
        <v>0</v>
      </c>
      <c r="F5" s="105"/>
      <c r="G5" s="105"/>
      <c r="H5" s="105"/>
      <c r="I5" s="105"/>
      <c r="J5" s="105"/>
      <c r="K5" s="105"/>
      <c r="L5" s="105"/>
      <c r="M5" s="105"/>
      <c r="N5" s="105"/>
    </row>
    <row r="6" spans="1:22" ht="15" thickBot="1" x14ac:dyDescent="0.4">
      <c r="B6" s="341" t="s">
        <v>0</v>
      </c>
      <c r="C6" s="342"/>
      <c r="D6" s="342"/>
      <c r="E6" s="343"/>
    </row>
    <row r="7" spans="1:22" ht="15" thickBot="1" x14ac:dyDescent="0.4">
      <c r="A7" s="26" t="s">
        <v>6</v>
      </c>
      <c r="B7" s="15" t="s">
        <v>5</v>
      </c>
      <c r="C7" s="16">
        <v>50</v>
      </c>
      <c r="D7" s="17">
        <v>10</v>
      </c>
      <c r="E7" s="58">
        <f>C7*D7</f>
        <v>500</v>
      </c>
      <c r="H7" s="88">
        <v>500</v>
      </c>
      <c r="V7">
        <v>50</v>
      </c>
    </row>
    <row r="8" spans="1:22" ht="15" thickBot="1" x14ac:dyDescent="0.4">
      <c r="A8" s="27"/>
      <c r="B8" s="10"/>
      <c r="C8" s="9"/>
      <c r="D8" s="8"/>
      <c r="E8" s="58">
        <f t="shared" ref="E8:E29" si="0">C8*D8</f>
        <v>0</v>
      </c>
    </row>
    <row r="9" spans="1:22" ht="15" thickBot="1" x14ac:dyDescent="0.4">
      <c r="A9" s="32"/>
      <c r="B9" s="33"/>
      <c r="C9" s="34"/>
      <c r="D9" s="35"/>
      <c r="E9" s="58">
        <f t="shared" si="0"/>
        <v>0</v>
      </c>
    </row>
    <row r="10" spans="1:22" ht="15" thickBot="1" x14ac:dyDescent="0.4">
      <c r="A10" s="26" t="s">
        <v>7</v>
      </c>
      <c r="B10" s="15" t="s">
        <v>19</v>
      </c>
      <c r="C10" s="16">
        <v>200</v>
      </c>
      <c r="D10" s="17">
        <v>1</v>
      </c>
      <c r="E10" s="58">
        <f t="shared" si="0"/>
        <v>200</v>
      </c>
      <c r="I10" s="88">
        <v>200</v>
      </c>
    </row>
    <row r="11" spans="1:22" ht="15" thickBot="1" x14ac:dyDescent="0.4">
      <c r="A11" s="27"/>
      <c r="B11" s="10" t="s">
        <v>61</v>
      </c>
      <c r="C11" s="9">
        <v>500</v>
      </c>
      <c r="D11" s="8">
        <v>1</v>
      </c>
      <c r="E11" s="58">
        <f t="shared" si="0"/>
        <v>500</v>
      </c>
      <c r="I11" s="88">
        <v>500</v>
      </c>
    </row>
    <row r="12" spans="1:22" ht="15" thickBot="1" x14ac:dyDescent="0.4">
      <c r="A12" s="28"/>
      <c r="B12" s="39"/>
      <c r="C12" s="23"/>
      <c r="D12" s="24"/>
      <c r="E12" s="58">
        <f t="shared" si="0"/>
        <v>0</v>
      </c>
    </row>
    <row r="13" spans="1:22" ht="15" thickBot="1" x14ac:dyDescent="0.4">
      <c r="A13" s="19" t="s">
        <v>8</v>
      </c>
      <c r="B13" s="40" t="s">
        <v>58</v>
      </c>
      <c r="C13" s="29">
        <v>20</v>
      </c>
      <c r="D13" s="30">
        <v>8</v>
      </c>
      <c r="E13" s="58">
        <f t="shared" si="0"/>
        <v>160</v>
      </c>
      <c r="G13" s="88">
        <f>E13</f>
        <v>160</v>
      </c>
      <c r="V13">
        <v>20</v>
      </c>
    </row>
    <row r="14" spans="1:22" ht="15" thickBot="1" x14ac:dyDescent="0.4">
      <c r="A14" s="74"/>
      <c r="B14" s="10" t="s">
        <v>81</v>
      </c>
      <c r="C14" s="9">
        <v>100</v>
      </c>
      <c r="D14" s="8">
        <v>0</v>
      </c>
      <c r="E14" s="58">
        <f t="shared" si="0"/>
        <v>0</v>
      </c>
      <c r="G14" s="88"/>
    </row>
    <row r="15" spans="1:22" ht="15" thickBot="1" x14ac:dyDescent="0.4">
      <c r="A15" s="74"/>
      <c r="B15" s="10" t="s">
        <v>10</v>
      </c>
      <c r="C15" s="9">
        <v>50</v>
      </c>
      <c r="D15" s="8">
        <v>2</v>
      </c>
      <c r="E15" s="58">
        <f t="shared" si="0"/>
        <v>100</v>
      </c>
      <c r="G15" s="88">
        <v>100</v>
      </c>
    </row>
    <row r="16" spans="1:22" ht="15" thickBot="1" x14ac:dyDescent="0.4">
      <c r="A16" s="74"/>
      <c r="B16" s="10" t="s">
        <v>11</v>
      </c>
      <c r="C16" s="9">
        <v>100</v>
      </c>
      <c r="D16" s="85">
        <v>1</v>
      </c>
      <c r="E16" s="58">
        <f t="shared" si="0"/>
        <v>100</v>
      </c>
      <c r="G16" s="88">
        <v>100</v>
      </c>
    </row>
    <row r="17" spans="1:22" ht="15" thickBot="1" x14ac:dyDescent="0.4">
      <c r="A17" s="74"/>
      <c r="B17" s="10" t="s">
        <v>59</v>
      </c>
      <c r="C17" s="9">
        <f>4*130</f>
        <v>520</v>
      </c>
      <c r="D17" s="8">
        <v>1</v>
      </c>
      <c r="E17" s="58">
        <f t="shared" si="0"/>
        <v>520</v>
      </c>
      <c r="F17" s="88">
        <f>E17</f>
        <v>520</v>
      </c>
      <c r="G17" s="88"/>
    </row>
    <row r="18" spans="1:22" ht="15" thickBot="1" x14ac:dyDescent="0.4">
      <c r="A18" s="74"/>
      <c r="B18" s="10" t="s">
        <v>60</v>
      </c>
      <c r="C18" s="9">
        <f>3*120</f>
        <v>360</v>
      </c>
      <c r="D18" s="8">
        <v>1</v>
      </c>
      <c r="E18" s="58">
        <f t="shared" si="0"/>
        <v>360</v>
      </c>
      <c r="F18" s="88">
        <f>E18</f>
        <v>360</v>
      </c>
      <c r="G18" s="88"/>
      <c r="V18">
        <v>120</v>
      </c>
    </row>
    <row r="19" spans="1:22" ht="15" thickBot="1" x14ac:dyDescent="0.4">
      <c r="A19" s="74"/>
      <c r="B19" s="10" t="s">
        <v>67</v>
      </c>
      <c r="C19" s="9">
        <f>0*140</f>
        <v>0</v>
      </c>
      <c r="D19" s="8">
        <v>1</v>
      </c>
      <c r="E19" s="58">
        <f t="shared" si="0"/>
        <v>0</v>
      </c>
      <c r="F19" s="88">
        <f>E19</f>
        <v>0</v>
      </c>
      <c r="G19" s="88"/>
    </row>
    <row r="20" spans="1:22" ht="15" thickBot="1" x14ac:dyDescent="0.4">
      <c r="A20" s="74"/>
      <c r="B20" s="10" t="s">
        <v>104</v>
      </c>
      <c r="C20" s="111">
        <f>2*100</f>
        <v>200</v>
      </c>
      <c r="D20" s="8">
        <v>1</v>
      </c>
      <c r="E20" s="58">
        <f t="shared" si="0"/>
        <v>200</v>
      </c>
      <c r="F20" s="88">
        <v>200</v>
      </c>
      <c r="G20" s="88"/>
    </row>
    <row r="21" spans="1:22" ht="15" thickBot="1" x14ac:dyDescent="0.4">
      <c r="A21" s="74"/>
      <c r="B21" s="10" t="s">
        <v>19</v>
      </c>
      <c r="C21" s="111">
        <v>200</v>
      </c>
      <c r="D21" s="8">
        <v>1</v>
      </c>
      <c r="E21" s="58">
        <f t="shared" si="0"/>
        <v>200</v>
      </c>
      <c r="G21" s="88"/>
      <c r="J21" s="88">
        <v>200</v>
      </c>
    </row>
    <row r="22" spans="1:22" ht="15" thickBot="1" x14ac:dyDescent="0.4">
      <c r="A22" s="19" t="s">
        <v>14</v>
      </c>
      <c r="B22" s="13" t="s">
        <v>108</v>
      </c>
      <c r="C22" s="11">
        <v>200</v>
      </c>
      <c r="D22" s="12">
        <v>1</v>
      </c>
      <c r="E22" s="58">
        <f t="shared" si="0"/>
        <v>200</v>
      </c>
      <c r="K22" s="88">
        <v>200</v>
      </c>
    </row>
    <row r="23" spans="1:22" ht="15" thickBot="1" x14ac:dyDescent="0.4">
      <c r="A23" s="19"/>
      <c r="B23" s="33"/>
      <c r="C23" s="34"/>
      <c r="D23" s="35"/>
      <c r="E23" s="58">
        <f t="shared" si="0"/>
        <v>0</v>
      </c>
    </row>
    <row r="24" spans="1:22" ht="15" customHeight="1" thickBot="1" x14ac:dyDescent="0.4">
      <c r="A24" s="26" t="s">
        <v>16</v>
      </c>
      <c r="B24" s="15" t="s">
        <v>9</v>
      </c>
      <c r="C24" s="104">
        <v>2000</v>
      </c>
      <c r="D24" s="17">
        <v>1</v>
      </c>
      <c r="E24" s="58">
        <f>C24*D24</f>
        <v>2000</v>
      </c>
      <c r="M24" s="88">
        <v>2000</v>
      </c>
    </row>
    <row r="25" spans="1:22" ht="15" thickBot="1" x14ac:dyDescent="0.4">
      <c r="A25" s="94"/>
      <c r="B25" s="13" t="s">
        <v>107</v>
      </c>
      <c r="C25" s="11">
        <v>200</v>
      </c>
      <c r="D25" s="12">
        <v>1</v>
      </c>
      <c r="E25" s="58">
        <f>C25*D25</f>
        <v>200</v>
      </c>
      <c r="M25" s="88">
        <v>200</v>
      </c>
    </row>
    <row r="26" spans="1:22" ht="15" thickBot="1" x14ac:dyDescent="0.4">
      <c r="A26" s="27"/>
      <c r="B26" s="10" t="s">
        <v>71</v>
      </c>
      <c r="C26" s="9">
        <v>500</v>
      </c>
      <c r="D26" s="8">
        <v>1</v>
      </c>
      <c r="E26" s="58">
        <v>550</v>
      </c>
      <c r="N26" s="88">
        <v>550</v>
      </c>
    </row>
    <row r="27" spans="1:22" ht="15" thickBot="1" x14ac:dyDescent="0.4">
      <c r="A27" s="103"/>
      <c r="B27" s="10" t="s">
        <v>72</v>
      </c>
      <c r="C27" s="9"/>
      <c r="D27" s="8">
        <v>1</v>
      </c>
      <c r="E27" s="58">
        <f>D27*C27</f>
        <v>0</v>
      </c>
      <c r="N27">
        <v>0</v>
      </c>
    </row>
    <row r="28" spans="1:22" ht="15" thickBot="1" x14ac:dyDescent="0.4">
      <c r="A28" s="109"/>
      <c r="B28" s="33" t="s">
        <v>100</v>
      </c>
      <c r="C28" s="34"/>
      <c r="D28" s="35">
        <v>1</v>
      </c>
      <c r="E28" s="58">
        <f t="shared" si="0"/>
        <v>0</v>
      </c>
    </row>
    <row r="29" spans="1:22" ht="15" thickBot="1" x14ac:dyDescent="0.4">
      <c r="A29" s="109"/>
      <c r="B29" s="33" t="s">
        <v>101</v>
      </c>
      <c r="C29" s="34"/>
      <c r="D29" s="35">
        <v>1</v>
      </c>
      <c r="E29" s="58">
        <f t="shared" si="0"/>
        <v>0</v>
      </c>
    </row>
    <row r="30" spans="1:22" ht="15" thickBot="1" x14ac:dyDescent="0.4">
      <c r="A30" s="28"/>
      <c r="B30" s="22" t="s">
        <v>18</v>
      </c>
      <c r="C30" s="23">
        <v>900</v>
      </c>
      <c r="D30" s="24">
        <v>1</v>
      </c>
      <c r="E30" s="58">
        <f>C30*D30</f>
        <v>900</v>
      </c>
      <c r="L30" s="88">
        <v>900</v>
      </c>
    </row>
    <row r="31" spans="1:22" ht="15" thickBot="1" x14ac:dyDescent="0.4">
      <c r="E31" s="92">
        <f>SUM(E4:E5)</f>
        <v>6700</v>
      </c>
      <c r="F31" s="88">
        <f>SUM(F7:F30)</f>
        <v>1080</v>
      </c>
      <c r="G31" s="88">
        <f t="shared" ref="G31:N31" si="1">SUM(G7:G30)</f>
        <v>360</v>
      </c>
      <c r="H31" s="88">
        <f t="shared" si="1"/>
        <v>500</v>
      </c>
      <c r="I31" s="88">
        <f t="shared" si="1"/>
        <v>700</v>
      </c>
      <c r="J31" s="88">
        <f t="shared" si="1"/>
        <v>200</v>
      </c>
      <c r="K31" s="88">
        <f t="shared" si="1"/>
        <v>200</v>
      </c>
      <c r="L31" s="88">
        <f t="shared" si="1"/>
        <v>900</v>
      </c>
      <c r="M31" s="88">
        <f t="shared" si="1"/>
        <v>2200</v>
      </c>
      <c r="N31" s="88">
        <f t="shared" si="1"/>
        <v>550</v>
      </c>
      <c r="O31" s="93">
        <f>SUM(F31:N31)</f>
        <v>6690</v>
      </c>
    </row>
    <row r="32" spans="1:22" ht="15" thickBot="1" x14ac:dyDescent="0.4">
      <c r="E32" s="41">
        <f>SUM(E7:E30)</f>
        <v>6690</v>
      </c>
      <c r="L32" s="88"/>
    </row>
    <row r="33" spans="5:22" ht="15" thickBot="1" x14ac:dyDescent="0.4">
      <c r="E33" s="43">
        <f>E31-E32</f>
        <v>10</v>
      </c>
    </row>
    <row r="38" spans="5:22" x14ac:dyDescent="0.35">
      <c r="S38">
        <v>10</v>
      </c>
    </row>
    <row r="39" spans="5:22" x14ac:dyDescent="0.35">
      <c r="Q39" t="s">
        <v>90</v>
      </c>
      <c r="R39" t="s">
        <v>91</v>
      </c>
      <c r="S39" t="s">
        <v>92</v>
      </c>
      <c r="T39" t="s">
        <v>93</v>
      </c>
      <c r="U39" t="s">
        <v>90</v>
      </c>
      <c r="V39" t="s">
        <v>92</v>
      </c>
    </row>
    <row r="40" spans="5:22" x14ac:dyDescent="0.35">
      <c r="Q40" t="s">
        <v>102</v>
      </c>
      <c r="R40" t="s">
        <v>95</v>
      </c>
      <c r="S40" t="s">
        <v>97</v>
      </c>
      <c r="T40" t="s">
        <v>95</v>
      </c>
      <c r="U40" t="s">
        <v>96</v>
      </c>
      <c r="V40" t="s">
        <v>97</v>
      </c>
    </row>
    <row r="41" spans="5:22" x14ac:dyDescent="0.35">
      <c r="Q41" t="s">
        <v>102</v>
      </c>
      <c r="R41" t="s">
        <v>95</v>
      </c>
      <c r="S41" t="s">
        <v>97</v>
      </c>
    </row>
    <row r="42" spans="5:22" x14ac:dyDescent="0.35">
      <c r="T42" t="s">
        <v>95</v>
      </c>
      <c r="U42" t="s">
        <v>102</v>
      </c>
      <c r="V42" t="s">
        <v>97</v>
      </c>
    </row>
    <row r="43" spans="5:22" x14ac:dyDescent="0.35">
      <c r="Q43" t="s">
        <v>102</v>
      </c>
      <c r="R43" t="s">
        <v>95</v>
      </c>
      <c r="S43" t="s">
        <v>97</v>
      </c>
      <c r="T43" t="s">
        <v>95</v>
      </c>
      <c r="V43" t="s">
        <v>97</v>
      </c>
    </row>
    <row r="44" spans="5:22" x14ac:dyDescent="0.35">
      <c r="Q44" t="s">
        <v>102</v>
      </c>
      <c r="R44" t="s">
        <v>95</v>
      </c>
      <c r="S44" t="s">
        <v>97</v>
      </c>
      <c r="T44" t="s">
        <v>95</v>
      </c>
    </row>
  </sheetData>
  <mergeCells count="2">
    <mergeCell ref="B3:E3"/>
    <mergeCell ref="B6:E6"/>
  </mergeCells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43"/>
  <sheetViews>
    <sheetView workbookViewId="0">
      <selection activeCell="K29" sqref="K29"/>
    </sheetView>
  </sheetViews>
  <sheetFormatPr defaultRowHeight="14.5" x14ac:dyDescent="0.35"/>
  <cols>
    <col min="1" max="1" width="20.54296875" customWidth="1"/>
    <col min="2" max="2" width="22.7265625" customWidth="1"/>
    <col min="3" max="3" width="12.54296875" customWidth="1"/>
    <col min="4" max="4" width="12.453125" customWidth="1"/>
    <col min="5" max="5" width="18.54296875" customWidth="1"/>
    <col min="6" max="6" width="12.26953125" customWidth="1"/>
    <col min="10" max="11" width="12.453125" customWidth="1"/>
    <col min="12" max="13" width="9.54296875" bestFit="1" customWidth="1"/>
    <col min="16" max="16" width="2.1796875" bestFit="1" customWidth="1"/>
    <col min="17" max="17" width="2" bestFit="1" customWidth="1"/>
    <col min="18" max="18" width="3" bestFit="1" customWidth="1"/>
    <col min="19" max="19" width="2" bestFit="1" customWidth="1"/>
    <col min="20" max="20" width="2.1796875" bestFit="1" customWidth="1"/>
  </cols>
  <sheetData>
    <row r="2" spans="1:21" x14ac:dyDescent="0.35">
      <c r="B2" s="1" t="s">
        <v>4</v>
      </c>
      <c r="C2" s="2">
        <v>43077</v>
      </c>
      <c r="D2" s="2">
        <v>43091</v>
      </c>
      <c r="E2" s="3">
        <f>D2-C2</f>
        <v>14</v>
      </c>
      <c r="F2" t="s">
        <v>62</v>
      </c>
      <c r="G2" t="s">
        <v>63</v>
      </c>
      <c r="H2" t="s">
        <v>65</v>
      </c>
      <c r="I2" t="s">
        <v>7</v>
      </c>
      <c r="J2" t="s">
        <v>75</v>
      </c>
      <c r="K2" t="s">
        <v>75</v>
      </c>
      <c r="L2" t="s">
        <v>64</v>
      </c>
      <c r="M2" t="s">
        <v>76</v>
      </c>
    </row>
    <row r="3" spans="1:21" x14ac:dyDescent="0.35">
      <c r="B3" s="330" t="s">
        <v>2</v>
      </c>
      <c r="C3" s="331"/>
      <c r="D3" s="331"/>
      <c r="E3" s="339"/>
    </row>
    <row r="4" spans="1:21" x14ac:dyDescent="0.35">
      <c r="B4" s="4" t="s">
        <v>1</v>
      </c>
      <c r="C4" s="5">
        <v>7300</v>
      </c>
      <c r="D4" s="6">
        <v>1</v>
      </c>
      <c r="E4" s="6">
        <f>C4*D4</f>
        <v>7300</v>
      </c>
      <c r="F4" s="105"/>
      <c r="G4" s="105"/>
      <c r="H4" s="105"/>
      <c r="I4" s="105"/>
      <c r="J4" s="105"/>
      <c r="K4" s="105"/>
      <c r="L4" s="105"/>
      <c r="M4" s="105"/>
    </row>
    <row r="5" spans="1:21" x14ac:dyDescent="0.35">
      <c r="B5" s="4" t="s">
        <v>3</v>
      </c>
      <c r="C5" s="5">
        <v>860</v>
      </c>
      <c r="D5" s="6">
        <v>1</v>
      </c>
      <c r="E5" s="6">
        <f>C5*D5</f>
        <v>860</v>
      </c>
      <c r="F5" s="105"/>
      <c r="G5" s="105"/>
      <c r="H5" s="105"/>
      <c r="I5" s="105"/>
      <c r="J5" s="105"/>
      <c r="K5" s="105"/>
      <c r="L5" s="105"/>
      <c r="M5" s="105"/>
    </row>
    <row r="6" spans="1:21" ht="15" thickBot="1" x14ac:dyDescent="0.4">
      <c r="B6" s="341" t="s">
        <v>0</v>
      </c>
      <c r="C6" s="342"/>
      <c r="D6" s="342"/>
      <c r="E6" s="343"/>
    </row>
    <row r="7" spans="1:21" ht="15" thickBot="1" x14ac:dyDescent="0.4">
      <c r="A7" s="26" t="s">
        <v>6</v>
      </c>
      <c r="B7" s="15" t="s">
        <v>5</v>
      </c>
      <c r="C7" s="16">
        <v>50</v>
      </c>
      <c r="D7" s="17">
        <v>11</v>
      </c>
      <c r="E7" s="58">
        <f>C7*D7</f>
        <v>550</v>
      </c>
      <c r="H7" s="88">
        <v>550</v>
      </c>
      <c r="U7">
        <v>50</v>
      </c>
    </row>
    <row r="8" spans="1:21" ht="15" thickBot="1" x14ac:dyDescent="0.4">
      <c r="A8" s="27"/>
      <c r="B8" s="10"/>
      <c r="C8" s="9"/>
      <c r="D8" s="8"/>
      <c r="E8" s="58">
        <f t="shared" ref="E8:E28" si="0">C8*D8</f>
        <v>0</v>
      </c>
    </row>
    <row r="9" spans="1:21" ht="15" thickBot="1" x14ac:dyDescent="0.4">
      <c r="A9" s="32"/>
      <c r="B9" s="33"/>
      <c r="C9" s="34"/>
      <c r="D9" s="35"/>
      <c r="E9" s="58">
        <f t="shared" si="0"/>
        <v>0</v>
      </c>
    </row>
    <row r="10" spans="1:21" ht="15" thickBot="1" x14ac:dyDescent="0.4">
      <c r="A10" s="26" t="s">
        <v>7</v>
      </c>
      <c r="B10" s="15"/>
      <c r="C10" s="16"/>
      <c r="D10" s="17"/>
      <c r="E10" s="58">
        <f t="shared" si="0"/>
        <v>0</v>
      </c>
    </row>
    <row r="11" spans="1:21" ht="15" thickBot="1" x14ac:dyDescent="0.4">
      <c r="A11" s="27"/>
      <c r="B11" s="10"/>
      <c r="C11" s="9"/>
      <c r="D11" s="8"/>
      <c r="E11" s="58">
        <f t="shared" si="0"/>
        <v>0</v>
      </c>
    </row>
    <row r="12" spans="1:21" ht="15" thickBot="1" x14ac:dyDescent="0.4">
      <c r="A12" s="28"/>
      <c r="B12" s="39"/>
      <c r="C12" s="23"/>
      <c r="D12" s="24"/>
      <c r="E12" s="58">
        <f t="shared" si="0"/>
        <v>0</v>
      </c>
    </row>
    <row r="13" spans="1:21" ht="15" thickBot="1" x14ac:dyDescent="0.4">
      <c r="A13" s="19" t="s">
        <v>8</v>
      </c>
      <c r="B13" s="40" t="s">
        <v>58</v>
      </c>
      <c r="C13" s="29">
        <v>20</v>
      </c>
      <c r="D13" s="30">
        <v>10</v>
      </c>
      <c r="E13" s="58">
        <f t="shared" si="0"/>
        <v>200</v>
      </c>
      <c r="G13" s="88">
        <f>E13</f>
        <v>200</v>
      </c>
      <c r="U13">
        <v>20</v>
      </c>
    </row>
    <row r="14" spans="1:21" ht="15" thickBot="1" x14ac:dyDescent="0.4">
      <c r="A14" s="74"/>
      <c r="B14" s="10" t="s">
        <v>81</v>
      </c>
      <c r="C14" s="9">
        <v>100</v>
      </c>
      <c r="D14" s="8">
        <v>0</v>
      </c>
      <c r="E14" s="58">
        <f t="shared" si="0"/>
        <v>0</v>
      </c>
      <c r="G14" s="88"/>
    </row>
    <row r="15" spans="1:21" ht="15" thickBot="1" x14ac:dyDescent="0.4">
      <c r="A15" s="74"/>
      <c r="B15" s="10" t="s">
        <v>10</v>
      </c>
      <c r="C15" s="9">
        <v>50</v>
      </c>
      <c r="D15" s="8">
        <v>2</v>
      </c>
      <c r="E15" s="58">
        <f t="shared" si="0"/>
        <v>100</v>
      </c>
      <c r="G15" s="88">
        <v>100</v>
      </c>
    </row>
    <row r="16" spans="1:21" ht="15" thickBot="1" x14ac:dyDescent="0.4">
      <c r="A16" s="74"/>
      <c r="B16" s="10" t="s">
        <v>11</v>
      </c>
      <c r="C16" s="9">
        <v>100</v>
      </c>
      <c r="D16" s="85">
        <v>1</v>
      </c>
      <c r="E16" s="58">
        <f t="shared" si="0"/>
        <v>100</v>
      </c>
      <c r="G16" s="88">
        <v>100</v>
      </c>
    </row>
    <row r="17" spans="1:21" ht="15" thickBot="1" x14ac:dyDescent="0.4">
      <c r="A17" s="74"/>
      <c r="B17" s="10" t="s">
        <v>59</v>
      </c>
      <c r="C17" s="9">
        <f>4*130</f>
        <v>520</v>
      </c>
      <c r="D17" s="8">
        <v>1</v>
      </c>
      <c r="E17" s="58">
        <f t="shared" si="0"/>
        <v>520</v>
      </c>
      <c r="F17" s="88">
        <f>E17</f>
        <v>520</v>
      </c>
      <c r="G17" s="88"/>
    </row>
    <row r="18" spans="1:21" ht="15" thickBot="1" x14ac:dyDescent="0.4">
      <c r="A18" s="74"/>
      <c r="B18" s="10" t="s">
        <v>60</v>
      </c>
      <c r="C18" s="9">
        <f>4*120</f>
        <v>480</v>
      </c>
      <c r="D18" s="8">
        <v>1</v>
      </c>
      <c r="E18" s="58">
        <f t="shared" si="0"/>
        <v>480</v>
      </c>
      <c r="F18" s="88">
        <f>E18</f>
        <v>480</v>
      </c>
      <c r="G18" s="88"/>
      <c r="U18">
        <v>120</v>
      </c>
    </row>
    <row r="19" spans="1:21" ht="15" thickBot="1" x14ac:dyDescent="0.4">
      <c r="A19" s="74"/>
      <c r="B19" s="10" t="s">
        <v>67</v>
      </c>
      <c r="C19" s="9">
        <f>0*140</f>
        <v>0</v>
      </c>
      <c r="D19" s="8">
        <v>1</v>
      </c>
      <c r="E19" s="58">
        <f t="shared" si="0"/>
        <v>0</v>
      </c>
      <c r="F19" s="88">
        <f>E19</f>
        <v>0</v>
      </c>
      <c r="G19" s="88"/>
    </row>
    <row r="20" spans="1:21" ht="15" thickBot="1" x14ac:dyDescent="0.4">
      <c r="A20" s="74"/>
      <c r="B20" s="10" t="s">
        <v>104</v>
      </c>
      <c r="C20" s="111">
        <f>3*100</f>
        <v>300</v>
      </c>
      <c r="D20" s="8">
        <v>1</v>
      </c>
      <c r="E20" s="58">
        <f>C20*D20</f>
        <v>300</v>
      </c>
      <c r="F20" s="88">
        <v>300</v>
      </c>
      <c r="G20" s="88"/>
    </row>
    <row r="21" spans="1:21" ht="15" thickBot="1" x14ac:dyDescent="0.4">
      <c r="A21" s="74"/>
      <c r="B21" s="10" t="s">
        <v>105</v>
      </c>
      <c r="C21" s="111">
        <v>100</v>
      </c>
      <c r="D21" s="8">
        <v>1</v>
      </c>
      <c r="E21" s="58">
        <f t="shared" si="0"/>
        <v>100</v>
      </c>
      <c r="G21" s="88">
        <v>100</v>
      </c>
    </row>
    <row r="22" spans="1:21" ht="15" thickBot="1" x14ac:dyDescent="0.4">
      <c r="A22" s="19" t="s">
        <v>14</v>
      </c>
      <c r="B22" s="13" t="s">
        <v>74</v>
      </c>
      <c r="C22" s="11">
        <v>250</v>
      </c>
      <c r="D22" s="12">
        <v>0</v>
      </c>
      <c r="E22" s="58">
        <f t="shared" si="0"/>
        <v>0</v>
      </c>
    </row>
    <row r="23" spans="1:21" ht="15" thickBot="1" x14ac:dyDescent="0.4">
      <c r="A23" s="19"/>
      <c r="B23" s="33"/>
      <c r="C23" s="34"/>
      <c r="D23" s="35"/>
      <c r="E23" s="58">
        <f t="shared" si="0"/>
        <v>0</v>
      </c>
    </row>
    <row r="24" spans="1:21" ht="15" thickBot="1" x14ac:dyDescent="0.4">
      <c r="A24" s="26" t="s">
        <v>16</v>
      </c>
      <c r="B24" s="15" t="s">
        <v>9</v>
      </c>
      <c r="C24" s="104">
        <v>1500</v>
      </c>
      <c r="D24" s="17">
        <v>1</v>
      </c>
      <c r="E24" s="58">
        <f>C24*D24</f>
        <v>1500</v>
      </c>
      <c r="L24">
        <v>1500</v>
      </c>
    </row>
    <row r="25" spans="1:21" ht="15" thickBot="1" x14ac:dyDescent="0.4">
      <c r="A25" s="27"/>
      <c r="B25" s="10" t="s">
        <v>71</v>
      </c>
      <c r="C25" s="9">
        <v>550</v>
      </c>
      <c r="D25" s="8">
        <v>1</v>
      </c>
      <c r="E25" s="58">
        <v>600</v>
      </c>
      <c r="M25" s="88">
        <v>600</v>
      </c>
    </row>
    <row r="26" spans="1:21" ht="15" thickBot="1" x14ac:dyDescent="0.4">
      <c r="A26" s="103"/>
      <c r="B26" s="10" t="s">
        <v>72</v>
      </c>
      <c r="C26" s="9">
        <v>700</v>
      </c>
      <c r="D26" s="8">
        <v>1</v>
      </c>
      <c r="E26" s="58">
        <v>2400</v>
      </c>
      <c r="M26" s="88">
        <v>2400</v>
      </c>
    </row>
    <row r="27" spans="1:21" ht="15" thickBot="1" x14ac:dyDescent="0.4">
      <c r="A27" s="109"/>
      <c r="B27" s="33" t="s">
        <v>100</v>
      </c>
      <c r="C27" s="34">
        <v>50</v>
      </c>
      <c r="D27" s="35">
        <v>1</v>
      </c>
      <c r="E27" s="58">
        <f t="shared" si="0"/>
        <v>50</v>
      </c>
      <c r="L27" s="88">
        <v>50</v>
      </c>
    </row>
    <row r="28" spans="1:21" ht="15" thickBot="1" x14ac:dyDescent="0.4">
      <c r="A28" s="109"/>
      <c r="B28" s="33" t="s">
        <v>101</v>
      </c>
      <c r="C28" s="34">
        <v>50</v>
      </c>
      <c r="D28" s="35">
        <v>1</v>
      </c>
      <c r="E28" s="58">
        <f t="shared" si="0"/>
        <v>50</v>
      </c>
      <c r="L28">
        <v>50</v>
      </c>
      <c r="O28" t="e">
        <f>L28+L27+#REF!</f>
        <v>#REF!</v>
      </c>
    </row>
    <row r="29" spans="1:21" ht="15" thickBot="1" x14ac:dyDescent="0.4">
      <c r="A29" s="28"/>
      <c r="B29" s="22" t="s">
        <v>18</v>
      </c>
      <c r="C29" s="23">
        <v>1070</v>
      </c>
      <c r="D29" s="24">
        <v>1</v>
      </c>
      <c r="E29" s="58">
        <f>C29*D29</f>
        <v>1070</v>
      </c>
      <c r="K29" s="88">
        <v>1070</v>
      </c>
    </row>
    <row r="30" spans="1:21" ht="15" thickBot="1" x14ac:dyDescent="0.4">
      <c r="E30" s="92">
        <f>SUM(E4:E5)</f>
        <v>8160</v>
      </c>
      <c r="F30" s="88">
        <f>SUM(F7:F29)</f>
        <v>1300</v>
      </c>
      <c r="G30" s="88">
        <f t="shared" ref="G30:M30" si="1">SUM(G7:G29)</f>
        <v>500</v>
      </c>
      <c r="H30" s="88">
        <f t="shared" si="1"/>
        <v>550</v>
      </c>
      <c r="I30" s="88">
        <f t="shared" si="1"/>
        <v>0</v>
      </c>
      <c r="J30" s="88">
        <f t="shared" si="1"/>
        <v>0</v>
      </c>
      <c r="K30" s="88">
        <f t="shared" si="1"/>
        <v>1070</v>
      </c>
      <c r="L30" s="88">
        <f t="shared" si="1"/>
        <v>1600</v>
      </c>
      <c r="M30" s="88">
        <f t="shared" si="1"/>
        <v>3000</v>
      </c>
      <c r="N30" s="93">
        <f>SUM(F30:M30)</f>
        <v>8020</v>
      </c>
    </row>
    <row r="31" spans="1:21" ht="15" thickBot="1" x14ac:dyDescent="0.4">
      <c r="E31" s="41">
        <f>SUM(E7:E29)</f>
        <v>8020</v>
      </c>
      <c r="J31" s="88"/>
      <c r="K31" s="88"/>
    </row>
    <row r="32" spans="1:21" ht="15" thickBot="1" x14ac:dyDescent="0.4">
      <c r="E32" s="43">
        <f>E30-E31</f>
        <v>140</v>
      </c>
    </row>
    <row r="37" spans="16:21" x14ac:dyDescent="0.35">
      <c r="R37">
        <v>10</v>
      </c>
    </row>
    <row r="38" spans="16:21" x14ac:dyDescent="0.35">
      <c r="P38" t="s">
        <v>90</v>
      </c>
      <c r="Q38" t="s">
        <v>91</v>
      </c>
      <c r="R38" t="s">
        <v>92</v>
      </c>
      <c r="S38" t="s">
        <v>93</v>
      </c>
      <c r="T38" t="s">
        <v>90</v>
      </c>
      <c r="U38" t="s">
        <v>92</v>
      </c>
    </row>
    <row r="39" spans="16:21" x14ac:dyDescent="0.35">
      <c r="P39" t="s">
        <v>102</v>
      </c>
      <c r="Q39" t="s">
        <v>95</v>
      </c>
      <c r="R39" t="s">
        <v>97</v>
      </c>
      <c r="S39" t="s">
        <v>95</v>
      </c>
      <c r="T39" t="s">
        <v>96</v>
      </c>
      <c r="U39" t="s">
        <v>97</v>
      </c>
    </row>
    <row r="40" spans="16:21" x14ac:dyDescent="0.35">
      <c r="P40" t="s">
        <v>102</v>
      </c>
      <c r="Q40" t="s">
        <v>95</v>
      </c>
      <c r="R40" t="s">
        <v>97</v>
      </c>
    </row>
    <row r="41" spans="16:21" x14ac:dyDescent="0.35">
      <c r="S41" t="s">
        <v>95</v>
      </c>
      <c r="T41" t="s">
        <v>102</v>
      </c>
      <c r="U41" t="s">
        <v>97</v>
      </c>
    </row>
    <row r="42" spans="16:21" x14ac:dyDescent="0.35">
      <c r="P42" t="s">
        <v>102</v>
      </c>
      <c r="Q42" t="s">
        <v>95</v>
      </c>
      <c r="R42" t="s">
        <v>97</v>
      </c>
      <c r="S42" t="s">
        <v>95</v>
      </c>
      <c r="U42" t="s">
        <v>97</v>
      </c>
    </row>
    <row r="43" spans="16:21" x14ac:dyDescent="0.35">
      <c r="P43" t="s">
        <v>102</v>
      </c>
      <c r="Q43" t="s">
        <v>95</v>
      </c>
      <c r="R43" t="s">
        <v>97</v>
      </c>
      <c r="S43" t="s">
        <v>95</v>
      </c>
    </row>
  </sheetData>
  <mergeCells count="2">
    <mergeCell ref="B3:E3"/>
    <mergeCell ref="B6:E6"/>
  </mergeCells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38"/>
  <sheetViews>
    <sheetView workbookViewId="0">
      <selection activeCell="I10" sqref="I10"/>
    </sheetView>
  </sheetViews>
  <sheetFormatPr defaultRowHeight="14.5" x14ac:dyDescent="0.35"/>
  <cols>
    <col min="1" max="1" width="20.54296875" customWidth="1"/>
    <col min="2" max="2" width="22.7265625" customWidth="1"/>
    <col min="3" max="3" width="12.54296875" customWidth="1"/>
    <col min="4" max="4" width="12.453125" customWidth="1"/>
    <col min="5" max="5" width="18.54296875" customWidth="1"/>
    <col min="6" max="6" width="12.26953125" customWidth="1"/>
    <col min="10" max="11" width="12.453125" customWidth="1"/>
    <col min="12" max="13" width="9.54296875" bestFit="1" customWidth="1"/>
    <col min="16" max="16" width="2.1796875" bestFit="1" customWidth="1"/>
    <col min="17" max="17" width="2" bestFit="1" customWidth="1"/>
    <col min="18" max="18" width="3" bestFit="1" customWidth="1"/>
    <col min="19" max="19" width="2" bestFit="1" customWidth="1"/>
    <col min="20" max="20" width="2.1796875" bestFit="1" customWidth="1"/>
  </cols>
  <sheetData>
    <row r="2" spans="1:13" x14ac:dyDescent="0.35">
      <c r="B2" s="1" t="s">
        <v>4</v>
      </c>
      <c r="C2" s="2">
        <v>43077</v>
      </c>
      <c r="D2" s="2">
        <v>43091</v>
      </c>
      <c r="E2" s="3">
        <f>D2-C2</f>
        <v>14</v>
      </c>
      <c r="F2" t="s">
        <v>62</v>
      </c>
      <c r="G2" t="s">
        <v>63</v>
      </c>
      <c r="H2" t="s">
        <v>65</v>
      </c>
      <c r="I2" t="s">
        <v>7</v>
      </c>
      <c r="J2" t="s">
        <v>75</v>
      </c>
      <c r="K2" t="s">
        <v>75</v>
      </c>
      <c r="L2" t="s">
        <v>64</v>
      </c>
      <c r="M2" t="s">
        <v>76</v>
      </c>
    </row>
    <row r="3" spans="1:13" x14ac:dyDescent="0.35">
      <c r="B3" s="330" t="s">
        <v>2</v>
      </c>
      <c r="C3" s="331"/>
      <c r="D3" s="331"/>
      <c r="E3" s="339"/>
    </row>
    <row r="4" spans="1:13" x14ac:dyDescent="0.35">
      <c r="B4" s="4" t="s">
        <v>1</v>
      </c>
      <c r="C4" s="5">
        <v>3200</v>
      </c>
      <c r="D4" s="6">
        <v>1</v>
      </c>
      <c r="E4" s="6">
        <f>C4*D4</f>
        <v>3200</v>
      </c>
      <c r="F4" s="105"/>
      <c r="G4" s="105"/>
      <c r="H4" s="105"/>
      <c r="I4" s="105"/>
      <c r="J4" s="105"/>
      <c r="K4" s="105"/>
      <c r="L4" s="105"/>
      <c r="M4" s="105"/>
    </row>
    <row r="5" spans="1:13" x14ac:dyDescent="0.35">
      <c r="B5" s="4" t="s">
        <v>3</v>
      </c>
      <c r="C5" s="5">
        <v>0</v>
      </c>
      <c r="D5" s="6">
        <v>1</v>
      </c>
      <c r="E5" s="6">
        <f>C5*D5</f>
        <v>0</v>
      </c>
      <c r="F5" s="105"/>
      <c r="G5" s="105"/>
      <c r="H5" s="105"/>
      <c r="I5" s="105"/>
      <c r="J5" s="105"/>
      <c r="K5" s="105"/>
      <c r="L5" s="105"/>
      <c r="M5" s="105"/>
    </row>
    <row r="6" spans="1:13" ht="15" thickBot="1" x14ac:dyDescent="0.4">
      <c r="B6" s="341" t="s">
        <v>0</v>
      </c>
      <c r="C6" s="342"/>
      <c r="D6" s="342"/>
      <c r="E6" s="343"/>
      <c r="F6" s="105"/>
      <c r="G6" s="105"/>
      <c r="H6" s="105"/>
      <c r="I6" s="105"/>
      <c r="J6" s="105"/>
      <c r="K6" s="105"/>
      <c r="L6" s="105"/>
      <c r="M6" s="105"/>
    </row>
    <row r="7" spans="1:13" ht="15" thickBot="1" x14ac:dyDescent="0.4">
      <c r="A7" s="26" t="s">
        <v>6</v>
      </c>
      <c r="B7" s="15" t="s">
        <v>5</v>
      </c>
      <c r="C7" s="16">
        <v>45</v>
      </c>
      <c r="D7" s="17">
        <v>8</v>
      </c>
      <c r="E7" s="58">
        <f>C7*D7</f>
        <v>360</v>
      </c>
      <c r="F7" s="105"/>
      <c r="G7" s="105"/>
      <c r="H7" s="96">
        <v>360</v>
      </c>
      <c r="I7" s="105"/>
      <c r="J7" s="105"/>
      <c r="K7" s="105"/>
      <c r="L7" s="105"/>
      <c r="M7" s="105"/>
    </row>
    <row r="8" spans="1:13" ht="15" thickBot="1" x14ac:dyDescent="0.4">
      <c r="A8" s="27"/>
      <c r="B8" s="10"/>
      <c r="C8" s="9"/>
      <c r="D8" s="8"/>
      <c r="E8" s="58">
        <f t="shared" ref="E8:E26" si="0">C8*D8</f>
        <v>0</v>
      </c>
      <c r="F8" s="105"/>
      <c r="G8" s="105"/>
      <c r="H8" s="106"/>
      <c r="I8" s="105"/>
      <c r="J8" s="105"/>
      <c r="K8" s="105"/>
      <c r="L8" s="105"/>
      <c r="M8" s="105"/>
    </row>
    <row r="9" spans="1:13" ht="15" thickBot="1" x14ac:dyDescent="0.4">
      <c r="A9" s="32"/>
      <c r="B9" s="33"/>
      <c r="C9" s="34"/>
      <c r="D9" s="35"/>
      <c r="E9" s="58">
        <f t="shared" si="0"/>
        <v>0</v>
      </c>
      <c r="F9" s="105"/>
      <c r="G9" s="105"/>
      <c r="H9" s="105"/>
      <c r="I9" s="105"/>
      <c r="J9" s="105"/>
      <c r="K9" s="105"/>
      <c r="L9" s="105"/>
      <c r="M9" s="105"/>
    </row>
    <row r="10" spans="1:13" ht="15" thickBot="1" x14ac:dyDescent="0.4">
      <c r="A10" s="26" t="s">
        <v>7</v>
      </c>
      <c r="B10" s="15" t="s">
        <v>103</v>
      </c>
      <c r="C10" s="16">
        <v>200</v>
      </c>
      <c r="D10" s="17">
        <v>1</v>
      </c>
      <c r="E10" s="58">
        <f t="shared" si="0"/>
        <v>200</v>
      </c>
      <c r="F10" s="105"/>
      <c r="G10" s="105"/>
      <c r="H10" s="105"/>
      <c r="I10" s="96">
        <v>200</v>
      </c>
      <c r="J10" s="105"/>
      <c r="K10" s="105"/>
      <c r="L10" s="105"/>
      <c r="M10" s="105"/>
    </row>
    <row r="11" spans="1:13" ht="15" thickBot="1" x14ac:dyDescent="0.4">
      <c r="A11" s="27"/>
      <c r="B11" s="10"/>
      <c r="C11" s="9"/>
      <c r="D11" s="8"/>
      <c r="E11" s="58">
        <f t="shared" si="0"/>
        <v>0</v>
      </c>
    </row>
    <row r="12" spans="1:13" ht="15" thickBot="1" x14ac:dyDescent="0.4">
      <c r="A12" s="28"/>
      <c r="B12" s="39"/>
      <c r="C12" s="23"/>
      <c r="D12" s="24"/>
      <c r="E12" s="58">
        <f t="shared" si="0"/>
        <v>0</v>
      </c>
    </row>
    <row r="13" spans="1:13" ht="15" thickBot="1" x14ac:dyDescent="0.4">
      <c r="A13" s="19" t="s">
        <v>8</v>
      </c>
      <c r="B13" s="13" t="s">
        <v>58</v>
      </c>
      <c r="C13" s="11">
        <v>20</v>
      </c>
      <c r="D13" s="12">
        <v>8</v>
      </c>
      <c r="E13" s="58">
        <f t="shared" si="0"/>
        <v>160</v>
      </c>
      <c r="G13" s="88">
        <f>E13</f>
        <v>160</v>
      </c>
    </row>
    <row r="14" spans="1:13" ht="15" thickBot="1" x14ac:dyDescent="0.4">
      <c r="A14" s="19"/>
      <c r="B14" s="13" t="s">
        <v>81</v>
      </c>
      <c r="C14" s="11">
        <v>100</v>
      </c>
      <c r="D14" s="12">
        <v>1</v>
      </c>
      <c r="E14" s="58">
        <f t="shared" si="0"/>
        <v>100</v>
      </c>
      <c r="G14" s="88">
        <v>100</v>
      </c>
    </row>
    <row r="15" spans="1:13" ht="15" thickBot="1" x14ac:dyDescent="0.4">
      <c r="A15" s="19"/>
      <c r="B15" s="10" t="s">
        <v>10</v>
      </c>
      <c r="C15" s="9">
        <v>0</v>
      </c>
      <c r="D15" s="8">
        <v>0</v>
      </c>
      <c r="E15" s="58">
        <f t="shared" si="0"/>
        <v>0</v>
      </c>
    </row>
    <row r="16" spans="1:13" ht="15" thickBot="1" x14ac:dyDescent="0.4">
      <c r="A16" s="19"/>
      <c r="B16" s="10" t="s">
        <v>11</v>
      </c>
      <c r="C16" s="9">
        <v>100</v>
      </c>
      <c r="D16" s="85">
        <v>1</v>
      </c>
      <c r="E16" s="58">
        <f t="shared" si="0"/>
        <v>100</v>
      </c>
      <c r="G16" s="88">
        <v>100</v>
      </c>
    </row>
    <row r="17" spans="1:15" ht="15" thickBot="1" x14ac:dyDescent="0.4">
      <c r="A17" s="19"/>
      <c r="B17" s="10" t="s">
        <v>59</v>
      </c>
      <c r="C17" s="9">
        <f>3*130</f>
        <v>390</v>
      </c>
      <c r="D17" s="8">
        <v>1</v>
      </c>
      <c r="E17" s="58">
        <f t="shared" si="0"/>
        <v>390</v>
      </c>
      <c r="F17" s="96">
        <f>E17</f>
        <v>390</v>
      </c>
    </row>
    <row r="18" spans="1:15" ht="15" thickBot="1" x14ac:dyDescent="0.4">
      <c r="A18" s="19"/>
      <c r="B18" s="10" t="s">
        <v>60</v>
      </c>
      <c r="C18" s="9">
        <f>3*120</f>
        <v>360</v>
      </c>
      <c r="D18" s="8">
        <v>1</v>
      </c>
      <c r="E18" s="58">
        <f t="shared" si="0"/>
        <v>360</v>
      </c>
      <c r="F18" s="96">
        <f>E18</f>
        <v>360</v>
      </c>
    </row>
    <row r="19" spans="1:15" ht="15" thickBot="1" x14ac:dyDescent="0.4">
      <c r="A19" s="19"/>
      <c r="B19" s="33" t="s">
        <v>67</v>
      </c>
      <c r="C19" s="34">
        <f>1*140</f>
        <v>140</v>
      </c>
      <c r="D19" s="8">
        <v>1</v>
      </c>
      <c r="E19" s="58">
        <f t="shared" si="0"/>
        <v>140</v>
      </c>
      <c r="F19" s="96">
        <f>E19</f>
        <v>140</v>
      </c>
    </row>
    <row r="20" spans="1:15" ht="15" thickBot="1" x14ac:dyDescent="0.4">
      <c r="A20" s="14" t="s">
        <v>14</v>
      </c>
      <c r="B20" s="15" t="s">
        <v>74</v>
      </c>
      <c r="C20" s="16">
        <v>250</v>
      </c>
      <c r="D20" s="17">
        <v>0</v>
      </c>
      <c r="E20" s="58">
        <f t="shared" si="0"/>
        <v>0</v>
      </c>
    </row>
    <row r="21" spans="1:15" ht="15" thickBot="1" x14ac:dyDescent="0.4">
      <c r="A21" s="19"/>
      <c r="B21" s="33"/>
      <c r="C21" s="34"/>
      <c r="D21" s="35"/>
      <c r="E21" s="58">
        <f t="shared" si="0"/>
        <v>0</v>
      </c>
    </row>
    <row r="22" spans="1:15" ht="15" thickBot="1" x14ac:dyDescent="0.4">
      <c r="A22" s="26" t="s">
        <v>16</v>
      </c>
      <c r="B22" s="15" t="s">
        <v>9</v>
      </c>
      <c r="C22" s="104">
        <v>1400</v>
      </c>
      <c r="D22" s="17">
        <v>1</v>
      </c>
      <c r="E22" s="58">
        <f>C22*D22</f>
        <v>1400</v>
      </c>
      <c r="L22" s="96">
        <v>1400</v>
      </c>
    </row>
    <row r="23" spans="1:15" ht="15" thickBot="1" x14ac:dyDescent="0.4">
      <c r="A23" s="27"/>
      <c r="B23" s="10" t="s">
        <v>71</v>
      </c>
      <c r="C23" s="9">
        <v>0</v>
      </c>
      <c r="D23" s="8">
        <v>0</v>
      </c>
      <c r="E23" s="58">
        <f t="shared" si="0"/>
        <v>0</v>
      </c>
    </row>
    <row r="24" spans="1:15" ht="15" thickBot="1" x14ac:dyDescent="0.4">
      <c r="A24" s="103"/>
      <c r="B24" s="10" t="s">
        <v>72</v>
      </c>
      <c r="C24" s="9">
        <v>0</v>
      </c>
      <c r="D24" s="8">
        <v>0</v>
      </c>
      <c r="E24" s="58">
        <f t="shared" si="0"/>
        <v>0</v>
      </c>
    </row>
    <row r="25" spans="1:15" ht="15" thickBot="1" x14ac:dyDescent="0.4">
      <c r="A25" s="109"/>
      <c r="B25" s="33" t="s">
        <v>100</v>
      </c>
      <c r="C25" s="34">
        <v>50</v>
      </c>
      <c r="D25" s="35">
        <v>0</v>
      </c>
      <c r="E25" s="58">
        <f t="shared" si="0"/>
        <v>0</v>
      </c>
    </row>
    <row r="26" spans="1:15" ht="15" thickBot="1" x14ac:dyDescent="0.4">
      <c r="A26" s="109"/>
      <c r="B26" s="33" t="s">
        <v>101</v>
      </c>
      <c r="C26" s="34">
        <v>50</v>
      </c>
      <c r="D26" s="35">
        <v>0</v>
      </c>
      <c r="E26" s="58">
        <f t="shared" si="0"/>
        <v>0</v>
      </c>
      <c r="O26" t="e">
        <f>L26+L25+#REF!</f>
        <v>#REF!</v>
      </c>
    </row>
    <row r="27" spans="1:15" ht="15" thickBot="1" x14ac:dyDescent="0.4">
      <c r="A27" s="28"/>
      <c r="B27" s="22" t="s">
        <v>18</v>
      </c>
      <c r="C27" s="23">
        <v>1220</v>
      </c>
      <c r="D27" s="24">
        <v>0</v>
      </c>
      <c r="E27" s="58">
        <f>C27*D27</f>
        <v>0</v>
      </c>
    </row>
    <row r="28" spans="1:15" ht="15" thickBot="1" x14ac:dyDescent="0.4">
      <c r="E28" s="92">
        <f>SUM(E4:E5)</f>
        <v>3200</v>
      </c>
      <c r="F28" s="88">
        <f>SUM(F7:F27)</f>
        <v>890</v>
      </c>
      <c r="G28" s="88">
        <f t="shared" ref="G28:M28" si="1">SUM(G7:G27)</f>
        <v>360</v>
      </c>
      <c r="H28" s="88">
        <f t="shared" si="1"/>
        <v>360</v>
      </c>
      <c r="I28" s="88">
        <f t="shared" si="1"/>
        <v>200</v>
      </c>
      <c r="J28" s="88">
        <f t="shared" si="1"/>
        <v>0</v>
      </c>
      <c r="K28" s="88">
        <f t="shared" si="1"/>
        <v>0</v>
      </c>
      <c r="L28" s="88">
        <f t="shared" si="1"/>
        <v>1400</v>
      </c>
      <c r="M28" s="88">
        <f t="shared" si="1"/>
        <v>0</v>
      </c>
      <c r="N28" s="93">
        <f>SUM(F28:M28)</f>
        <v>3210</v>
      </c>
    </row>
    <row r="29" spans="1:15" ht="15" thickBot="1" x14ac:dyDescent="0.4">
      <c r="E29" s="41">
        <f>SUM(E7:E27)</f>
        <v>3210</v>
      </c>
      <c r="J29" s="88"/>
      <c r="K29" s="88"/>
    </row>
    <row r="30" spans="1:15" ht="15" thickBot="1" x14ac:dyDescent="0.4">
      <c r="E30" s="43">
        <f>E28-E29</f>
        <v>-10</v>
      </c>
    </row>
    <row r="35" spans="16:21" x14ac:dyDescent="0.35">
      <c r="R35">
        <v>10</v>
      </c>
    </row>
    <row r="36" spans="16:21" x14ac:dyDescent="0.35">
      <c r="P36" t="s">
        <v>90</v>
      </c>
      <c r="Q36" t="s">
        <v>91</v>
      </c>
      <c r="R36" t="s">
        <v>92</v>
      </c>
      <c r="S36" t="s">
        <v>93</v>
      </c>
      <c r="T36" t="s">
        <v>90</v>
      </c>
      <c r="U36" t="s">
        <v>92</v>
      </c>
    </row>
    <row r="37" spans="16:21" x14ac:dyDescent="0.35">
      <c r="P37" t="s">
        <v>102</v>
      </c>
      <c r="Q37" t="s">
        <v>95</v>
      </c>
      <c r="R37" t="s">
        <v>97</v>
      </c>
      <c r="S37" t="s">
        <v>95</v>
      </c>
      <c r="T37" t="s">
        <v>96</v>
      </c>
      <c r="U37" t="s">
        <v>97</v>
      </c>
    </row>
    <row r="38" spans="16:21" x14ac:dyDescent="0.35">
      <c r="P38" t="s">
        <v>102</v>
      </c>
      <c r="Q38" t="s">
        <v>95</v>
      </c>
      <c r="R38" t="s">
        <v>97</v>
      </c>
    </row>
  </sheetData>
  <mergeCells count="2">
    <mergeCell ref="B3:E3"/>
    <mergeCell ref="B6:E6"/>
  </mergeCells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39"/>
  <sheetViews>
    <sheetView workbookViewId="0">
      <selection activeCell="G26" sqref="G26"/>
    </sheetView>
  </sheetViews>
  <sheetFormatPr defaultRowHeight="14.5" x14ac:dyDescent="0.35"/>
  <cols>
    <col min="1" max="1" width="20.54296875" customWidth="1"/>
    <col min="2" max="2" width="22.7265625" customWidth="1"/>
    <col min="3" max="3" width="12.54296875" customWidth="1"/>
    <col min="4" max="4" width="12.453125" customWidth="1"/>
    <col min="5" max="5" width="18.54296875" customWidth="1"/>
    <col min="6" max="6" width="12.26953125" customWidth="1"/>
    <col min="10" max="11" width="12.453125" customWidth="1"/>
    <col min="12" max="13" width="9.54296875" bestFit="1" customWidth="1"/>
    <col min="16" max="16" width="2.1796875" bestFit="1" customWidth="1"/>
    <col min="17" max="17" width="2" bestFit="1" customWidth="1"/>
    <col min="18" max="18" width="3" bestFit="1" customWidth="1"/>
    <col min="19" max="19" width="2" bestFit="1" customWidth="1"/>
    <col min="20" max="20" width="2.1796875" bestFit="1" customWidth="1"/>
  </cols>
  <sheetData>
    <row r="2" spans="1:13" x14ac:dyDescent="0.35">
      <c r="B2" s="1" t="s">
        <v>4</v>
      </c>
      <c r="C2" s="2">
        <v>43077</v>
      </c>
      <c r="D2" s="2">
        <v>43091</v>
      </c>
      <c r="E2" s="3">
        <f>D2-C2</f>
        <v>14</v>
      </c>
      <c r="F2" t="s">
        <v>62</v>
      </c>
      <c r="G2" t="s">
        <v>63</v>
      </c>
      <c r="H2" t="s">
        <v>65</v>
      </c>
      <c r="I2" t="s">
        <v>7</v>
      </c>
      <c r="J2" t="s">
        <v>75</v>
      </c>
      <c r="K2" t="s">
        <v>75</v>
      </c>
      <c r="L2" t="s">
        <v>64</v>
      </c>
      <c r="M2" t="s">
        <v>76</v>
      </c>
    </row>
    <row r="3" spans="1:13" x14ac:dyDescent="0.35">
      <c r="B3" s="330" t="s">
        <v>2</v>
      </c>
      <c r="C3" s="331"/>
      <c r="D3" s="331"/>
      <c r="E3" s="339"/>
    </row>
    <row r="4" spans="1:13" x14ac:dyDescent="0.35">
      <c r="B4" s="4" t="s">
        <v>1</v>
      </c>
      <c r="C4" s="5">
        <v>4000</v>
      </c>
      <c r="D4" s="6">
        <v>1</v>
      </c>
      <c r="E4" s="6">
        <f>C4*D4</f>
        <v>4000</v>
      </c>
      <c r="F4" s="105"/>
      <c r="G4" s="105"/>
      <c r="H4" s="105"/>
      <c r="I4" s="105"/>
      <c r="J4" s="105"/>
      <c r="K4" s="105"/>
      <c r="L4" s="105"/>
      <c r="M4" s="105"/>
    </row>
    <row r="5" spans="1:13" x14ac:dyDescent="0.35">
      <c r="B5" s="4" t="s">
        <v>3</v>
      </c>
      <c r="C5" s="5">
        <v>860</v>
      </c>
      <c r="D5" s="6">
        <v>1</v>
      </c>
      <c r="E5" s="6">
        <f>C5*D5</f>
        <v>860</v>
      </c>
      <c r="F5" s="105"/>
      <c r="G5" s="105"/>
      <c r="H5" s="105"/>
      <c r="I5" s="105"/>
      <c r="J5" s="105"/>
      <c r="K5" s="105"/>
      <c r="L5" s="105"/>
      <c r="M5" s="105"/>
    </row>
    <row r="6" spans="1:13" ht="15" thickBot="1" x14ac:dyDescent="0.4">
      <c r="B6" s="341" t="s">
        <v>0</v>
      </c>
      <c r="C6" s="342"/>
      <c r="D6" s="342"/>
      <c r="E6" s="343"/>
      <c r="F6" s="105"/>
      <c r="G6" s="105"/>
      <c r="H6" s="105"/>
      <c r="I6" s="105"/>
      <c r="J6" s="105"/>
      <c r="K6" s="105"/>
      <c r="L6" s="105"/>
      <c r="M6" s="105"/>
    </row>
    <row r="7" spans="1:13" ht="15" thickBot="1" x14ac:dyDescent="0.4">
      <c r="A7" s="26" t="s">
        <v>6</v>
      </c>
      <c r="B7" s="15" t="s">
        <v>5</v>
      </c>
      <c r="C7" s="16">
        <v>45</v>
      </c>
      <c r="D7" s="17">
        <v>10</v>
      </c>
      <c r="E7" s="58">
        <f>C7*D7</f>
        <v>450</v>
      </c>
      <c r="F7" s="105"/>
      <c r="G7" s="105"/>
      <c r="H7" s="88">
        <v>450</v>
      </c>
      <c r="I7" s="105"/>
      <c r="J7" s="105"/>
      <c r="K7" s="105"/>
      <c r="L7" s="105"/>
      <c r="M7" s="105"/>
    </row>
    <row r="8" spans="1:13" ht="15" thickBot="1" x14ac:dyDescent="0.4">
      <c r="A8" s="27"/>
      <c r="B8" s="10"/>
      <c r="C8" s="9"/>
      <c r="D8" s="8"/>
      <c r="E8" s="58">
        <f t="shared" ref="E8:E27" si="0">C8*D8</f>
        <v>0</v>
      </c>
      <c r="F8" s="105"/>
      <c r="G8" s="105"/>
      <c r="H8" s="106"/>
      <c r="I8" s="105"/>
      <c r="J8" s="105"/>
      <c r="K8" s="105"/>
      <c r="L8" s="105"/>
      <c r="M8" s="105"/>
    </row>
    <row r="9" spans="1:13" ht="15" thickBot="1" x14ac:dyDescent="0.4">
      <c r="A9" s="32"/>
      <c r="B9" s="33"/>
      <c r="C9" s="34"/>
      <c r="D9" s="35"/>
      <c r="E9" s="58">
        <f t="shared" si="0"/>
        <v>0</v>
      </c>
      <c r="F9" s="105"/>
      <c r="G9" s="105"/>
      <c r="H9" s="105"/>
      <c r="I9" s="105"/>
      <c r="J9" s="105"/>
      <c r="K9" s="105"/>
      <c r="L9" s="105"/>
      <c r="M9" s="105"/>
    </row>
    <row r="10" spans="1:13" ht="15" thickBot="1" x14ac:dyDescent="0.4">
      <c r="A10" s="26" t="s">
        <v>7</v>
      </c>
      <c r="B10" s="15"/>
      <c r="C10" s="16"/>
      <c r="D10" s="17"/>
      <c r="E10" s="58">
        <f t="shared" si="0"/>
        <v>0</v>
      </c>
      <c r="F10" s="105"/>
      <c r="G10" s="105"/>
      <c r="H10" s="105"/>
      <c r="J10" s="105"/>
      <c r="K10" s="105"/>
      <c r="L10" s="105"/>
      <c r="M10" s="105"/>
    </row>
    <row r="11" spans="1:13" ht="15" thickBot="1" x14ac:dyDescent="0.4">
      <c r="A11" s="27"/>
      <c r="B11" s="10"/>
      <c r="C11" s="9"/>
      <c r="D11" s="8"/>
      <c r="E11" s="58">
        <f t="shared" si="0"/>
        <v>0</v>
      </c>
    </row>
    <row r="12" spans="1:13" ht="15" thickBot="1" x14ac:dyDescent="0.4">
      <c r="A12" s="28"/>
      <c r="B12" s="39"/>
      <c r="C12" s="23"/>
      <c r="D12" s="24"/>
      <c r="E12" s="58">
        <f t="shared" si="0"/>
        <v>0</v>
      </c>
    </row>
    <row r="13" spans="1:13" ht="15" thickBot="1" x14ac:dyDescent="0.4">
      <c r="A13" s="19" t="s">
        <v>8</v>
      </c>
      <c r="B13" s="13" t="s">
        <v>58</v>
      </c>
      <c r="C13" s="11">
        <v>20</v>
      </c>
      <c r="D13" s="12">
        <v>8</v>
      </c>
      <c r="E13" s="58">
        <f t="shared" si="0"/>
        <v>160</v>
      </c>
      <c r="G13" s="88">
        <f>E13</f>
        <v>160</v>
      </c>
    </row>
    <row r="14" spans="1:13" ht="15" thickBot="1" x14ac:dyDescent="0.4">
      <c r="A14" s="19"/>
      <c r="B14" s="13" t="s">
        <v>81</v>
      </c>
      <c r="C14" s="11">
        <v>100</v>
      </c>
      <c r="D14" s="12">
        <v>0</v>
      </c>
      <c r="E14" s="58">
        <f t="shared" si="0"/>
        <v>0</v>
      </c>
    </row>
    <row r="15" spans="1:13" ht="15" thickBot="1" x14ac:dyDescent="0.4">
      <c r="A15" s="19"/>
      <c r="B15" s="10" t="s">
        <v>10</v>
      </c>
      <c r="C15" s="9">
        <v>0</v>
      </c>
      <c r="D15" s="8">
        <v>0</v>
      </c>
      <c r="E15" s="58">
        <f t="shared" si="0"/>
        <v>0</v>
      </c>
    </row>
    <row r="16" spans="1:13" ht="15" thickBot="1" x14ac:dyDescent="0.4">
      <c r="A16" s="19"/>
      <c r="B16" s="10" t="s">
        <v>11</v>
      </c>
      <c r="C16" s="9">
        <v>100</v>
      </c>
      <c r="D16" s="85">
        <v>1</v>
      </c>
      <c r="E16" s="58">
        <f t="shared" si="0"/>
        <v>100</v>
      </c>
      <c r="G16" s="88">
        <v>100</v>
      </c>
    </row>
    <row r="17" spans="1:15" ht="15" thickBot="1" x14ac:dyDescent="0.4">
      <c r="A17" s="19"/>
      <c r="B17" s="10" t="s">
        <v>59</v>
      </c>
      <c r="C17" s="9">
        <f>4*130</f>
        <v>520</v>
      </c>
      <c r="D17" s="8">
        <v>1</v>
      </c>
      <c r="E17" s="58">
        <f t="shared" si="0"/>
        <v>520</v>
      </c>
      <c r="F17" s="88">
        <f>E17</f>
        <v>520</v>
      </c>
    </row>
    <row r="18" spans="1:15" ht="15" thickBot="1" x14ac:dyDescent="0.4">
      <c r="A18" s="19"/>
      <c r="B18" s="10" t="s">
        <v>60</v>
      </c>
      <c r="C18" s="9">
        <f>3*120</f>
        <v>360</v>
      </c>
      <c r="D18" s="8">
        <v>1</v>
      </c>
      <c r="E18" s="58">
        <f t="shared" si="0"/>
        <v>360</v>
      </c>
      <c r="F18" s="88">
        <f>E18</f>
        <v>360</v>
      </c>
    </row>
    <row r="19" spans="1:15" ht="15" thickBot="1" x14ac:dyDescent="0.4">
      <c r="A19" s="19"/>
      <c r="B19" s="33" t="s">
        <v>67</v>
      </c>
      <c r="C19" s="34">
        <f>2*140</f>
        <v>280</v>
      </c>
      <c r="D19" s="8">
        <v>1</v>
      </c>
      <c r="E19" s="58">
        <f t="shared" si="0"/>
        <v>280</v>
      </c>
      <c r="F19" s="88">
        <f>E19</f>
        <v>280</v>
      </c>
    </row>
    <row r="20" spans="1:15" ht="15" thickBot="1" x14ac:dyDescent="0.4">
      <c r="A20" s="14" t="s">
        <v>14</v>
      </c>
      <c r="B20" s="15" t="s">
        <v>74</v>
      </c>
      <c r="C20" s="16">
        <v>250</v>
      </c>
      <c r="D20" s="17">
        <v>1</v>
      </c>
      <c r="E20" s="58">
        <f t="shared" si="0"/>
        <v>250</v>
      </c>
      <c r="L20" s="88">
        <f>E20</f>
        <v>250</v>
      </c>
    </row>
    <row r="21" spans="1:15" ht="15" thickBot="1" x14ac:dyDescent="0.4">
      <c r="A21" s="19"/>
      <c r="B21" s="33"/>
      <c r="C21" s="34"/>
      <c r="D21" s="35"/>
      <c r="E21" s="58">
        <f t="shared" si="0"/>
        <v>0</v>
      </c>
    </row>
    <row r="22" spans="1:15" ht="15" thickBot="1" x14ac:dyDescent="0.4">
      <c r="A22" s="26" t="s">
        <v>16</v>
      </c>
      <c r="B22" s="15" t="s">
        <v>9</v>
      </c>
      <c r="C22" s="104">
        <v>1000</v>
      </c>
      <c r="D22" s="17">
        <v>1</v>
      </c>
      <c r="E22" s="58">
        <v>800</v>
      </c>
      <c r="L22">
        <v>800</v>
      </c>
    </row>
    <row r="23" spans="1:15" ht="15" thickBot="1" x14ac:dyDescent="0.4">
      <c r="A23" s="94"/>
      <c r="B23" s="13" t="s">
        <v>98</v>
      </c>
      <c r="C23" s="11">
        <v>600</v>
      </c>
      <c r="D23" s="12">
        <v>1</v>
      </c>
      <c r="E23" s="58">
        <f t="shared" si="0"/>
        <v>600</v>
      </c>
      <c r="L23">
        <v>600</v>
      </c>
    </row>
    <row r="24" spans="1:15" ht="15" thickBot="1" x14ac:dyDescent="0.4">
      <c r="A24" s="27"/>
      <c r="B24" s="10" t="s">
        <v>71</v>
      </c>
      <c r="C24" s="9">
        <v>0</v>
      </c>
      <c r="D24" s="8">
        <v>0</v>
      </c>
      <c r="E24" s="58">
        <f t="shared" si="0"/>
        <v>0</v>
      </c>
      <c r="M24">
        <f>E24</f>
        <v>0</v>
      </c>
    </row>
    <row r="25" spans="1:15" ht="15" thickBot="1" x14ac:dyDescent="0.4">
      <c r="A25" s="103">
        <v>400</v>
      </c>
      <c r="B25" s="10" t="s">
        <v>72</v>
      </c>
      <c r="C25" s="9">
        <v>0</v>
      </c>
      <c r="D25" s="8">
        <v>0</v>
      </c>
      <c r="E25" s="58">
        <f t="shared" si="0"/>
        <v>0</v>
      </c>
      <c r="M25">
        <f>E25</f>
        <v>0</v>
      </c>
    </row>
    <row r="26" spans="1:15" ht="15" thickBot="1" x14ac:dyDescent="0.4">
      <c r="A26" s="109"/>
      <c r="B26" s="33" t="s">
        <v>100</v>
      </c>
      <c r="C26" s="34">
        <v>50</v>
      </c>
      <c r="D26" s="35">
        <v>1</v>
      </c>
      <c r="E26" s="58">
        <f t="shared" si="0"/>
        <v>50</v>
      </c>
      <c r="L26">
        <v>50</v>
      </c>
    </row>
    <row r="27" spans="1:15" ht="15" thickBot="1" x14ac:dyDescent="0.4">
      <c r="A27" s="109"/>
      <c r="B27" s="33" t="s">
        <v>101</v>
      </c>
      <c r="C27" s="34">
        <v>50</v>
      </c>
      <c r="D27" s="35">
        <v>1</v>
      </c>
      <c r="E27" s="58">
        <f t="shared" si="0"/>
        <v>50</v>
      </c>
      <c r="L27">
        <v>50</v>
      </c>
      <c r="O27">
        <f>L27+L26+L23</f>
        <v>700</v>
      </c>
    </row>
    <row r="28" spans="1:15" ht="15" thickBot="1" x14ac:dyDescent="0.4">
      <c r="A28" s="28"/>
      <c r="B28" s="22" t="s">
        <v>18</v>
      </c>
      <c r="C28" s="23">
        <v>1220</v>
      </c>
      <c r="D28" s="24">
        <v>1</v>
      </c>
      <c r="E28" s="58">
        <f>C28*D28</f>
        <v>1220</v>
      </c>
      <c r="J28" s="88">
        <v>1220</v>
      </c>
    </row>
    <row r="29" spans="1:15" ht="15" thickBot="1" x14ac:dyDescent="0.4">
      <c r="E29" s="92">
        <f>SUM(E4:E5)</f>
        <v>4860</v>
      </c>
      <c r="F29" s="88">
        <f>SUM(F7:F28)</f>
        <v>1160</v>
      </c>
      <c r="G29" s="88">
        <f t="shared" ref="G29:M29" si="1">SUM(G7:G28)</f>
        <v>260</v>
      </c>
      <c r="H29" s="88">
        <f t="shared" si="1"/>
        <v>450</v>
      </c>
      <c r="I29" s="88">
        <f t="shared" si="1"/>
        <v>0</v>
      </c>
      <c r="J29" s="88">
        <f t="shared" si="1"/>
        <v>1220</v>
      </c>
      <c r="K29" s="88">
        <f t="shared" si="1"/>
        <v>0</v>
      </c>
      <c r="L29" s="88">
        <f t="shared" si="1"/>
        <v>1750</v>
      </c>
      <c r="M29" s="88">
        <f t="shared" si="1"/>
        <v>0</v>
      </c>
      <c r="N29" s="93">
        <f>SUM(F29:M29)</f>
        <v>4840</v>
      </c>
    </row>
    <row r="30" spans="1:15" ht="15" thickBot="1" x14ac:dyDescent="0.4">
      <c r="E30" s="41">
        <f>SUM(E7:E28)</f>
        <v>4840</v>
      </c>
      <c r="J30" s="88"/>
      <c r="K30" s="88"/>
    </row>
    <row r="31" spans="1:15" ht="15" thickBot="1" x14ac:dyDescent="0.4">
      <c r="E31" s="43">
        <f>E29-E30</f>
        <v>20</v>
      </c>
    </row>
    <row r="36" spans="16:21" x14ac:dyDescent="0.35">
      <c r="R36">
        <v>10</v>
      </c>
    </row>
    <row r="37" spans="16:21" x14ac:dyDescent="0.35">
      <c r="P37" t="s">
        <v>90</v>
      </c>
      <c r="Q37" t="s">
        <v>91</v>
      </c>
      <c r="R37" t="s">
        <v>92</v>
      </c>
      <c r="S37" t="s">
        <v>93</v>
      </c>
      <c r="T37" t="s">
        <v>90</v>
      </c>
      <c r="U37" t="s">
        <v>92</v>
      </c>
    </row>
    <row r="38" spans="16:21" x14ac:dyDescent="0.35">
      <c r="R38" t="s">
        <v>94</v>
      </c>
      <c r="S38" t="s">
        <v>95</v>
      </c>
      <c r="T38" t="s">
        <v>96</v>
      </c>
      <c r="U38" t="s">
        <v>97</v>
      </c>
    </row>
    <row r="39" spans="16:21" x14ac:dyDescent="0.35">
      <c r="Q39" t="s">
        <v>95</v>
      </c>
      <c r="R39" t="s">
        <v>97</v>
      </c>
      <c r="S39" t="s">
        <v>95</v>
      </c>
      <c r="T39" t="s">
        <v>96</v>
      </c>
      <c r="U39" t="s">
        <v>97</v>
      </c>
    </row>
  </sheetData>
  <mergeCells count="2">
    <mergeCell ref="B3:E3"/>
    <mergeCell ref="B6:E6"/>
  </mergeCells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32"/>
  <sheetViews>
    <sheetView workbookViewId="0">
      <selection activeCell="L25" sqref="L25"/>
    </sheetView>
  </sheetViews>
  <sheetFormatPr defaultRowHeight="14.5" x14ac:dyDescent="0.35"/>
  <cols>
    <col min="1" max="1" width="20.54296875" customWidth="1"/>
    <col min="2" max="2" width="22.7265625" customWidth="1"/>
    <col min="3" max="3" width="12.54296875" customWidth="1"/>
    <col min="4" max="4" width="12.453125" customWidth="1"/>
    <col min="5" max="5" width="18.54296875" customWidth="1"/>
    <col min="6" max="6" width="12.26953125" customWidth="1"/>
    <col min="10" max="11" width="12.453125" customWidth="1"/>
    <col min="12" max="13" width="9.54296875" bestFit="1" customWidth="1"/>
  </cols>
  <sheetData>
    <row r="2" spans="1:13" x14ac:dyDescent="0.35">
      <c r="B2" s="1" t="s">
        <v>4</v>
      </c>
      <c r="C2" s="2">
        <v>43077</v>
      </c>
      <c r="D2" s="2">
        <v>43091</v>
      </c>
      <c r="E2" s="3">
        <f>D2-C2</f>
        <v>14</v>
      </c>
      <c r="F2" t="s">
        <v>62</v>
      </c>
      <c r="G2" t="s">
        <v>63</v>
      </c>
      <c r="H2" t="s">
        <v>65</v>
      </c>
      <c r="I2" t="s">
        <v>7</v>
      </c>
      <c r="J2" t="s">
        <v>75</v>
      </c>
      <c r="K2" t="s">
        <v>75</v>
      </c>
      <c r="L2" t="s">
        <v>64</v>
      </c>
      <c r="M2" t="s">
        <v>76</v>
      </c>
    </row>
    <row r="3" spans="1:13" x14ac:dyDescent="0.35">
      <c r="B3" s="330" t="s">
        <v>2</v>
      </c>
      <c r="C3" s="331"/>
      <c r="D3" s="331"/>
      <c r="E3" s="339"/>
    </row>
    <row r="4" spans="1:13" x14ac:dyDescent="0.35">
      <c r="B4" s="4" t="s">
        <v>1</v>
      </c>
      <c r="C4" s="5">
        <v>7100</v>
      </c>
      <c r="D4" s="6">
        <v>1</v>
      </c>
      <c r="E4" s="6">
        <f>C4*D4</f>
        <v>7100</v>
      </c>
      <c r="F4" s="105"/>
      <c r="G4" s="105"/>
      <c r="H4" s="105"/>
      <c r="I4" s="105"/>
      <c r="J4" s="105"/>
      <c r="K4" s="105"/>
      <c r="L4" s="105"/>
      <c r="M4" s="105"/>
    </row>
    <row r="5" spans="1:13" x14ac:dyDescent="0.35">
      <c r="B5" s="4" t="s">
        <v>3</v>
      </c>
      <c r="C5" s="5">
        <v>0</v>
      </c>
      <c r="D5" s="6">
        <v>1</v>
      </c>
      <c r="E5" s="6">
        <f>C5*D5</f>
        <v>0</v>
      </c>
      <c r="F5" s="105"/>
      <c r="G5" s="105"/>
      <c r="H5" s="105"/>
      <c r="I5" s="105"/>
      <c r="J5" s="105"/>
      <c r="K5" s="105"/>
      <c r="L5" s="105"/>
      <c r="M5" s="105"/>
    </row>
    <row r="6" spans="1:13" ht="15" thickBot="1" x14ac:dyDescent="0.4">
      <c r="B6" s="341" t="s">
        <v>0</v>
      </c>
      <c r="C6" s="342"/>
      <c r="D6" s="342"/>
      <c r="E6" s="343"/>
      <c r="F6" s="105"/>
      <c r="G6" s="105"/>
      <c r="H6" s="105"/>
      <c r="I6" s="105"/>
      <c r="J6" s="105"/>
      <c r="K6" s="105"/>
      <c r="L6" s="105"/>
      <c r="M6" s="105"/>
    </row>
    <row r="7" spans="1:13" ht="15" thickBot="1" x14ac:dyDescent="0.4">
      <c r="A7" s="26" t="s">
        <v>6</v>
      </c>
      <c r="B7" s="15" t="s">
        <v>5</v>
      </c>
      <c r="C7" s="16">
        <v>45</v>
      </c>
      <c r="D7" s="17">
        <v>3</v>
      </c>
      <c r="E7" s="58">
        <f>C7*D7</f>
        <v>135</v>
      </c>
      <c r="F7" s="105"/>
      <c r="G7" s="105"/>
      <c r="H7" s="106">
        <v>135</v>
      </c>
      <c r="I7" s="105"/>
      <c r="J7" s="105"/>
      <c r="K7" s="105"/>
      <c r="L7" s="105"/>
      <c r="M7" s="105"/>
    </row>
    <row r="8" spans="1:13" ht="15" thickBot="1" x14ac:dyDescent="0.4">
      <c r="A8" s="27"/>
      <c r="B8" s="10"/>
      <c r="C8" s="9"/>
      <c r="D8" s="8"/>
      <c r="E8" s="58">
        <f t="shared" ref="E8:E29" si="0">C8*D8</f>
        <v>0</v>
      </c>
      <c r="F8" s="105"/>
      <c r="G8" s="105"/>
      <c r="H8" s="106"/>
      <c r="I8" s="105"/>
      <c r="J8" s="105"/>
      <c r="K8" s="105"/>
      <c r="L8" s="105"/>
      <c r="M8" s="105"/>
    </row>
    <row r="9" spans="1:13" ht="15" thickBot="1" x14ac:dyDescent="0.4">
      <c r="A9" s="32"/>
      <c r="B9" s="33"/>
      <c r="C9" s="34"/>
      <c r="D9" s="35"/>
      <c r="E9" s="58">
        <f t="shared" si="0"/>
        <v>0</v>
      </c>
      <c r="F9" s="105"/>
      <c r="G9" s="105"/>
      <c r="H9" s="105"/>
      <c r="I9" s="105"/>
      <c r="J9" s="105"/>
      <c r="K9" s="105"/>
      <c r="L9" s="105"/>
      <c r="M9" s="105"/>
    </row>
    <row r="10" spans="1:13" ht="15" thickBot="1" x14ac:dyDescent="0.4">
      <c r="A10" s="26" t="s">
        <v>7</v>
      </c>
      <c r="B10" s="15" t="s">
        <v>86</v>
      </c>
      <c r="C10" s="16">
        <v>100</v>
      </c>
      <c r="D10" s="17">
        <v>1</v>
      </c>
      <c r="E10" s="58">
        <f t="shared" si="0"/>
        <v>100</v>
      </c>
      <c r="F10" s="105"/>
      <c r="G10" s="105"/>
      <c r="H10" s="105"/>
      <c r="I10" s="88">
        <v>100</v>
      </c>
      <c r="J10" s="105"/>
      <c r="K10" s="105"/>
      <c r="L10" s="105"/>
      <c r="M10" s="105"/>
    </row>
    <row r="11" spans="1:13" ht="15" thickBot="1" x14ac:dyDescent="0.4">
      <c r="A11" s="27"/>
      <c r="B11" s="10"/>
      <c r="C11" s="9"/>
      <c r="D11" s="8"/>
      <c r="E11" s="58">
        <f t="shared" si="0"/>
        <v>0</v>
      </c>
      <c r="F11" s="105"/>
      <c r="G11" s="105"/>
      <c r="H11" s="105"/>
      <c r="I11" s="107"/>
      <c r="J11" s="105"/>
      <c r="K11" s="105"/>
      <c r="L11" s="105"/>
      <c r="M11" s="105"/>
    </row>
    <row r="12" spans="1:13" ht="15" thickBot="1" x14ac:dyDescent="0.4">
      <c r="A12" s="28"/>
      <c r="B12" s="39"/>
      <c r="C12" s="23"/>
      <c r="D12" s="24"/>
      <c r="E12" s="58">
        <f t="shared" si="0"/>
        <v>0</v>
      </c>
      <c r="F12" s="105"/>
      <c r="G12" s="105"/>
      <c r="H12" s="105"/>
      <c r="I12" s="105"/>
      <c r="J12" s="105"/>
      <c r="K12" s="105"/>
      <c r="L12" s="105"/>
      <c r="M12" s="105"/>
    </row>
    <row r="13" spans="1:13" ht="15" thickBot="1" x14ac:dyDescent="0.4">
      <c r="A13" s="19" t="s">
        <v>8</v>
      </c>
      <c r="B13" s="13" t="s">
        <v>58</v>
      </c>
      <c r="C13" s="11">
        <v>20</v>
      </c>
      <c r="D13" s="12">
        <v>3</v>
      </c>
      <c r="E13" s="58">
        <f t="shared" si="0"/>
        <v>60</v>
      </c>
      <c r="F13" s="105"/>
      <c r="G13" s="106">
        <f>E13</f>
        <v>60</v>
      </c>
      <c r="H13" s="105"/>
      <c r="I13" s="105"/>
      <c r="J13" s="105"/>
      <c r="K13" s="105"/>
      <c r="L13" s="105"/>
      <c r="M13" s="105"/>
    </row>
    <row r="14" spans="1:13" ht="15" thickBot="1" x14ac:dyDescent="0.4">
      <c r="A14" s="19"/>
      <c r="B14" s="13" t="s">
        <v>81</v>
      </c>
      <c r="C14" s="11">
        <v>100</v>
      </c>
      <c r="D14" s="12">
        <v>0</v>
      </c>
      <c r="E14" s="58">
        <f t="shared" si="0"/>
        <v>0</v>
      </c>
      <c r="F14" s="105"/>
      <c r="G14" s="106"/>
      <c r="H14" s="105"/>
      <c r="I14" s="105"/>
      <c r="J14" s="105"/>
      <c r="K14" s="105"/>
      <c r="L14" s="105"/>
      <c r="M14" s="105"/>
    </row>
    <row r="15" spans="1:13" ht="15" thickBot="1" x14ac:dyDescent="0.4">
      <c r="A15" s="19"/>
      <c r="B15" s="10" t="s">
        <v>10</v>
      </c>
      <c r="C15" s="9">
        <v>0</v>
      </c>
      <c r="D15" s="8">
        <v>0</v>
      </c>
      <c r="E15" s="58">
        <f t="shared" si="0"/>
        <v>0</v>
      </c>
      <c r="F15" s="105"/>
      <c r="G15" s="106"/>
      <c r="H15" s="105"/>
      <c r="I15" s="105"/>
      <c r="J15" s="105"/>
      <c r="K15" s="105"/>
      <c r="L15" s="105"/>
      <c r="M15" s="105"/>
    </row>
    <row r="16" spans="1:13" ht="15" thickBot="1" x14ac:dyDescent="0.4">
      <c r="A16" s="19"/>
      <c r="B16" s="10" t="s">
        <v>11</v>
      </c>
      <c r="C16" s="9">
        <v>100</v>
      </c>
      <c r="D16" s="85">
        <v>0</v>
      </c>
      <c r="E16" s="58">
        <f t="shared" si="0"/>
        <v>0</v>
      </c>
      <c r="F16" s="105"/>
      <c r="G16" s="106"/>
      <c r="H16" s="105"/>
      <c r="I16" s="105"/>
      <c r="J16" s="105"/>
      <c r="K16" s="105"/>
      <c r="L16" s="105"/>
      <c r="M16" s="105"/>
    </row>
    <row r="17" spans="1:14" ht="15" thickBot="1" x14ac:dyDescent="0.4">
      <c r="A17" s="19"/>
      <c r="B17" s="10" t="s">
        <v>59</v>
      </c>
      <c r="C17" s="9">
        <f>4*130</f>
        <v>520</v>
      </c>
      <c r="D17" s="8">
        <v>1</v>
      </c>
      <c r="E17" s="58">
        <f t="shared" si="0"/>
        <v>520</v>
      </c>
      <c r="F17" s="88">
        <f>E17</f>
        <v>520</v>
      </c>
      <c r="G17" s="105"/>
      <c r="H17" s="105"/>
      <c r="I17" s="105"/>
      <c r="J17" s="105"/>
      <c r="K17" s="105"/>
      <c r="L17" s="105"/>
      <c r="M17" s="105"/>
    </row>
    <row r="18" spans="1:14" ht="15" thickBot="1" x14ac:dyDescent="0.4">
      <c r="A18" s="19"/>
      <c r="B18" s="10" t="s">
        <v>60</v>
      </c>
      <c r="C18" s="9">
        <f>4*120</f>
        <v>480</v>
      </c>
      <c r="D18" s="8">
        <v>0</v>
      </c>
      <c r="E18" s="58">
        <f t="shared" si="0"/>
        <v>0</v>
      </c>
      <c r="F18" s="88">
        <f>E18</f>
        <v>0</v>
      </c>
      <c r="G18" s="105"/>
      <c r="H18" s="105"/>
      <c r="I18" s="105"/>
      <c r="J18" s="105"/>
      <c r="K18" s="105"/>
      <c r="L18" s="105"/>
      <c r="M18" s="105"/>
    </row>
    <row r="19" spans="1:14" ht="15" thickBot="1" x14ac:dyDescent="0.4">
      <c r="A19" s="19"/>
      <c r="B19" s="33" t="s">
        <v>67</v>
      </c>
      <c r="C19" s="34">
        <f>4*140</f>
        <v>560</v>
      </c>
      <c r="D19" s="8">
        <v>1</v>
      </c>
      <c r="E19" s="58">
        <f t="shared" si="0"/>
        <v>560</v>
      </c>
      <c r="F19" s="88">
        <f>E19</f>
        <v>560</v>
      </c>
      <c r="G19" s="105"/>
      <c r="H19" s="105"/>
      <c r="I19" s="105"/>
      <c r="J19" s="105"/>
      <c r="K19" s="105"/>
      <c r="L19" s="105"/>
      <c r="M19" s="105"/>
    </row>
    <row r="20" spans="1:14" ht="15" thickBot="1" x14ac:dyDescent="0.4">
      <c r="A20" s="21"/>
      <c r="B20" s="22" t="s">
        <v>87</v>
      </c>
      <c r="C20" s="23">
        <v>200</v>
      </c>
      <c r="D20" s="24">
        <v>1</v>
      </c>
      <c r="E20" s="58">
        <f t="shared" si="0"/>
        <v>200</v>
      </c>
      <c r="F20" s="105"/>
      <c r="G20" s="105"/>
      <c r="H20" s="105"/>
      <c r="I20" s="88">
        <v>200</v>
      </c>
      <c r="J20" s="105"/>
      <c r="K20" s="105"/>
      <c r="L20" s="105"/>
      <c r="M20" s="105"/>
    </row>
    <row r="21" spans="1:14" ht="15" thickBot="1" x14ac:dyDescent="0.4">
      <c r="A21" s="14" t="s">
        <v>14</v>
      </c>
      <c r="B21" s="15" t="s">
        <v>74</v>
      </c>
      <c r="C21" s="16">
        <v>250</v>
      </c>
      <c r="D21" s="17">
        <v>1</v>
      </c>
      <c r="E21" s="58">
        <f t="shared" si="0"/>
        <v>250</v>
      </c>
      <c r="F21" s="105"/>
      <c r="G21" s="105"/>
      <c r="H21" s="105"/>
      <c r="I21" s="105"/>
      <c r="J21" s="105"/>
      <c r="K21" s="105"/>
      <c r="L21" s="88">
        <f>E21</f>
        <v>250</v>
      </c>
      <c r="M21" s="105"/>
    </row>
    <row r="22" spans="1:14" ht="15" thickBot="1" x14ac:dyDescent="0.4">
      <c r="A22" s="19"/>
      <c r="B22" s="40" t="s">
        <v>87</v>
      </c>
      <c r="C22" s="29">
        <v>200</v>
      </c>
      <c r="D22" s="30">
        <v>1</v>
      </c>
      <c r="E22" s="58">
        <f t="shared" si="0"/>
        <v>200</v>
      </c>
      <c r="F22" s="105"/>
      <c r="G22" s="105"/>
      <c r="H22" s="105"/>
      <c r="I22" s="88">
        <v>200</v>
      </c>
      <c r="J22" s="105"/>
      <c r="K22" s="105"/>
      <c r="L22" s="105"/>
      <c r="M22" s="105"/>
    </row>
    <row r="23" spans="1:14" ht="15" thickBot="1" x14ac:dyDescent="0.4">
      <c r="A23" s="19"/>
      <c r="B23" s="33"/>
      <c r="C23" s="34"/>
      <c r="D23" s="35"/>
      <c r="E23" s="58">
        <f t="shared" si="0"/>
        <v>0</v>
      </c>
      <c r="F23" s="105"/>
      <c r="G23" s="105"/>
      <c r="H23" s="105"/>
      <c r="I23" s="105"/>
      <c r="J23" s="105"/>
      <c r="K23" s="105"/>
      <c r="L23" s="105"/>
      <c r="M23" s="105"/>
    </row>
    <row r="24" spans="1:14" ht="15" thickBot="1" x14ac:dyDescent="0.4">
      <c r="A24" s="26" t="s">
        <v>16</v>
      </c>
      <c r="B24" s="15" t="s">
        <v>9</v>
      </c>
      <c r="C24" s="104">
        <v>2000</v>
      </c>
      <c r="D24" s="17">
        <v>1</v>
      </c>
      <c r="E24" s="58">
        <f t="shared" si="0"/>
        <v>2000</v>
      </c>
      <c r="F24" s="105"/>
      <c r="G24" s="105"/>
      <c r="H24" s="105"/>
      <c r="I24" s="105"/>
      <c r="J24" s="105"/>
      <c r="K24" s="105"/>
      <c r="L24" s="88">
        <f>E24</f>
        <v>2000</v>
      </c>
      <c r="M24" s="105"/>
    </row>
    <row r="25" spans="1:14" ht="15" thickBot="1" x14ac:dyDescent="0.4">
      <c r="A25" s="94"/>
      <c r="B25" s="13" t="s">
        <v>88</v>
      </c>
      <c r="C25" s="11">
        <v>300</v>
      </c>
      <c r="D25" s="12">
        <v>1</v>
      </c>
      <c r="E25" s="58">
        <f t="shared" si="0"/>
        <v>300</v>
      </c>
      <c r="F25" s="105"/>
      <c r="G25" s="105"/>
      <c r="H25" s="105"/>
      <c r="I25" s="105"/>
      <c r="J25" s="105"/>
      <c r="K25" s="105"/>
      <c r="L25" s="88">
        <v>300</v>
      </c>
      <c r="M25" s="105"/>
    </row>
    <row r="26" spans="1:14" ht="15" thickBot="1" x14ac:dyDescent="0.4">
      <c r="A26" s="94"/>
      <c r="B26" s="13" t="s">
        <v>89</v>
      </c>
      <c r="C26" s="11">
        <v>600</v>
      </c>
      <c r="D26" s="12">
        <v>1</v>
      </c>
      <c r="E26" s="58">
        <f t="shared" si="0"/>
        <v>600</v>
      </c>
      <c r="F26" s="105"/>
      <c r="G26" s="105"/>
      <c r="H26" s="105"/>
      <c r="I26" s="105"/>
      <c r="J26" s="105"/>
      <c r="K26" s="105"/>
      <c r="L26" s="88">
        <f>E26</f>
        <v>600</v>
      </c>
      <c r="M26" s="105"/>
    </row>
    <row r="27" spans="1:14" ht="15" thickBot="1" x14ac:dyDescent="0.4">
      <c r="A27" s="27"/>
      <c r="B27" s="10" t="s">
        <v>71</v>
      </c>
      <c r="C27" s="9"/>
      <c r="D27" s="8">
        <v>1</v>
      </c>
      <c r="E27" s="58">
        <f t="shared" si="0"/>
        <v>0</v>
      </c>
      <c r="F27" s="105"/>
      <c r="G27" s="105"/>
      <c r="H27" s="105"/>
      <c r="I27" s="105"/>
      <c r="J27" s="105"/>
      <c r="K27" s="105"/>
      <c r="L27" s="105"/>
      <c r="M27" s="106">
        <f>E27</f>
        <v>0</v>
      </c>
    </row>
    <row r="28" spans="1:14" ht="15" thickBot="1" x14ac:dyDescent="0.4">
      <c r="A28" s="103">
        <v>400</v>
      </c>
      <c r="B28" s="10" t="s">
        <v>72</v>
      </c>
      <c r="C28" s="9">
        <v>1000</v>
      </c>
      <c r="D28" s="8">
        <v>1</v>
      </c>
      <c r="E28" s="58">
        <f t="shared" si="0"/>
        <v>1000</v>
      </c>
      <c r="F28" s="105"/>
      <c r="G28" s="105"/>
      <c r="H28" s="105"/>
      <c r="I28" s="105"/>
      <c r="J28" s="105"/>
      <c r="K28" s="105"/>
      <c r="L28" s="105"/>
      <c r="M28" s="88">
        <f>E28</f>
        <v>1000</v>
      </c>
    </row>
    <row r="29" spans="1:14" ht="15" thickBot="1" x14ac:dyDescent="0.4">
      <c r="A29" s="28"/>
      <c r="B29" s="22" t="s">
        <v>18</v>
      </c>
      <c r="C29" s="23">
        <v>1150</v>
      </c>
      <c r="D29" s="24">
        <v>1</v>
      </c>
      <c r="E29" s="58">
        <f t="shared" si="0"/>
        <v>1150</v>
      </c>
      <c r="F29" s="105"/>
      <c r="G29" s="105"/>
      <c r="H29" s="105"/>
      <c r="I29" s="105"/>
      <c r="J29" s="88">
        <v>1150</v>
      </c>
      <c r="K29" s="107"/>
      <c r="L29" s="105"/>
      <c r="M29" s="105"/>
    </row>
    <row r="30" spans="1:14" ht="15" thickBot="1" x14ac:dyDescent="0.4">
      <c r="E30" s="92">
        <f>SUM(E4:E5)</f>
        <v>7100</v>
      </c>
      <c r="F30" s="88">
        <f>SUM(F7:F29)</f>
        <v>1080</v>
      </c>
      <c r="G30" s="88">
        <f t="shared" ref="G30:M30" si="1">SUM(G7:G29)</f>
        <v>60</v>
      </c>
      <c r="H30" s="88">
        <f t="shared" si="1"/>
        <v>135</v>
      </c>
      <c r="I30" s="88">
        <f t="shared" si="1"/>
        <v>500</v>
      </c>
      <c r="J30" s="88">
        <f t="shared" si="1"/>
        <v>1150</v>
      </c>
      <c r="K30" s="88">
        <f t="shared" si="1"/>
        <v>0</v>
      </c>
      <c r="L30" s="88">
        <f t="shared" si="1"/>
        <v>3150</v>
      </c>
      <c r="M30" s="88">
        <f t="shared" si="1"/>
        <v>1000</v>
      </c>
      <c r="N30" s="93">
        <f>SUM(F30:M30)</f>
        <v>7075</v>
      </c>
    </row>
    <row r="31" spans="1:14" ht="15" thickBot="1" x14ac:dyDescent="0.4">
      <c r="E31" s="41">
        <f>SUM(E7:E29)</f>
        <v>7075</v>
      </c>
      <c r="J31" s="88"/>
      <c r="K31" s="88"/>
    </row>
    <row r="32" spans="1:14" ht="15" thickBot="1" x14ac:dyDescent="0.4">
      <c r="E32" s="43">
        <f>E30-E31</f>
        <v>25</v>
      </c>
    </row>
  </sheetData>
  <mergeCells count="2">
    <mergeCell ref="B3:E3"/>
    <mergeCell ref="B6:E6"/>
  </mergeCells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36"/>
  <sheetViews>
    <sheetView workbookViewId="0">
      <selection activeCell="O22" sqref="O22"/>
    </sheetView>
  </sheetViews>
  <sheetFormatPr defaultRowHeight="14.5" x14ac:dyDescent="0.35"/>
  <cols>
    <col min="1" max="1" width="20.54296875" customWidth="1"/>
    <col min="2" max="2" width="22.7265625" customWidth="1"/>
    <col min="3" max="3" width="12.54296875" customWidth="1"/>
    <col min="4" max="4" width="12.453125" customWidth="1"/>
    <col min="5" max="5" width="18.54296875" customWidth="1"/>
    <col min="6" max="6" width="12.26953125" customWidth="1"/>
    <col min="10" max="11" width="12.453125" customWidth="1"/>
    <col min="12" max="13" width="9.54296875" bestFit="1" customWidth="1"/>
  </cols>
  <sheetData>
    <row r="2" spans="1:13" x14ac:dyDescent="0.35">
      <c r="B2" s="1" t="s">
        <v>4</v>
      </c>
      <c r="C2" s="2">
        <v>43077</v>
      </c>
      <c r="D2" s="2">
        <v>43091</v>
      </c>
      <c r="E2" s="3">
        <f>D2-C2</f>
        <v>14</v>
      </c>
      <c r="F2" t="s">
        <v>62</v>
      </c>
      <c r="G2" t="s">
        <v>63</v>
      </c>
      <c r="H2" t="s">
        <v>65</v>
      </c>
      <c r="J2" t="s">
        <v>75</v>
      </c>
      <c r="K2" t="s">
        <v>75</v>
      </c>
      <c r="L2" t="s">
        <v>64</v>
      </c>
      <c r="M2" t="s">
        <v>76</v>
      </c>
    </row>
    <row r="3" spans="1:13" x14ac:dyDescent="0.35">
      <c r="B3" s="330" t="s">
        <v>2</v>
      </c>
      <c r="C3" s="331"/>
      <c r="D3" s="331"/>
      <c r="E3" s="339"/>
    </row>
    <row r="4" spans="1:13" x14ac:dyDescent="0.35">
      <c r="B4" s="4" t="s">
        <v>1</v>
      </c>
      <c r="C4" s="5">
        <v>6100</v>
      </c>
      <c r="D4" s="6">
        <v>1</v>
      </c>
      <c r="E4" s="6">
        <f>C4*D4</f>
        <v>6100</v>
      </c>
    </row>
    <row r="5" spans="1:13" x14ac:dyDescent="0.35">
      <c r="B5" s="4" t="s">
        <v>3</v>
      </c>
      <c r="C5" s="5">
        <v>860</v>
      </c>
      <c r="D5" s="6">
        <v>1</v>
      </c>
      <c r="E5" s="6">
        <f>C5*D5</f>
        <v>860</v>
      </c>
    </row>
    <row r="6" spans="1:13" ht="15" thickBot="1" x14ac:dyDescent="0.4">
      <c r="B6" s="341" t="s">
        <v>0</v>
      </c>
      <c r="C6" s="342"/>
      <c r="D6" s="342"/>
      <c r="E6" s="343"/>
    </row>
    <row r="7" spans="1:13" ht="15" thickBot="1" x14ac:dyDescent="0.4">
      <c r="A7" s="26" t="s">
        <v>6</v>
      </c>
      <c r="B7" s="15" t="s">
        <v>5</v>
      </c>
      <c r="C7" s="16">
        <v>45</v>
      </c>
      <c r="D7" s="17">
        <v>11</v>
      </c>
      <c r="E7" s="58">
        <f>C7*D7</f>
        <v>495</v>
      </c>
      <c r="H7" s="88">
        <v>500</v>
      </c>
    </row>
    <row r="8" spans="1:13" ht="15" thickBot="1" x14ac:dyDescent="0.4">
      <c r="A8" s="27"/>
      <c r="B8" s="10" t="s">
        <v>73</v>
      </c>
      <c r="C8" s="9">
        <v>50</v>
      </c>
      <c r="D8" s="8">
        <v>1</v>
      </c>
      <c r="E8" s="58">
        <f t="shared" ref="E8:E28" si="0">C8*D8</f>
        <v>50</v>
      </c>
      <c r="H8" s="88">
        <v>50</v>
      </c>
    </row>
    <row r="9" spans="1:13" ht="15" thickBot="1" x14ac:dyDescent="0.4">
      <c r="A9" s="32"/>
      <c r="B9" s="33"/>
      <c r="C9" s="34"/>
      <c r="D9" s="35"/>
      <c r="E9" s="58">
        <f t="shared" si="0"/>
        <v>0</v>
      </c>
    </row>
    <row r="10" spans="1:13" ht="15" thickBot="1" x14ac:dyDescent="0.4">
      <c r="A10" s="26" t="s">
        <v>7</v>
      </c>
      <c r="B10" s="15" t="s">
        <v>80</v>
      </c>
      <c r="C10" s="16">
        <v>400</v>
      </c>
      <c r="D10" s="17">
        <v>1</v>
      </c>
      <c r="E10" s="58">
        <f t="shared" si="0"/>
        <v>400</v>
      </c>
      <c r="I10" s="88">
        <v>400</v>
      </c>
    </row>
    <row r="11" spans="1:13" ht="15" thickBot="1" x14ac:dyDescent="0.4">
      <c r="A11" s="27"/>
      <c r="B11" s="10" t="s">
        <v>83</v>
      </c>
      <c r="C11" s="9">
        <v>200</v>
      </c>
      <c r="D11" s="8">
        <v>1</v>
      </c>
      <c r="E11" s="58">
        <f t="shared" si="0"/>
        <v>200</v>
      </c>
      <c r="I11" s="96">
        <v>200</v>
      </c>
    </row>
    <row r="12" spans="1:13" ht="15" thickBot="1" x14ac:dyDescent="0.4">
      <c r="A12" s="28"/>
      <c r="B12" s="39"/>
      <c r="C12" s="23"/>
      <c r="D12" s="24"/>
      <c r="E12" s="58">
        <f t="shared" si="0"/>
        <v>0</v>
      </c>
    </row>
    <row r="13" spans="1:13" ht="15" thickBot="1" x14ac:dyDescent="0.4">
      <c r="A13" s="19" t="s">
        <v>8</v>
      </c>
      <c r="B13" s="13" t="s">
        <v>58</v>
      </c>
      <c r="C13" s="11">
        <v>20</v>
      </c>
      <c r="D13" s="12">
        <v>11</v>
      </c>
      <c r="E13" s="58">
        <f t="shared" si="0"/>
        <v>220</v>
      </c>
      <c r="G13" s="88">
        <f>E13</f>
        <v>220</v>
      </c>
    </row>
    <row r="14" spans="1:13" ht="15" thickBot="1" x14ac:dyDescent="0.4">
      <c r="A14" s="19"/>
      <c r="B14" s="13" t="s">
        <v>81</v>
      </c>
      <c r="C14" s="11">
        <v>100</v>
      </c>
      <c r="D14" s="12">
        <v>1</v>
      </c>
      <c r="E14" s="58">
        <f t="shared" si="0"/>
        <v>100</v>
      </c>
      <c r="G14" s="88">
        <v>100</v>
      </c>
    </row>
    <row r="15" spans="1:13" ht="15" thickBot="1" x14ac:dyDescent="0.4">
      <c r="A15" s="19"/>
      <c r="B15" s="10" t="s">
        <v>10</v>
      </c>
      <c r="C15" s="9">
        <v>0</v>
      </c>
      <c r="D15" s="8">
        <v>1</v>
      </c>
      <c r="E15" s="58">
        <f t="shared" si="0"/>
        <v>0</v>
      </c>
      <c r="G15" s="88"/>
    </row>
    <row r="16" spans="1:13" ht="15" thickBot="1" x14ac:dyDescent="0.4">
      <c r="A16" s="19"/>
      <c r="B16" s="10" t="s">
        <v>11</v>
      </c>
      <c r="C16" s="9">
        <v>100</v>
      </c>
      <c r="D16" s="85">
        <v>1</v>
      </c>
      <c r="E16" s="58">
        <f t="shared" si="0"/>
        <v>100</v>
      </c>
      <c r="G16" s="88">
        <f>E16</f>
        <v>100</v>
      </c>
    </row>
    <row r="17" spans="1:14" ht="15" thickBot="1" x14ac:dyDescent="0.4">
      <c r="A17" s="19"/>
      <c r="B17" s="10" t="s">
        <v>59</v>
      </c>
      <c r="C17" s="9">
        <f>4*120</f>
        <v>480</v>
      </c>
      <c r="D17" s="8">
        <v>1</v>
      </c>
      <c r="E17" s="58">
        <f t="shared" si="0"/>
        <v>480</v>
      </c>
      <c r="F17" s="88">
        <f>E17</f>
        <v>480</v>
      </c>
    </row>
    <row r="18" spans="1:14" ht="15" thickBot="1" x14ac:dyDescent="0.4">
      <c r="A18" s="19"/>
      <c r="B18" s="10" t="s">
        <v>60</v>
      </c>
      <c r="C18" s="9">
        <f>4*120</f>
        <v>480</v>
      </c>
      <c r="D18" s="8">
        <v>1</v>
      </c>
      <c r="E18" s="58">
        <f t="shared" si="0"/>
        <v>480</v>
      </c>
      <c r="F18" s="88">
        <f>E18</f>
        <v>480</v>
      </c>
    </row>
    <row r="19" spans="1:14" ht="15" thickBot="1" x14ac:dyDescent="0.4">
      <c r="A19" s="19"/>
      <c r="B19" s="33" t="s">
        <v>67</v>
      </c>
      <c r="C19" s="34">
        <f>3*140</f>
        <v>420</v>
      </c>
      <c r="D19" s="8">
        <v>1</v>
      </c>
      <c r="E19" s="58">
        <f t="shared" si="0"/>
        <v>420</v>
      </c>
      <c r="F19" s="88">
        <f>E19</f>
        <v>420</v>
      </c>
    </row>
    <row r="20" spans="1:14" ht="15" thickBot="1" x14ac:dyDescent="0.4">
      <c r="A20" s="21"/>
      <c r="B20" s="22" t="s">
        <v>79</v>
      </c>
      <c r="C20" s="23"/>
      <c r="D20" s="24">
        <v>1</v>
      </c>
      <c r="E20" s="58">
        <f t="shared" si="0"/>
        <v>0</v>
      </c>
    </row>
    <row r="21" spans="1:14" ht="15" thickBot="1" x14ac:dyDescent="0.4">
      <c r="A21" s="14" t="s">
        <v>14</v>
      </c>
      <c r="B21" s="15" t="s">
        <v>74</v>
      </c>
      <c r="C21" s="16">
        <v>200</v>
      </c>
      <c r="D21" s="17">
        <v>1</v>
      </c>
      <c r="E21" s="58">
        <f t="shared" si="0"/>
        <v>200</v>
      </c>
      <c r="L21" s="96">
        <f>E21</f>
        <v>200</v>
      </c>
    </row>
    <row r="22" spans="1:14" ht="15" thickBot="1" x14ac:dyDescent="0.4">
      <c r="A22" s="19"/>
      <c r="B22" s="40"/>
      <c r="C22" s="29"/>
      <c r="D22" s="30">
        <v>0</v>
      </c>
      <c r="E22" s="58">
        <f t="shared" si="0"/>
        <v>0</v>
      </c>
    </row>
    <row r="23" spans="1:14" ht="15" thickBot="1" x14ac:dyDescent="0.4">
      <c r="A23" s="19"/>
      <c r="B23" s="33"/>
      <c r="C23" s="34"/>
      <c r="D23" s="35"/>
      <c r="E23" s="58">
        <f t="shared" si="0"/>
        <v>0</v>
      </c>
    </row>
    <row r="24" spans="1:14" ht="15" thickBot="1" x14ac:dyDescent="0.4">
      <c r="A24" s="26" t="s">
        <v>16</v>
      </c>
      <c r="B24" s="15" t="s">
        <v>9</v>
      </c>
      <c r="C24" s="104">
        <v>1300</v>
      </c>
      <c r="D24" s="17">
        <v>1</v>
      </c>
      <c r="E24" s="58">
        <f t="shared" si="0"/>
        <v>1300</v>
      </c>
      <c r="L24" s="88">
        <f>E24</f>
        <v>1300</v>
      </c>
    </row>
    <row r="25" spans="1:14" ht="15" thickBot="1" x14ac:dyDescent="0.4">
      <c r="A25" s="94"/>
      <c r="B25" s="13" t="s">
        <v>82</v>
      </c>
      <c r="C25" s="11">
        <v>400</v>
      </c>
      <c r="D25" s="12">
        <v>1</v>
      </c>
      <c r="E25" s="58">
        <f t="shared" si="0"/>
        <v>400</v>
      </c>
      <c r="L25" s="88">
        <v>400</v>
      </c>
    </row>
    <row r="26" spans="1:14" ht="15" thickBot="1" x14ac:dyDescent="0.4">
      <c r="A26" s="94"/>
      <c r="B26" s="13" t="s">
        <v>77</v>
      </c>
      <c r="C26" s="11">
        <v>50</v>
      </c>
      <c r="D26" s="12">
        <v>1</v>
      </c>
      <c r="E26" s="58">
        <f t="shared" si="0"/>
        <v>50</v>
      </c>
      <c r="L26" s="96">
        <f>E26</f>
        <v>50</v>
      </c>
    </row>
    <row r="27" spans="1:14" ht="15" thickBot="1" x14ac:dyDescent="0.4">
      <c r="A27" s="27"/>
      <c r="B27" s="10" t="s">
        <v>71</v>
      </c>
      <c r="C27" s="9">
        <v>660</v>
      </c>
      <c r="D27" s="8">
        <v>1</v>
      </c>
      <c r="E27" s="58">
        <f t="shared" si="0"/>
        <v>660</v>
      </c>
      <c r="M27" s="88">
        <f>E27</f>
        <v>660</v>
      </c>
    </row>
    <row r="28" spans="1:14" ht="15" thickBot="1" x14ac:dyDescent="0.4">
      <c r="A28" s="103">
        <v>400</v>
      </c>
      <c r="B28" s="10" t="s">
        <v>72</v>
      </c>
      <c r="C28" s="9">
        <v>160</v>
      </c>
      <c r="D28" s="8">
        <v>1</v>
      </c>
      <c r="E28" s="58">
        <f t="shared" si="0"/>
        <v>160</v>
      </c>
      <c r="M28" s="88">
        <f>E28</f>
        <v>160</v>
      </c>
    </row>
    <row r="29" spans="1:14" ht="15" thickBot="1" x14ac:dyDescent="0.4">
      <c r="A29" s="28"/>
      <c r="B29" s="22" t="s">
        <v>18</v>
      </c>
      <c r="C29" s="23">
        <v>1220</v>
      </c>
      <c r="D29" s="24">
        <v>1</v>
      </c>
      <c r="E29" s="58">
        <f>C29*D29</f>
        <v>1220</v>
      </c>
      <c r="J29" s="88">
        <v>800</v>
      </c>
      <c r="K29" s="96">
        <v>420</v>
      </c>
    </row>
    <row r="30" spans="1:14" ht="15" thickBot="1" x14ac:dyDescent="0.4">
      <c r="E30" s="92">
        <f>SUM(E4:E5)</f>
        <v>6960</v>
      </c>
      <c r="F30" s="88">
        <f>SUM(F7:F29)</f>
        <v>1380</v>
      </c>
      <c r="G30" s="88">
        <f t="shared" ref="G30:M30" si="1">SUM(G7:G29)</f>
        <v>420</v>
      </c>
      <c r="H30" s="88">
        <f t="shared" si="1"/>
        <v>550</v>
      </c>
      <c r="I30" s="88">
        <f t="shared" si="1"/>
        <v>600</v>
      </c>
      <c r="J30" s="88">
        <f t="shared" si="1"/>
        <v>800</v>
      </c>
      <c r="K30" s="88"/>
      <c r="L30" s="88">
        <f t="shared" si="1"/>
        <v>1950</v>
      </c>
      <c r="M30" s="88">
        <f t="shared" si="1"/>
        <v>820</v>
      </c>
      <c r="N30" s="93">
        <f>SUM(F30:M30)</f>
        <v>6520</v>
      </c>
    </row>
    <row r="31" spans="1:14" ht="15" thickBot="1" x14ac:dyDescent="0.4">
      <c r="E31" s="41">
        <f>SUM(E7:E29)</f>
        <v>6935</v>
      </c>
      <c r="J31" s="88"/>
      <c r="K31" s="88"/>
    </row>
    <row r="32" spans="1:14" ht="15" thickBot="1" x14ac:dyDescent="0.4">
      <c r="E32" s="43">
        <f>E30-E31</f>
        <v>25</v>
      </c>
    </row>
    <row r="35" spans="5:7" x14ac:dyDescent="0.35">
      <c r="E35">
        <v>1415</v>
      </c>
      <c r="F35">
        <f>E35-F36</f>
        <v>755</v>
      </c>
      <c r="G35">
        <v>760</v>
      </c>
    </row>
    <row r="36" spans="5:7" x14ac:dyDescent="0.35">
      <c r="E36">
        <v>860</v>
      </c>
      <c r="F36">
        <f>E36-200</f>
        <v>660</v>
      </c>
    </row>
  </sheetData>
  <mergeCells count="2">
    <mergeCell ref="B3:E3"/>
    <mergeCell ref="B6:E6"/>
  </mergeCells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6"/>
  <sheetViews>
    <sheetView workbookViewId="0">
      <selection activeCell="J25" sqref="J25"/>
    </sheetView>
  </sheetViews>
  <sheetFormatPr defaultRowHeight="14.5" x14ac:dyDescent="0.35"/>
  <cols>
    <col min="1" max="1" width="20.54296875" customWidth="1"/>
    <col min="2" max="2" width="22.7265625" customWidth="1"/>
    <col min="3" max="3" width="12.54296875" customWidth="1"/>
    <col min="4" max="4" width="12.453125" customWidth="1"/>
    <col min="5" max="5" width="18.54296875" customWidth="1"/>
    <col min="6" max="6" width="12.26953125" customWidth="1"/>
    <col min="9" max="9" width="12.453125" customWidth="1"/>
    <col min="10" max="11" width="9.54296875" bestFit="1" customWidth="1"/>
  </cols>
  <sheetData>
    <row r="2" spans="1:11" x14ac:dyDescent="0.35">
      <c r="B2" s="1" t="s">
        <v>4</v>
      </c>
      <c r="C2" s="2">
        <v>42849</v>
      </c>
      <c r="D2" s="2">
        <v>42863</v>
      </c>
      <c r="E2" s="3">
        <f>D2-C2</f>
        <v>14</v>
      </c>
      <c r="F2" t="s">
        <v>62</v>
      </c>
      <c r="G2" t="s">
        <v>63</v>
      </c>
      <c r="H2" t="s">
        <v>65</v>
      </c>
      <c r="I2" t="s">
        <v>75</v>
      </c>
      <c r="J2" t="s">
        <v>64</v>
      </c>
      <c r="K2" t="s">
        <v>76</v>
      </c>
    </row>
    <row r="3" spans="1:11" x14ac:dyDescent="0.35">
      <c r="B3" s="330" t="s">
        <v>2</v>
      </c>
      <c r="C3" s="331"/>
      <c r="D3" s="331"/>
      <c r="E3" s="339"/>
    </row>
    <row r="4" spans="1:11" x14ac:dyDescent="0.35">
      <c r="B4" s="4" t="s">
        <v>1</v>
      </c>
      <c r="C4" s="5">
        <v>6150</v>
      </c>
      <c r="D4" s="6">
        <v>1</v>
      </c>
      <c r="E4" s="6">
        <f>C4*D4</f>
        <v>6150</v>
      </c>
    </row>
    <row r="5" spans="1:11" x14ac:dyDescent="0.35">
      <c r="B5" s="4" t="s">
        <v>3</v>
      </c>
      <c r="C5" s="5">
        <v>0</v>
      </c>
      <c r="D5" s="6">
        <v>1</v>
      </c>
      <c r="E5" s="6">
        <f>C5*D5</f>
        <v>0</v>
      </c>
    </row>
    <row r="6" spans="1:11" ht="15" thickBot="1" x14ac:dyDescent="0.4">
      <c r="B6" s="341" t="s">
        <v>0</v>
      </c>
      <c r="C6" s="342"/>
      <c r="D6" s="342"/>
      <c r="E6" s="343"/>
    </row>
    <row r="7" spans="1:11" ht="15" thickBot="1" x14ac:dyDescent="0.4">
      <c r="A7" s="26" t="s">
        <v>6</v>
      </c>
      <c r="B7" s="15" t="s">
        <v>5</v>
      </c>
      <c r="C7" s="16">
        <v>45</v>
      </c>
      <c r="D7" s="17">
        <v>11</v>
      </c>
      <c r="E7" s="58">
        <f>C7*D7</f>
        <v>495</v>
      </c>
      <c r="H7" s="95">
        <v>500</v>
      </c>
      <c r="I7" s="91"/>
    </row>
    <row r="8" spans="1:11" ht="15" thickBot="1" x14ac:dyDescent="0.4">
      <c r="A8" s="27"/>
      <c r="B8" s="10"/>
      <c r="C8" s="9"/>
      <c r="D8" s="8"/>
      <c r="E8" s="58">
        <f t="shared" ref="E8:E29" si="0">C8*D8</f>
        <v>0</v>
      </c>
      <c r="H8" s="86"/>
      <c r="I8" s="86"/>
    </row>
    <row r="9" spans="1:11" ht="15" thickBot="1" x14ac:dyDescent="0.4">
      <c r="A9" s="32"/>
      <c r="B9" s="33"/>
      <c r="C9" s="34"/>
      <c r="D9" s="35"/>
      <c r="E9" s="58">
        <f t="shared" si="0"/>
        <v>0</v>
      </c>
    </row>
    <row r="10" spans="1:11" ht="15" thickBot="1" x14ac:dyDescent="0.4">
      <c r="A10" s="26" t="s">
        <v>7</v>
      </c>
      <c r="B10" s="15"/>
      <c r="C10" s="16"/>
      <c r="D10" s="17">
        <v>0</v>
      </c>
      <c r="E10" s="58">
        <f t="shared" si="0"/>
        <v>0</v>
      </c>
    </row>
    <row r="11" spans="1:11" ht="15" thickBot="1" x14ac:dyDescent="0.4">
      <c r="A11" s="27"/>
      <c r="B11" s="7"/>
      <c r="C11" s="9"/>
      <c r="D11" s="8"/>
      <c r="E11" s="58">
        <f t="shared" si="0"/>
        <v>0</v>
      </c>
    </row>
    <row r="12" spans="1:11" ht="15" thickBot="1" x14ac:dyDescent="0.4">
      <c r="A12" s="28"/>
      <c r="B12" s="39"/>
      <c r="C12" s="23"/>
      <c r="D12" s="24"/>
      <c r="E12" s="58">
        <f t="shared" si="0"/>
        <v>0</v>
      </c>
    </row>
    <row r="13" spans="1:11" ht="15" thickBot="1" x14ac:dyDescent="0.4">
      <c r="A13" s="19" t="s">
        <v>8</v>
      </c>
      <c r="B13" s="13" t="s">
        <v>58</v>
      </c>
      <c r="C13" s="11">
        <v>20</v>
      </c>
      <c r="D13" s="12">
        <v>11</v>
      </c>
      <c r="E13" s="58">
        <f t="shared" si="0"/>
        <v>220</v>
      </c>
      <c r="G13" s="95">
        <f>E13</f>
        <v>220</v>
      </c>
    </row>
    <row r="14" spans="1:11" ht="15" thickBot="1" x14ac:dyDescent="0.4">
      <c r="A14" s="19"/>
      <c r="B14" s="10" t="s">
        <v>10</v>
      </c>
      <c r="C14" s="9">
        <v>0</v>
      </c>
      <c r="D14" s="8">
        <v>1</v>
      </c>
      <c r="E14" s="58">
        <f t="shared" si="0"/>
        <v>0</v>
      </c>
      <c r="G14" s="91">
        <f>E14</f>
        <v>0</v>
      </c>
    </row>
    <row r="15" spans="1:11" ht="15" thickBot="1" x14ac:dyDescent="0.4">
      <c r="A15" s="19"/>
      <c r="B15" s="10" t="s">
        <v>11</v>
      </c>
      <c r="C15" s="9">
        <v>100</v>
      </c>
      <c r="D15" s="85">
        <v>1</v>
      </c>
      <c r="E15" s="58">
        <f t="shared" si="0"/>
        <v>100</v>
      </c>
      <c r="G15" s="95">
        <f>E15</f>
        <v>100</v>
      </c>
    </row>
    <row r="16" spans="1:11" ht="15" thickBot="1" x14ac:dyDescent="0.4">
      <c r="A16" s="19"/>
      <c r="B16" s="10" t="s">
        <v>59</v>
      </c>
      <c r="C16" s="9">
        <f>4*120</f>
        <v>480</v>
      </c>
      <c r="D16" s="8">
        <v>1</v>
      </c>
      <c r="E16" s="58">
        <f t="shared" si="0"/>
        <v>480</v>
      </c>
      <c r="F16" s="95">
        <f>E16</f>
        <v>480</v>
      </c>
    </row>
    <row r="17" spans="1:12" ht="15" thickBot="1" x14ac:dyDescent="0.4">
      <c r="A17" s="19"/>
      <c r="B17" s="10" t="s">
        <v>60</v>
      </c>
      <c r="C17" s="9">
        <f>5*120</f>
        <v>600</v>
      </c>
      <c r="D17" s="8">
        <v>1</v>
      </c>
      <c r="E17" s="58">
        <f t="shared" si="0"/>
        <v>600</v>
      </c>
      <c r="F17" s="95">
        <f>E17</f>
        <v>600</v>
      </c>
    </row>
    <row r="18" spans="1:12" ht="15" thickBot="1" x14ac:dyDescent="0.4">
      <c r="A18" s="19"/>
      <c r="B18" s="33" t="s">
        <v>67</v>
      </c>
      <c r="C18" s="34">
        <f>2*140</f>
        <v>280</v>
      </c>
      <c r="D18" s="8">
        <v>1</v>
      </c>
      <c r="E18" s="58">
        <f t="shared" si="0"/>
        <v>280</v>
      </c>
      <c r="F18" s="95">
        <f>E18</f>
        <v>280</v>
      </c>
      <c r="J18" s="86"/>
    </row>
    <row r="19" spans="1:12" ht="15" thickBot="1" x14ac:dyDescent="0.4">
      <c r="A19" s="21"/>
      <c r="B19" s="22" t="s">
        <v>79</v>
      </c>
      <c r="C19" s="23">
        <v>100</v>
      </c>
      <c r="D19" s="24">
        <v>1</v>
      </c>
      <c r="E19" s="58">
        <f t="shared" si="0"/>
        <v>100</v>
      </c>
      <c r="F19" s="88"/>
      <c r="J19" s="96">
        <v>100</v>
      </c>
    </row>
    <row r="20" spans="1:12" ht="15" thickBot="1" x14ac:dyDescent="0.4">
      <c r="A20" s="14" t="s">
        <v>14</v>
      </c>
      <c r="B20" s="15" t="s">
        <v>74</v>
      </c>
      <c r="C20" s="16">
        <v>250</v>
      </c>
      <c r="D20" s="17">
        <v>0</v>
      </c>
      <c r="E20" s="58">
        <f t="shared" si="0"/>
        <v>0</v>
      </c>
      <c r="J20" s="91">
        <f>E20</f>
        <v>0</v>
      </c>
    </row>
    <row r="21" spans="1:12" ht="15" thickBot="1" x14ac:dyDescent="0.4">
      <c r="A21" s="19"/>
      <c r="B21" s="40"/>
      <c r="C21" s="29"/>
      <c r="D21" s="30">
        <v>0</v>
      </c>
      <c r="E21" s="58">
        <f t="shared" si="0"/>
        <v>0</v>
      </c>
    </row>
    <row r="22" spans="1:12" ht="15" thickBot="1" x14ac:dyDescent="0.4">
      <c r="A22" s="19"/>
      <c r="B22" s="33"/>
      <c r="C22" s="34"/>
      <c r="D22" s="35"/>
      <c r="E22" s="58">
        <f t="shared" si="0"/>
        <v>0</v>
      </c>
    </row>
    <row r="23" spans="1:12" ht="15" thickBot="1" x14ac:dyDescent="0.4">
      <c r="A23" s="26" t="s">
        <v>16</v>
      </c>
      <c r="B23" s="15" t="s">
        <v>9</v>
      </c>
      <c r="C23" s="16">
        <v>1500</v>
      </c>
      <c r="D23" s="17">
        <v>1</v>
      </c>
      <c r="E23" s="58">
        <f t="shared" si="0"/>
        <v>1500</v>
      </c>
      <c r="J23" s="95">
        <f>E23</f>
        <v>1500</v>
      </c>
    </row>
    <row r="24" spans="1:12" ht="15" thickBot="1" x14ac:dyDescent="0.4">
      <c r="A24" s="94"/>
      <c r="B24" s="13" t="s">
        <v>77</v>
      </c>
      <c r="C24" s="11">
        <v>0</v>
      </c>
      <c r="D24" s="12">
        <v>1</v>
      </c>
      <c r="E24" s="58">
        <f t="shared" si="0"/>
        <v>0</v>
      </c>
      <c r="J24" s="91">
        <f>E24</f>
        <v>0</v>
      </c>
    </row>
    <row r="25" spans="1:12" ht="15" thickBot="1" x14ac:dyDescent="0.4">
      <c r="A25" s="27"/>
      <c r="B25" s="10" t="s">
        <v>69</v>
      </c>
      <c r="C25" s="9">
        <v>100</v>
      </c>
      <c r="D25" s="8">
        <v>1</v>
      </c>
      <c r="E25" s="58">
        <f t="shared" si="0"/>
        <v>100</v>
      </c>
      <c r="J25" s="91">
        <f>E25</f>
        <v>100</v>
      </c>
    </row>
    <row r="26" spans="1:12" ht="15" thickBot="1" x14ac:dyDescent="0.4">
      <c r="A26" s="27"/>
      <c r="B26" s="10" t="s">
        <v>71</v>
      </c>
      <c r="C26" s="9">
        <v>1500</v>
      </c>
      <c r="D26" s="8">
        <v>1</v>
      </c>
      <c r="E26" s="58">
        <f t="shared" si="0"/>
        <v>1500</v>
      </c>
      <c r="K26" s="95">
        <f>E26</f>
        <v>1500</v>
      </c>
    </row>
    <row r="27" spans="1:12" ht="15" thickBot="1" x14ac:dyDescent="0.4">
      <c r="A27" s="27"/>
      <c r="B27" s="10" t="s">
        <v>72</v>
      </c>
      <c r="C27" s="9">
        <v>0</v>
      </c>
      <c r="D27" s="8">
        <v>1</v>
      </c>
      <c r="E27" s="58">
        <f t="shared" si="0"/>
        <v>0</v>
      </c>
      <c r="K27" s="91">
        <f>E27</f>
        <v>0</v>
      </c>
    </row>
    <row r="28" spans="1:12" ht="15" thickBot="1" x14ac:dyDescent="0.4">
      <c r="A28" s="32"/>
      <c r="B28" s="33" t="s">
        <v>78</v>
      </c>
      <c r="C28" s="34">
        <v>500</v>
      </c>
      <c r="D28" s="35">
        <v>1</v>
      </c>
      <c r="E28" s="58">
        <f t="shared" si="0"/>
        <v>500</v>
      </c>
      <c r="K28" s="95">
        <v>500</v>
      </c>
    </row>
    <row r="29" spans="1:12" ht="15" thickBot="1" x14ac:dyDescent="0.4">
      <c r="A29" s="28"/>
      <c r="B29" s="22" t="s">
        <v>18</v>
      </c>
      <c r="C29" s="23">
        <v>0</v>
      </c>
      <c r="D29" s="24">
        <v>1</v>
      </c>
      <c r="E29" s="58">
        <f t="shared" si="0"/>
        <v>0</v>
      </c>
      <c r="I29" s="86">
        <f>E29</f>
        <v>0</v>
      </c>
    </row>
    <row r="30" spans="1:12" ht="15" thickBot="1" x14ac:dyDescent="0.4">
      <c r="E30" s="92">
        <f>SUM(E4:E5)</f>
        <v>6150</v>
      </c>
      <c r="F30" s="88">
        <f t="shared" ref="F30:K30" si="1">SUM(F7:F29)</f>
        <v>1360</v>
      </c>
      <c r="G30" s="88">
        <f t="shared" si="1"/>
        <v>320</v>
      </c>
      <c r="H30" s="88">
        <f t="shared" si="1"/>
        <v>500</v>
      </c>
      <c r="I30" s="88">
        <f t="shared" si="1"/>
        <v>0</v>
      </c>
      <c r="J30" s="88">
        <f t="shared" si="1"/>
        <v>1700</v>
      </c>
      <c r="K30" s="88">
        <f t="shared" si="1"/>
        <v>2000</v>
      </c>
      <c r="L30" s="93">
        <f>SUM(F30:K30)</f>
        <v>5880</v>
      </c>
    </row>
    <row r="31" spans="1:12" ht="15" thickBot="1" x14ac:dyDescent="0.4">
      <c r="E31" s="41">
        <f>SUM(E7:E29)</f>
        <v>5875</v>
      </c>
    </row>
    <row r="32" spans="1:12" ht="15" thickBot="1" x14ac:dyDescent="0.4">
      <c r="E32" s="43">
        <f>E30-E31</f>
        <v>275</v>
      </c>
    </row>
    <row r="35" spans="5:7" x14ac:dyDescent="0.35">
      <c r="E35">
        <v>1415</v>
      </c>
      <c r="F35">
        <f>E35-F36</f>
        <v>755</v>
      </c>
      <c r="G35">
        <v>760</v>
      </c>
    </row>
    <row r="36" spans="5:7" x14ac:dyDescent="0.35">
      <c r="E36">
        <v>860</v>
      </c>
      <c r="F36">
        <f>E36-200</f>
        <v>660</v>
      </c>
    </row>
  </sheetData>
  <mergeCells count="2">
    <mergeCell ref="B3:E3"/>
    <mergeCell ref="B6:E6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48"/>
  <sheetViews>
    <sheetView workbookViewId="0">
      <pane xSplit="3" topLeftCell="D1" activePane="topRight" state="frozen"/>
      <selection pane="topRight" activeCell="H19" sqref="H19"/>
    </sheetView>
  </sheetViews>
  <sheetFormatPr defaultRowHeight="14.5" x14ac:dyDescent="0.35"/>
  <cols>
    <col min="2" max="2" width="18.1796875" customWidth="1"/>
    <col min="3" max="3" width="40.81640625" customWidth="1"/>
    <col min="4" max="4" width="26.26953125" bestFit="1" customWidth="1"/>
    <col min="10" max="10" width="13.7265625" customWidth="1"/>
    <col min="11" max="11" width="15" customWidth="1"/>
    <col min="12" max="12" width="17.7265625" customWidth="1"/>
  </cols>
  <sheetData>
    <row r="1" spans="2:12" x14ac:dyDescent="0.35">
      <c r="E1" s="334" t="s">
        <v>54</v>
      </c>
      <c r="F1" s="335"/>
      <c r="G1" s="335"/>
      <c r="H1" s="335"/>
      <c r="I1" s="335"/>
      <c r="J1" s="335"/>
      <c r="K1" s="335"/>
      <c r="L1" s="336"/>
    </row>
    <row r="2" spans="2:12" ht="56.5" thickBot="1" x14ac:dyDescent="0.4">
      <c r="B2" s="45" t="s">
        <v>42</v>
      </c>
      <c r="C2" s="44" t="s">
        <v>23</v>
      </c>
      <c r="D2" s="65" t="s">
        <v>24</v>
      </c>
      <c r="E2" s="130" t="s">
        <v>44</v>
      </c>
      <c r="F2" s="131" t="s">
        <v>45</v>
      </c>
      <c r="G2" s="131" t="s">
        <v>46</v>
      </c>
      <c r="H2" s="131" t="s">
        <v>47</v>
      </c>
      <c r="I2" s="131" t="s">
        <v>48</v>
      </c>
      <c r="J2" s="132" t="s">
        <v>25</v>
      </c>
      <c r="K2" s="131" t="s">
        <v>43</v>
      </c>
      <c r="L2" s="133" t="s">
        <v>26</v>
      </c>
    </row>
    <row r="3" spans="2:12" x14ac:dyDescent="0.35">
      <c r="B3" s="46">
        <v>800000530090</v>
      </c>
      <c r="C3" s="47" t="s">
        <v>184</v>
      </c>
      <c r="D3" s="228" t="s">
        <v>27</v>
      </c>
      <c r="E3" s="153">
        <v>44</v>
      </c>
      <c r="F3" s="153">
        <v>38</v>
      </c>
      <c r="G3" s="224">
        <f>E3-F3</f>
        <v>6</v>
      </c>
      <c r="H3" s="136">
        <v>25.224</v>
      </c>
      <c r="I3" s="136">
        <f>G3*H3</f>
        <v>151.34399999999999</v>
      </c>
      <c r="J3" s="241"/>
      <c r="K3" s="248">
        <f>I3</f>
        <v>151.34399999999999</v>
      </c>
      <c r="L3" s="238">
        <f>K3</f>
        <v>151.34399999999999</v>
      </c>
    </row>
    <row r="4" spans="2:12" x14ac:dyDescent="0.35">
      <c r="B4" s="74">
        <v>1045012090</v>
      </c>
      <c r="C4" s="74" t="s">
        <v>225</v>
      </c>
      <c r="D4" t="s">
        <v>29</v>
      </c>
      <c r="E4" s="27"/>
      <c r="F4" s="27"/>
      <c r="G4" s="46">
        <f t="shared" ref="G4:G5" si="0">E4-F4</f>
        <v>0</v>
      </c>
      <c r="H4" s="74"/>
      <c r="I4" s="48">
        <f t="shared" ref="I4" si="1">G4*H4</f>
        <v>0</v>
      </c>
      <c r="J4" s="242"/>
      <c r="K4" s="249"/>
      <c r="L4" s="250">
        <f t="shared" ref="L4:L12" si="2">K4</f>
        <v>0</v>
      </c>
    </row>
    <row r="5" spans="2:12" x14ac:dyDescent="0.35">
      <c r="B5" s="46">
        <v>18300530090</v>
      </c>
      <c r="C5" s="47" t="s">
        <v>31</v>
      </c>
      <c r="D5" s="228" t="s">
        <v>30</v>
      </c>
      <c r="E5" s="226"/>
      <c r="F5" s="67"/>
      <c r="G5" s="46">
        <f t="shared" si="0"/>
        <v>0</v>
      </c>
      <c r="H5" s="48"/>
      <c r="I5" s="227">
        <v>229.55</v>
      </c>
      <c r="J5" s="243"/>
      <c r="K5" s="251">
        <v>151.78</v>
      </c>
      <c r="L5" s="250">
        <f t="shared" si="2"/>
        <v>151.78</v>
      </c>
    </row>
    <row r="6" spans="2:12" ht="28.5" x14ac:dyDescent="0.35">
      <c r="B6" s="46">
        <v>8216090</v>
      </c>
      <c r="C6" s="47" t="s">
        <v>227</v>
      </c>
      <c r="D6" s="228" t="s">
        <v>33</v>
      </c>
      <c r="E6" s="152"/>
      <c r="F6" s="152"/>
      <c r="G6" s="46"/>
      <c r="H6" s="48">
        <v>0.9</v>
      </c>
      <c r="I6" s="48">
        <f t="shared" ref="I6:I11" si="3">G6*H6</f>
        <v>0</v>
      </c>
      <c r="J6" s="244">
        <f>I6+I7</f>
        <v>0</v>
      </c>
      <c r="K6" s="252">
        <f>J6</f>
        <v>0</v>
      </c>
      <c r="L6" s="250">
        <f t="shared" si="2"/>
        <v>0</v>
      </c>
    </row>
    <row r="7" spans="2:12" x14ac:dyDescent="0.35">
      <c r="B7" s="46"/>
      <c r="C7" s="47"/>
      <c r="D7" s="228"/>
      <c r="E7" s="67"/>
      <c r="F7" s="67"/>
      <c r="G7" s="46"/>
      <c r="H7" s="48">
        <v>1.68</v>
      </c>
      <c r="I7" s="48">
        <f t="shared" si="3"/>
        <v>0</v>
      </c>
      <c r="J7" s="245"/>
      <c r="K7" s="253"/>
      <c r="L7" s="250">
        <f t="shared" si="2"/>
        <v>0</v>
      </c>
    </row>
    <row r="8" spans="2:12" x14ac:dyDescent="0.35">
      <c r="B8" s="46">
        <v>414035</v>
      </c>
      <c r="C8" s="47" t="s">
        <v>34</v>
      </c>
      <c r="D8" s="228" t="s">
        <v>35</v>
      </c>
      <c r="E8" s="67"/>
      <c r="F8" s="67"/>
      <c r="G8" s="46">
        <f t="shared" ref="G8:G11" si="4">E8-F8</f>
        <v>0</v>
      </c>
      <c r="H8" s="48">
        <v>1.68</v>
      </c>
      <c r="I8" s="48">
        <f t="shared" si="3"/>
        <v>0</v>
      </c>
      <c r="J8" s="245"/>
      <c r="K8" s="253"/>
      <c r="L8" s="250">
        <f t="shared" si="2"/>
        <v>0</v>
      </c>
    </row>
    <row r="9" spans="2:12" x14ac:dyDescent="0.35">
      <c r="B9" s="46">
        <v>7046</v>
      </c>
      <c r="C9" s="47" t="s">
        <v>36</v>
      </c>
      <c r="D9" s="228" t="s">
        <v>37</v>
      </c>
      <c r="E9" s="67"/>
      <c r="F9" s="67"/>
      <c r="G9" s="46">
        <f t="shared" si="4"/>
        <v>0</v>
      </c>
      <c r="H9" s="48">
        <v>1.68</v>
      </c>
      <c r="I9" s="48">
        <f t="shared" si="3"/>
        <v>0</v>
      </c>
      <c r="J9" s="245"/>
      <c r="K9" s="254">
        <v>21.14</v>
      </c>
      <c r="L9" s="250">
        <f t="shared" si="2"/>
        <v>21.14</v>
      </c>
    </row>
    <row r="10" spans="2:12" x14ac:dyDescent="0.35">
      <c r="B10" s="46">
        <v>21502</v>
      </c>
      <c r="C10" s="47" t="s">
        <v>38</v>
      </c>
      <c r="D10" s="228" t="s">
        <v>39</v>
      </c>
      <c r="E10" s="67"/>
      <c r="F10" s="67"/>
      <c r="G10" s="46">
        <f t="shared" si="4"/>
        <v>0</v>
      </c>
      <c r="H10" s="48">
        <v>1.68</v>
      </c>
      <c r="I10" s="48">
        <f t="shared" si="3"/>
        <v>0</v>
      </c>
      <c r="J10" s="245"/>
      <c r="K10" s="255"/>
      <c r="L10" s="250">
        <f t="shared" si="2"/>
        <v>0</v>
      </c>
    </row>
    <row r="11" spans="2:12" x14ac:dyDescent="0.35">
      <c r="B11" s="46">
        <v>330157218</v>
      </c>
      <c r="C11" s="47" t="s">
        <v>40</v>
      </c>
      <c r="D11" s="228" t="s">
        <v>41</v>
      </c>
      <c r="E11" s="152">
        <v>273</v>
      </c>
      <c r="F11" s="152">
        <v>267</v>
      </c>
      <c r="G11" s="46">
        <f t="shared" si="4"/>
        <v>6</v>
      </c>
      <c r="H11" s="48">
        <v>4.3260719999999999</v>
      </c>
      <c r="I11" s="48">
        <f t="shared" si="3"/>
        <v>25.956432</v>
      </c>
      <c r="J11" s="245"/>
      <c r="K11" s="254">
        <v>25.36</v>
      </c>
      <c r="L11" s="250">
        <f t="shared" si="2"/>
        <v>25.36</v>
      </c>
    </row>
    <row r="12" spans="2:12" x14ac:dyDescent="0.35">
      <c r="B12" s="229">
        <v>330157218</v>
      </c>
      <c r="C12" s="229" t="s">
        <v>226</v>
      </c>
      <c r="D12" s="228"/>
      <c r="E12" s="175"/>
      <c r="F12" s="175"/>
      <c r="G12" s="165"/>
      <c r="H12" s="166"/>
      <c r="I12" s="166"/>
      <c r="J12" s="246"/>
      <c r="K12" s="254">
        <v>0.88</v>
      </c>
      <c r="L12" s="250">
        <f t="shared" si="2"/>
        <v>0.88</v>
      </c>
    </row>
    <row r="13" spans="2:12" ht="15" thickBot="1" x14ac:dyDescent="0.4">
      <c r="B13" s="46"/>
      <c r="C13" s="47" t="s">
        <v>56</v>
      </c>
      <c r="D13" s="228"/>
      <c r="E13" s="69"/>
      <c r="F13" s="70"/>
      <c r="G13" s="70"/>
      <c r="H13" s="71"/>
      <c r="I13" s="71"/>
      <c r="J13" s="247"/>
      <c r="K13" s="256">
        <v>0</v>
      </c>
      <c r="L13" s="259">
        <f>K13</f>
        <v>0</v>
      </c>
    </row>
    <row r="14" spans="2:12" ht="15" thickBot="1" x14ac:dyDescent="0.4">
      <c r="B14" s="74"/>
      <c r="C14" s="47" t="s">
        <v>208</v>
      </c>
      <c r="K14" s="257"/>
      <c r="L14" s="258">
        <f>SUM(L3:L13)</f>
        <v>350.50400000000002</v>
      </c>
    </row>
    <row r="19" spans="7:7" x14ac:dyDescent="0.35">
      <c r="G19">
        <v>4</v>
      </c>
    </row>
    <row r="46" spans="4:4" x14ac:dyDescent="0.35">
      <c r="D46" s="114">
        <v>5.2679999999999998</v>
      </c>
    </row>
    <row r="47" spans="4:4" x14ac:dyDescent="0.35">
      <c r="D47" s="114">
        <v>5.82</v>
      </c>
    </row>
    <row r="48" spans="4:4" x14ac:dyDescent="0.35">
      <c r="D48">
        <f>SUM(D46:D47)</f>
        <v>11.088000000000001</v>
      </c>
    </row>
  </sheetData>
  <mergeCells count="1">
    <mergeCell ref="E1:L1"/>
  </mergeCells>
  <pageMargins left="0.7" right="0.7" top="0.75" bottom="0.75" header="0.3" footer="0.3"/>
  <pageSetup paperSize="9" orientation="portrait" r:id="rId1"/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5"/>
  <sheetViews>
    <sheetView workbookViewId="0">
      <selection activeCell="G34" sqref="G34"/>
    </sheetView>
  </sheetViews>
  <sheetFormatPr defaultRowHeight="14.5" x14ac:dyDescent="0.35"/>
  <cols>
    <col min="1" max="1" width="20.54296875" customWidth="1"/>
    <col min="2" max="2" width="22.7265625" customWidth="1"/>
    <col min="3" max="3" width="12.54296875" customWidth="1"/>
    <col min="4" max="4" width="12.453125" customWidth="1"/>
    <col min="5" max="5" width="18.54296875" customWidth="1"/>
    <col min="6" max="6" width="12.26953125" customWidth="1"/>
    <col min="9" max="9" width="12.453125" customWidth="1"/>
    <col min="10" max="10" width="9.54296875" bestFit="1" customWidth="1"/>
  </cols>
  <sheetData>
    <row r="2" spans="1:11" x14ac:dyDescent="0.35">
      <c r="B2" s="1" t="s">
        <v>4</v>
      </c>
      <c r="C2" s="2">
        <v>42849</v>
      </c>
      <c r="D2" s="2">
        <v>42863</v>
      </c>
      <c r="E2" s="3">
        <f>D2-C2</f>
        <v>14</v>
      </c>
      <c r="F2" t="s">
        <v>62</v>
      </c>
      <c r="G2" t="s">
        <v>63</v>
      </c>
      <c r="H2" t="s">
        <v>65</v>
      </c>
      <c r="I2" t="s">
        <v>75</v>
      </c>
      <c r="J2" t="s">
        <v>64</v>
      </c>
      <c r="K2" t="s">
        <v>76</v>
      </c>
    </row>
    <row r="3" spans="1:11" x14ac:dyDescent="0.35">
      <c r="B3" s="330" t="s">
        <v>2</v>
      </c>
      <c r="C3" s="331"/>
      <c r="D3" s="331"/>
      <c r="E3" s="339"/>
    </row>
    <row r="4" spans="1:11" x14ac:dyDescent="0.35">
      <c r="B4" s="4" t="s">
        <v>1</v>
      </c>
      <c r="C4" s="5">
        <v>6650</v>
      </c>
      <c r="D4" s="6">
        <v>1</v>
      </c>
      <c r="E4" s="6">
        <f>C4*D4</f>
        <v>6650</v>
      </c>
    </row>
    <row r="5" spans="1:11" x14ac:dyDescent="0.35">
      <c r="B5" s="4" t="s">
        <v>3</v>
      </c>
      <c r="C5" s="5">
        <v>860</v>
      </c>
      <c r="D5" s="6">
        <v>1</v>
      </c>
      <c r="E5" s="6">
        <f>C5*D5</f>
        <v>860</v>
      </c>
    </row>
    <row r="6" spans="1:11" ht="15" thickBot="1" x14ac:dyDescent="0.4">
      <c r="B6" s="341" t="s">
        <v>0</v>
      </c>
      <c r="C6" s="342"/>
      <c r="D6" s="342"/>
      <c r="E6" s="343"/>
    </row>
    <row r="7" spans="1:11" ht="15" thickBot="1" x14ac:dyDescent="0.4">
      <c r="A7" s="26" t="s">
        <v>6</v>
      </c>
      <c r="B7" s="15" t="s">
        <v>5</v>
      </c>
      <c r="C7" s="16">
        <v>45</v>
      </c>
      <c r="D7" s="17">
        <v>11</v>
      </c>
      <c r="E7" s="58">
        <f>C7*D7</f>
        <v>495</v>
      </c>
      <c r="H7" s="91">
        <f>E7</f>
        <v>495</v>
      </c>
      <c r="I7" s="91"/>
    </row>
    <row r="8" spans="1:11" ht="15" thickBot="1" x14ac:dyDescent="0.4">
      <c r="A8" s="27"/>
      <c r="B8" s="10" t="s">
        <v>73</v>
      </c>
      <c r="C8" s="9">
        <v>100</v>
      </c>
      <c r="D8" s="8">
        <v>1</v>
      </c>
      <c r="E8" s="58">
        <f t="shared" ref="E8:E28" si="0">C8*D8</f>
        <v>100</v>
      </c>
      <c r="H8" s="86">
        <f>E8</f>
        <v>100</v>
      </c>
      <c r="I8" s="86"/>
    </row>
    <row r="9" spans="1:11" ht="15" thickBot="1" x14ac:dyDescent="0.4">
      <c r="A9" s="32"/>
      <c r="B9" s="33"/>
      <c r="C9" s="34"/>
      <c r="D9" s="35"/>
      <c r="E9" s="58">
        <f t="shared" si="0"/>
        <v>0</v>
      </c>
    </row>
    <row r="10" spans="1:11" ht="15" thickBot="1" x14ac:dyDescent="0.4">
      <c r="A10" s="26" t="s">
        <v>7</v>
      </c>
      <c r="B10" s="15"/>
      <c r="C10" s="16"/>
      <c r="D10" s="17">
        <v>0</v>
      </c>
      <c r="E10" s="58">
        <f t="shared" si="0"/>
        <v>0</v>
      </c>
    </row>
    <row r="11" spans="1:11" ht="15" thickBot="1" x14ac:dyDescent="0.4">
      <c r="A11" s="27"/>
      <c r="B11" s="7"/>
      <c r="C11" s="9"/>
      <c r="D11" s="8"/>
      <c r="E11" s="58">
        <f t="shared" si="0"/>
        <v>0</v>
      </c>
    </row>
    <row r="12" spans="1:11" ht="15" thickBot="1" x14ac:dyDescent="0.4">
      <c r="A12" s="28"/>
      <c r="B12" s="39"/>
      <c r="C12" s="23"/>
      <c r="D12" s="24"/>
      <c r="E12" s="58">
        <f t="shared" si="0"/>
        <v>0</v>
      </c>
    </row>
    <row r="13" spans="1:11" ht="15" thickBot="1" x14ac:dyDescent="0.4">
      <c r="A13" s="19" t="s">
        <v>8</v>
      </c>
      <c r="B13" s="13" t="s">
        <v>58</v>
      </c>
      <c r="C13" s="11">
        <v>20</v>
      </c>
      <c r="D13" s="12">
        <v>11</v>
      </c>
      <c r="E13" s="58">
        <f t="shared" si="0"/>
        <v>220</v>
      </c>
      <c r="G13" s="91">
        <f>E13</f>
        <v>220</v>
      </c>
    </row>
    <row r="14" spans="1:11" ht="15" thickBot="1" x14ac:dyDescent="0.4">
      <c r="A14" s="19"/>
      <c r="B14" s="10" t="s">
        <v>10</v>
      </c>
      <c r="C14" s="9">
        <v>50</v>
      </c>
      <c r="D14" s="8">
        <v>1</v>
      </c>
      <c r="E14" s="58">
        <f t="shared" si="0"/>
        <v>50</v>
      </c>
      <c r="G14" s="91">
        <f>E14</f>
        <v>50</v>
      </c>
    </row>
    <row r="15" spans="1:11" ht="15" thickBot="1" x14ac:dyDescent="0.4">
      <c r="A15" s="19"/>
      <c r="B15" s="10" t="s">
        <v>11</v>
      </c>
      <c r="C15" s="9">
        <v>200</v>
      </c>
      <c r="D15" s="85">
        <v>1</v>
      </c>
      <c r="E15" s="58">
        <f t="shared" si="0"/>
        <v>200</v>
      </c>
      <c r="G15" s="91">
        <f>E15</f>
        <v>200</v>
      </c>
    </row>
    <row r="16" spans="1:11" ht="15" thickBot="1" x14ac:dyDescent="0.4">
      <c r="A16" s="19"/>
      <c r="B16" s="10" t="s">
        <v>59</v>
      </c>
      <c r="C16" s="9">
        <f>5*120</f>
        <v>600</v>
      </c>
      <c r="D16" s="8">
        <v>1</v>
      </c>
      <c r="E16" s="58">
        <f t="shared" si="0"/>
        <v>600</v>
      </c>
      <c r="F16" s="91">
        <f>E16</f>
        <v>600</v>
      </c>
    </row>
    <row r="17" spans="1:12" ht="15" thickBot="1" x14ac:dyDescent="0.4">
      <c r="A17" s="19"/>
      <c r="B17" s="10" t="s">
        <v>60</v>
      </c>
      <c r="C17" s="9">
        <f>5*120</f>
        <v>600</v>
      </c>
      <c r="D17" s="8">
        <v>1</v>
      </c>
      <c r="E17" s="58">
        <f t="shared" si="0"/>
        <v>600</v>
      </c>
      <c r="F17" s="91">
        <f>E17</f>
        <v>600</v>
      </c>
    </row>
    <row r="18" spans="1:12" ht="15" thickBot="1" x14ac:dyDescent="0.4">
      <c r="A18" s="19"/>
      <c r="B18" s="33" t="s">
        <v>67</v>
      </c>
      <c r="C18" s="34">
        <f>2*140</f>
        <v>280</v>
      </c>
      <c r="D18" s="8">
        <v>1</v>
      </c>
      <c r="E18" s="58">
        <f t="shared" si="0"/>
        <v>280</v>
      </c>
      <c r="F18" s="91">
        <f>E18</f>
        <v>280</v>
      </c>
      <c r="J18" s="86"/>
    </row>
    <row r="19" spans="1:12" ht="15" thickBot="1" x14ac:dyDescent="0.4">
      <c r="A19" s="21"/>
      <c r="B19" s="22" t="s">
        <v>70</v>
      </c>
      <c r="C19" s="23"/>
      <c r="D19" s="24">
        <v>1</v>
      </c>
      <c r="E19" s="58">
        <f t="shared" si="0"/>
        <v>0</v>
      </c>
      <c r="F19" s="88"/>
    </row>
    <row r="20" spans="1:12" ht="15" thickBot="1" x14ac:dyDescent="0.4">
      <c r="A20" s="14" t="s">
        <v>14</v>
      </c>
      <c r="B20" s="15" t="s">
        <v>74</v>
      </c>
      <c r="C20" s="16">
        <v>200</v>
      </c>
      <c r="D20" s="17">
        <v>1</v>
      </c>
      <c r="E20" s="58">
        <f t="shared" si="0"/>
        <v>200</v>
      </c>
      <c r="J20" s="86">
        <f>E20</f>
        <v>200</v>
      </c>
    </row>
    <row r="21" spans="1:12" ht="15" thickBot="1" x14ac:dyDescent="0.4">
      <c r="A21" s="19"/>
      <c r="B21" s="40"/>
      <c r="C21" s="29"/>
      <c r="D21" s="30">
        <v>0</v>
      </c>
      <c r="E21" s="58">
        <f t="shared" si="0"/>
        <v>0</v>
      </c>
    </row>
    <row r="22" spans="1:12" ht="15" thickBot="1" x14ac:dyDescent="0.4">
      <c r="A22" s="19"/>
      <c r="B22" s="33"/>
      <c r="C22" s="34"/>
      <c r="D22" s="35"/>
      <c r="E22" s="58">
        <f t="shared" si="0"/>
        <v>0</v>
      </c>
    </row>
    <row r="23" spans="1:12" ht="15" thickBot="1" x14ac:dyDescent="0.4">
      <c r="A23" s="26" t="s">
        <v>16</v>
      </c>
      <c r="B23" s="15" t="s">
        <v>9</v>
      </c>
      <c r="C23" s="16">
        <v>1000</v>
      </c>
      <c r="D23" s="17">
        <v>1</v>
      </c>
      <c r="E23" s="58">
        <f t="shared" si="0"/>
        <v>1000</v>
      </c>
      <c r="J23" s="91">
        <f>E23</f>
        <v>1000</v>
      </c>
    </row>
    <row r="24" spans="1:12" ht="15" thickBot="1" x14ac:dyDescent="0.4">
      <c r="A24" s="94"/>
      <c r="B24" s="13" t="s">
        <v>77</v>
      </c>
      <c r="C24" s="11">
        <f>55+35+50</f>
        <v>140</v>
      </c>
      <c r="D24" s="12">
        <v>1</v>
      </c>
      <c r="E24" s="58">
        <f t="shared" si="0"/>
        <v>140</v>
      </c>
      <c r="J24" s="91">
        <f>E24</f>
        <v>140</v>
      </c>
    </row>
    <row r="25" spans="1:12" ht="15" thickBot="1" x14ac:dyDescent="0.4">
      <c r="A25" s="27"/>
      <c r="B25" s="10" t="s">
        <v>69</v>
      </c>
      <c r="C25" s="9">
        <v>100</v>
      </c>
      <c r="D25" s="8">
        <v>1</v>
      </c>
      <c r="E25" s="58">
        <f t="shared" si="0"/>
        <v>100</v>
      </c>
      <c r="J25" s="91">
        <f>E25</f>
        <v>100</v>
      </c>
    </row>
    <row r="26" spans="1:12" ht="15" thickBot="1" x14ac:dyDescent="0.4">
      <c r="A26" s="27"/>
      <c r="B26" s="10" t="s">
        <v>71</v>
      </c>
      <c r="C26" s="9">
        <v>610</v>
      </c>
      <c r="D26" s="8">
        <v>1</v>
      </c>
      <c r="E26" s="58">
        <f t="shared" si="0"/>
        <v>610</v>
      </c>
      <c r="K26" s="86">
        <f>E26</f>
        <v>610</v>
      </c>
    </row>
    <row r="27" spans="1:12" ht="15" thickBot="1" x14ac:dyDescent="0.4">
      <c r="A27" s="27"/>
      <c r="B27" s="10" t="s">
        <v>72</v>
      </c>
      <c r="C27" s="9">
        <v>700</v>
      </c>
      <c r="D27" s="8">
        <v>1</v>
      </c>
      <c r="E27" s="58">
        <f t="shared" si="0"/>
        <v>700</v>
      </c>
      <c r="K27" s="86">
        <f>E27</f>
        <v>700</v>
      </c>
    </row>
    <row r="28" spans="1:12" ht="15" thickBot="1" x14ac:dyDescent="0.4">
      <c r="A28" s="28"/>
      <c r="B28" s="22" t="s">
        <v>18</v>
      </c>
      <c r="C28" s="23">
        <v>1415</v>
      </c>
      <c r="D28" s="24">
        <v>1</v>
      </c>
      <c r="E28" s="58">
        <f t="shared" si="0"/>
        <v>1415</v>
      </c>
      <c r="I28" s="86">
        <f>E28</f>
        <v>1415</v>
      </c>
    </row>
    <row r="29" spans="1:12" ht="15" thickBot="1" x14ac:dyDescent="0.4">
      <c r="E29" s="92">
        <f>SUM(E4:E5)</f>
        <v>7510</v>
      </c>
      <c r="F29" s="88">
        <f t="shared" ref="F29:K29" si="1">SUM(F7:F28)</f>
        <v>1480</v>
      </c>
      <c r="G29" s="88">
        <f t="shared" si="1"/>
        <v>470</v>
      </c>
      <c r="H29" s="88">
        <f t="shared" si="1"/>
        <v>595</v>
      </c>
      <c r="I29" s="88">
        <f t="shared" si="1"/>
        <v>1415</v>
      </c>
      <c r="J29" s="88">
        <f t="shared" si="1"/>
        <v>1440</v>
      </c>
      <c r="K29" s="88">
        <f t="shared" si="1"/>
        <v>1310</v>
      </c>
      <c r="L29" s="93">
        <f>SUM(F29:K29)</f>
        <v>6710</v>
      </c>
    </row>
    <row r="30" spans="1:12" ht="15" thickBot="1" x14ac:dyDescent="0.4">
      <c r="E30" s="41">
        <f>SUM(E7:E28)</f>
        <v>6710</v>
      </c>
    </row>
    <row r="31" spans="1:12" ht="15" thickBot="1" x14ac:dyDescent="0.4">
      <c r="E31" s="43">
        <f>E29-E30</f>
        <v>800</v>
      </c>
    </row>
    <row r="34" spans="5:7" x14ac:dyDescent="0.35">
      <c r="E34">
        <v>1415</v>
      </c>
      <c r="F34">
        <f>E34-F35</f>
        <v>755</v>
      </c>
      <c r="G34">
        <v>760</v>
      </c>
    </row>
    <row r="35" spans="5:7" x14ac:dyDescent="0.35">
      <c r="E35">
        <v>860</v>
      </c>
      <c r="F35">
        <f>E35-200</f>
        <v>660</v>
      </c>
    </row>
  </sheetData>
  <mergeCells count="2">
    <mergeCell ref="B3:E3"/>
    <mergeCell ref="B6:E6"/>
  </mergeCells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31"/>
  <sheetViews>
    <sheetView workbookViewId="0">
      <selection activeCell="G23" sqref="G23"/>
    </sheetView>
  </sheetViews>
  <sheetFormatPr defaultRowHeight="14.5" x14ac:dyDescent="0.35"/>
  <cols>
    <col min="1" max="1" width="20.54296875" customWidth="1"/>
    <col min="2" max="2" width="22.7265625" customWidth="1"/>
    <col min="3" max="3" width="12.54296875" customWidth="1"/>
    <col min="4" max="4" width="12.453125" customWidth="1"/>
    <col min="5" max="5" width="18.54296875" customWidth="1"/>
    <col min="6" max="6" width="12.26953125" customWidth="1"/>
  </cols>
  <sheetData>
    <row r="2" spans="1:9" x14ac:dyDescent="0.35">
      <c r="B2" s="1" t="s">
        <v>4</v>
      </c>
      <c r="C2" s="2">
        <v>42849</v>
      </c>
      <c r="D2" s="2">
        <v>42863</v>
      </c>
      <c r="E2" s="3">
        <f>D2-C2</f>
        <v>14</v>
      </c>
      <c r="F2" t="s">
        <v>62</v>
      </c>
      <c r="G2" t="s">
        <v>63</v>
      </c>
      <c r="H2" t="s">
        <v>65</v>
      </c>
      <c r="I2" t="s">
        <v>64</v>
      </c>
    </row>
    <row r="3" spans="1:9" x14ac:dyDescent="0.35">
      <c r="B3" s="330" t="s">
        <v>2</v>
      </c>
      <c r="C3" s="331"/>
      <c r="D3" s="331"/>
      <c r="E3" s="339"/>
    </row>
    <row r="4" spans="1:9" x14ac:dyDescent="0.35">
      <c r="B4" s="4" t="s">
        <v>1</v>
      </c>
      <c r="C4" s="5">
        <v>5000</v>
      </c>
      <c r="D4" s="6">
        <v>1</v>
      </c>
      <c r="E4" s="6">
        <f>C4*D4</f>
        <v>5000</v>
      </c>
    </row>
    <row r="5" spans="1:9" x14ac:dyDescent="0.35">
      <c r="B5" s="4" t="s">
        <v>3</v>
      </c>
      <c r="C5" s="5">
        <v>0</v>
      </c>
      <c r="D5" s="6">
        <v>1</v>
      </c>
      <c r="E5" s="6">
        <f>C5*D5</f>
        <v>0</v>
      </c>
    </row>
    <row r="6" spans="1:9" ht="15" thickBot="1" x14ac:dyDescent="0.4">
      <c r="B6" s="341" t="s">
        <v>0</v>
      </c>
      <c r="C6" s="342"/>
      <c r="D6" s="342"/>
      <c r="E6" s="343"/>
    </row>
    <row r="7" spans="1:9" x14ac:dyDescent="0.35">
      <c r="A7" s="26" t="s">
        <v>6</v>
      </c>
      <c r="B7" s="15" t="s">
        <v>5</v>
      </c>
      <c r="C7" s="16">
        <v>45</v>
      </c>
      <c r="D7" s="17">
        <v>12</v>
      </c>
      <c r="E7" s="62">
        <f>C7*D7</f>
        <v>540</v>
      </c>
      <c r="H7" s="91">
        <v>500</v>
      </c>
    </row>
    <row r="8" spans="1:9" x14ac:dyDescent="0.35">
      <c r="A8" s="27"/>
      <c r="B8" s="10"/>
      <c r="C8" s="9"/>
      <c r="D8" s="8">
        <v>0</v>
      </c>
      <c r="E8" s="55">
        <f t="shared" ref="E8:E28" si="0">C8*D8</f>
        <v>0</v>
      </c>
      <c r="H8" s="86"/>
    </row>
    <row r="9" spans="1:9" ht="15" thickBot="1" x14ac:dyDescent="0.4">
      <c r="A9" s="32"/>
      <c r="B9" s="33"/>
      <c r="C9" s="34"/>
      <c r="D9" s="35"/>
      <c r="E9" s="59">
        <f t="shared" si="0"/>
        <v>0</v>
      </c>
    </row>
    <row r="10" spans="1:9" x14ac:dyDescent="0.35">
      <c r="A10" s="26" t="s">
        <v>7</v>
      </c>
      <c r="B10" s="15"/>
      <c r="C10" s="16"/>
      <c r="D10" s="17">
        <v>0</v>
      </c>
      <c r="E10" s="58">
        <f t="shared" si="0"/>
        <v>0</v>
      </c>
    </row>
    <row r="11" spans="1:9" x14ac:dyDescent="0.35">
      <c r="A11" s="27"/>
      <c r="B11" s="7"/>
      <c r="C11" s="9"/>
      <c r="D11" s="8"/>
      <c r="E11" s="55">
        <f t="shared" si="0"/>
        <v>0</v>
      </c>
    </row>
    <row r="12" spans="1:9" ht="15" thickBot="1" x14ac:dyDescent="0.4">
      <c r="A12" s="28"/>
      <c r="B12" s="39"/>
      <c r="C12" s="23"/>
      <c r="D12" s="24"/>
      <c r="E12" s="60">
        <f t="shared" si="0"/>
        <v>0</v>
      </c>
    </row>
    <row r="13" spans="1:9" x14ac:dyDescent="0.35">
      <c r="A13" s="19" t="s">
        <v>8</v>
      </c>
      <c r="B13" s="13" t="s">
        <v>58</v>
      </c>
      <c r="C13" s="11">
        <v>20</v>
      </c>
      <c r="D13" s="12">
        <v>12</v>
      </c>
      <c r="E13" s="56">
        <f t="shared" si="0"/>
        <v>240</v>
      </c>
      <c r="G13" s="91">
        <v>240</v>
      </c>
    </row>
    <row r="14" spans="1:9" x14ac:dyDescent="0.35">
      <c r="A14" s="19"/>
      <c r="B14" s="10" t="s">
        <v>10</v>
      </c>
      <c r="C14" s="9">
        <v>0</v>
      </c>
      <c r="D14" s="8">
        <v>1</v>
      </c>
      <c r="E14" s="57">
        <f t="shared" si="0"/>
        <v>0</v>
      </c>
      <c r="G14" s="91"/>
    </row>
    <row r="15" spans="1:9" x14ac:dyDescent="0.35">
      <c r="A15" s="19"/>
      <c r="B15" s="10" t="s">
        <v>11</v>
      </c>
      <c r="C15" s="9">
        <v>100</v>
      </c>
      <c r="D15" s="85">
        <v>1</v>
      </c>
      <c r="E15" s="55">
        <f t="shared" si="0"/>
        <v>100</v>
      </c>
      <c r="G15" s="91">
        <v>100</v>
      </c>
    </row>
    <row r="16" spans="1:9" x14ac:dyDescent="0.35">
      <c r="A16" s="19"/>
      <c r="B16" s="10" t="s">
        <v>59</v>
      </c>
      <c r="C16" s="9">
        <f>4*120</f>
        <v>480</v>
      </c>
      <c r="D16" s="8">
        <v>1</v>
      </c>
      <c r="E16" s="55">
        <f t="shared" si="0"/>
        <v>480</v>
      </c>
      <c r="F16" s="91">
        <v>480</v>
      </c>
    </row>
    <row r="17" spans="1:10" x14ac:dyDescent="0.35">
      <c r="A17" s="19"/>
      <c r="B17" s="10" t="s">
        <v>60</v>
      </c>
      <c r="C17" s="9">
        <f>4*120</f>
        <v>480</v>
      </c>
      <c r="D17" s="8">
        <v>1</v>
      </c>
      <c r="E17" s="55">
        <f t="shared" si="0"/>
        <v>480</v>
      </c>
      <c r="F17" s="91">
        <v>480</v>
      </c>
    </row>
    <row r="18" spans="1:10" x14ac:dyDescent="0.35">
      <c r="A18" s="19"/>
      <c r="B18" s="33" t="s">
        <v>67</v>
      </c>
      <c r="C18" s="34">
        <f>3*140</f>
        <v>420</v>
      </c>
      <c r="D18" s="8">
        <v>1</v>
      </c>
      <c r="E18" s="59">
        <f t="shared" si="0"/>
        <v>420</v>
      </c>
      <c r="F18" s="91">
        <v>420</v>
      </c>
      <c r="I18" s="86"/>
    </row>
    <row r="19" spans="1:10" ht="15" thickBot="1" x14ac:dyDescent="0.4">
      <c r="A19" s="21"/>
      <c r="B19" s="22" t="s">
        <v>70</v>
      </c>
      <c r="C19" s="23">
        <v>20</v>
      </c>
      <c r="D19" s="24">
        <v>1</v>
      </c>
      <c r="E19" s="60">
        <f t="shared" si="0"/>
        <v>20</v>
      </c>
      <c r="F19" s="88"/>
    </row>
    <row r="20" spans="1:10" x14ac:dyDescent="0.35">
      <c r="A20" s="14" t="s">
        <v>14</v>
      </c>
      <c r="B20" s="15"/>
      <c r="C20" s="16"/>
      <c r="D20" s="17">
        <v>0</v>
      </c>
      <c r="E20" s="58">
        <f t="shared" si="0"/>
        <v>0</v>
      </c>
    </row>
    <row r="21" spans="1:10" x14ac:dyDescent="0.35">
      <c r="A21" s="19"/>
      <c r="B21" s="40"/>
      <c r="C21" s="29"/>
      <c r="D21" s="30">
        <v>0</v>
      </c>
      <c r="E21" s="61">
        <f t="shared" si="0"/>
        <v>0</v>
      </c>
    </row>
    <row r="22" spans="1:10" ht="15" thickBot="1" x14ac:dyDescent="0.4">
      <c r="A22" s="21"/>
      <c r="B22" s="22"/>
      <c r="C22" s="23"/>
      <c r="D22" s="24"/>
      <c r="E22" s="60">
        <f t="shared" si="0"/>
        <v>0</v>
      </c>
    </row>
    <row r="23" spans="1:10" x14ac:dyDescent="0.35">
      <c r="A23" s="14" t="s">
        <v>16</v>
      </c>
      <c r="B23" s="15" t="s">
        <v>9</v>
      </c>
      <c r="C23" s="16">
        <v>500</v>
      </c>
      <c r="D23" s="17">
        <v>1</v>
      </c>
      <c r="E23" s="62">
        <f t="shared" si="0"/>
        <v>500</v>
      </c>
      <c r="I23" s="88">
        <v>500</v>
      </c>
    </row>
    <row r="24" spans="1:10" x14ac:dyDescent="0.35">
      <c r="A24" s="19"/>
      <c r="B24" s="13" t="s">
        <v>68</v>
      </c>
      <c r="C24" s="11">
        <v>300</v>
      </c>
      <c r="D24" s="12">
        <v>1</v>
      </c>
      <c r="E24" s="56">
        <f t="shared" si="0"/>
        <v>300</v>
      </c>
      <c r="I24" s="88">
        <v>300</v>
      </c>
    </row>
    <row r="25" spans="1:10" x14ac:dyDescent="0.35">
      <c r="A25" s="19"/>
      <c r="B25" s="10" t="s">
        <v>69</v>
      </c>
      <c r="C25" s="9">
        <v>100</v>
      </c>
      <c r="D25" s="12">
        <v>1</v>
      </c>
      <c r="E25" s="57">
        <f t="shared" si="0"/>
        <v>100</v>
      </c>
      <c r="I25" s="88">
        <v>100</v>
      </c>
    </row>
    <row r="26" spans="1:10" x14ac:dyDescent="0.35">
      <c r="A26" s="19"/>
      <c r="B26" s="33" t="s">
        <v>71</v>
      </c>
      <c r="C26" s="34">
        <v>620</v>
      </c>
      <c r="D26" s="12">
        <v>1</v>
      </c>
      <c r="E26" s="90"/>
      <c r="I26">
        <v>620</v>
      </c>
    </row>
    <row r="27" spans="1:10" x14ac:dyDescent="0.35">
      <c r="A27" s="19"/>
      <c r="B27" s="33" t="s">
        <v>72</v>
      </c>
      <c r="C27" s="34">
        <v>820</v>
      </c>
      <c r="D27" s="12">
        <v>1</v>
      </c>
      <c r="E27" s="59"/>
      <c r="I27">
        <v>820</v>
      </c>
    </row>
    <row r="28" spans="1:10" ht="15" thickBot="1" x14ac:dyDescent="0.4">
      <c r="A28" s="21"/>
      <c r="B28" s="22" t="s">
        <v>18</v>
      </c>
      <c r="C28" s="23">
        <v>1030</v>
      </c>
      <c r="D28" s="24">
        <v>1</v>
      </c>
      <c r="E28" s="60">
        <f t="shared" si="0"/>
        <v>1030</v>
      </c>
      <c r="I28">
        <v>1030</v>
      </c>
    </row>
    <row r="29" spans="1:10" ht="15" thickBot="1" x14ac:dyDescent="0.4">
      <c r="E29" s="42">
        <f>SUM(E4:E5)</f>
        <v>5000</v>
      </c>
      <c r="F29" s="88">
        <f>SUM(F3:F28)</f>
        <v>1380</v>
      </c>
      <c r="G29" s="88">
        <f>SUM(G3:G28)</f>
        <v>340</v>
      </c>
      <c r="H29" s="88">
        <f>SUM(H3:H28)</f>
        <v>500</v>
      </c>
      <c r="I29" s="88">
        <f>SUM(I3:I28)</f>
        <v>3370</v>
      </c>
      <c r="J29" s="87">
        <f>SUM(F29:I29)</f>
        <v>5590</v>
      </c>
    </row>
    <row r="30" spans="1:10" ht="15" thickBot="1" x14ac:dyDescent="0.4">
      <c r="E30" s="41">
        <f>SUM(E7:E28)</f>
        <v>4210</v>
      </c>
    </row>
    <row r="31" spans="1:10" ht="15" thickBot="1" x14ac:dyDescent="0.4">
      <c r="E31" s="43">
        <f>E29-E30</f>
        <v>790</v>
      </c>
    </row>
  </sheetData>
  <mergeCells count="2">
    <mergeCell ref="B3:E3"/>
    <mergeCell ref="B6:E6"/>
  </mergeCells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30"/>
  <sheetViews>
    <sheetView workbookViewId="0">
      <selection activeCell="I28" sqref="I28"/>
    </sheetView>
  </sheetViews>
  <sheetFormatPr defaultRowHeight="14.5" x14ac:dyDescent="0.35"/>
  <cols>
    <col min="1" max="1" width="20.54296875" customWidth="1"/>
    <col min="2" max="2" width="22.7265625" customWidth="1"/>
    <col min="3" max="3" width="12.54296875" customWidth="1"/>
    <col min="4" max="4" width="12.453125" customWidth="1"/>
    <col min="5" max="5" width="18.54296875" customWidth="1"/>
    <col min="6" max="6" width="12.26953125" customWidth="1"/>
  </cols>
  <sheetData>
    <row r="2" spans="1:9" x14ac:dyDescent="0.35">
      <c r="B2" s="1" t="s">
        <v>4</v>
      </c>
      <c r="C2" s="2">
        <v>42849</v>
      </c>
      <c r="D2" s="2">
        <v>42863</v>
      </c>
      <c r="E2" s="3">
        <f>D2-C2</f>
        <v>14</v>
      </c>
      <c r="F2" t="s">
        <v>62</v>
      </c>
      <c r="G2" t="s">
        <v>63</v>
      </c>
      <c r="H2" t="s">
        <v>65</v>
      </c>
      <c r="I2" t="s">
        <v>64</v>
      </c>
    </row>
    <row r="3" spans="1:9" x14ac:dyDescent="0.35">
      <c r="B3" s="330" t="s">
        <v>2</v>
      </c>
      <c r="C3" s="331"/>
      <c r="D3" s="331"/>
      <c r="E3" s="339"/>
    </row>
    <row r="4" spans="1:9" x14ac:dyDescent="0.35">
      <c r="B4" s="4" t="s">
        <v>1</v>
      </c>
      <c r="C4" s="5">
        <v>3400</v>
      </c>
      <c r="D4" s="6">
        <v>1</v>
      </c>
      <c r="E4" s="6">
        <f>C4*D4</f>
        <v>3400</v>
      </c>
    </row>
    <row r="5" spans="1:9" x14ac:dyDescent="0.35">
      <c r="B5" s="4" t="s">
        <v>3</v>
      </c>
      <c r="C5" s="5">
        <v>0</v>
      </c>
      <c r="D5" s="6">
        <v>1</v>
      </c>
      <c r="E5" s="6">
        <f>C5*D5</f>
        <v>0</v>
      </c>
    </row>
    <row r="6" spans="1:9" ht="15" thickBot="1" x14ac:dyDescent="0.4">
      <c r="B6" s="341" t="s">
        <v>0</v>
      </c>
      <c r="C6" s="342"/>
      <c r="D6" s="342"/>
      <c r="E6" s="343"/>
    </row>
    <row r="7" spans="1:9" x14ac:dyDescent="0.35">
      <c r="A7" s="26" t="s">
        <v>6</v>
      </c>
      <c r="B7" s="15" t="s">
        <v>5</v>
      </c>
      <c r="C7" s="16">
        <v>40</v>
      </c>
      <c r="D7" s="17">
        <v>10</v>
      </c>
      <c r="E7" s="62">
        <f>C7*D7</f>
        <v>400</v>
      </c>
      <c r="H7" s="86">
        <f>E7</f>
        <v>400</v>
      </c>
    </row>
    <row r="8" spans="1:9" x14ac:dyDescent="0.35">
      <c r="A8" s="27"/>
      <c r="B8" s="10" t="s">
        <v>57</v>
      </c>
      <c r="C8" s="9">
        <v>40</v>
      </c>
      <c r="D8" s="8">
        <v>1</v>
      </c>
      <c r="E8" s="55">
        <f t="shared" ref="E8:E27" si="0">C8*D8</f>
        <v>40</v>
      </c>
      <c r="H8" s="86">
        <f>E8</f>
        <v>40</v>
      </c>
    </row>
    <row r="9" spans="1:9" ht="15" thickBot="1" x14ac:dyDescent="0.4">
      <c r="A9" s="32"/>
      <c r="B9" s="33"/>
      <c r="C9" s="34"/>
      <c r="D9" s="35"/>
      <c r="E9" s="59">
        <f t="shared" si="0"/>
        <v>0</v>
      </c>
    </row>
    <row r="10" spans="1:9" x14ac:dyDescent="0.35">
      <c r="A10" s="26" t="s">
        <v>7</v>
      </c>
      <c r="B10" s="15"/>
      <c r="C10" s="16"/>
      <c r="D10" s="17">
        <v>0</v>
      </c>
      <c r="E10" s="58">
        <f t="shared" si="0"/>
        <v>0</v>
      </c>
    </row>
    <row r="11" spans="1:9" x14ac:dyDescent="0.35">
      <c r="A11" s="27"/>
      <c r="B11" s="7"/>
      <c r="C11" s="9"/>
      <c r="D11" s="8"/>
      <c r="E11" s="55">
        <f t="shared" si="0"/>
        <v>0</v>
      </c>
    </row>
    <row r="12" spans="1:9" ht="15" thickBot="1" x14ac:dyDescent="0.4">
      <c r="A12" s="28"/>
      <c r="B12" s="39"/>
      <c r="C12" s="23"/>
      <c r="D12" s="24"/>
      <c r="E12" s="60">
        <f t="shared" si="0"/>
        <v>0</v>
      </c>
    </row>
    <row r="13" spans="1:9" x14ac:dyDescent="0.35">
      <c r="A13" s="19" t="s">
        <v>8</v>
      </c>
      <c r="B13" s="13" t="s">
        <v>58</v>
      </c>
      <c r="C13" s="11">
        <v>20</v>
      </c>
      <c r="D13" s="12">
        <v>10</v>
      </c>
      <c r="E13" s="56">
        <f t="shared" si="0"/>
        <v>200</v>
      </c>
      <c r="G13" s="86">
        <f>E13</f>
        <v>200</v>
      </c>
    </row>
    <row r="14" spans="1:9" x14ac:dyDescent="0.35">
      <c r="A14" s="19"/>
      <c r="B14" s="10" t="s">
        <v>10</v>
      </c>
      <c r="C14" s="9">
        <v>50</v>
      </c>
      <c r="D14" s="8">
        <v>1</v>
      </c>
      <c r="E14" s="57">
        <f t="shared" si="0"/>
        <v>50</v>
      </c>
      <c r="G14" s="86">
        <f>E14</f>
        <v>50</v>
      </c>
    </row>
    <row r="15" spans="1:9" x14ac:dyDescent="0.35">
      <c r="A15" s="19"/>
      <c r="B15" s="10" t="s">
        <v>11</v>
      </c>
      <c r="C15" s="9">
        <v>200</v>
      </c>
      <c r="D15" s="85">
        <v>1</v>
      </c>
      <c r="E15" s="55">
        <f t="shared" si="0"/>
        <v>200</v>
      </c>
      <c r="G15" s="86">
        <f>E15</f>
        <v>200</v>
      </c>
    </row>
    <row r="16" spans="1:9" x14ac:dyDescent="0.35">
      <c r="A16" s="19"/>
      <c r="B16" s="10" t="s">
        <v>59</v>
      </c>
      <c r="C16" s="9">
        <v>480</v>
      </c>
      <c r="D16" s="8">
        <v>1</v>
      </c>
      <c r="E16" s="55">
        <f t="shared" si="0"/>
        <v>480</v>
      </c>
      <c r="F16" s="86">
        <f>E16</f>
        <v>480</v>
      </c>
    </row>
    <row r="17" spans="1:10" x14ac:dyDescent="0.35">
      <c r="A17" s="19"/>
      <c r="B17" s="10" t="s">
        <v>60</v>
      </c>
      <c r="C17" s="9">
        <v>480</v>
      </c>
      <c r="D17" s="8">
        <v>1</v>
      </c>
      <c r="E17" s="55">
        <f t="shared" si="0"/>
        <v>480</v>
      </c>
      <c r="F17" s="86">
        <f>E17</f>
        <v>480</v>
      </c>
    </row>
    <row r="18" spans="1:10" x14ac:dyDescent="0.35">
      <c r="A18" s="19"/>
      <c r="B18" s="33" t="s">
        <v>61</v>
      </c>
      <c r="C18" s="34">
        <v>500</v>
      </c>
      <c r="D18" s="8">
        <v>1</v>
      </c>
      <c r="E18" s="59">
        <f t="shared" si="0"/>
        <v>500</v>
      </c>
      <c r="I18" s="86">
        <f>E18</f>
        <v>500</v>
      </c>
    </row>
    <row r="19" spans="1:10" ht="15" thickBot="1" x14ac:dyDescent="0.4">
      <c r="A19" s="21"/>
      <c r="B19" s="22"/>
      <c r="C19" s="23"/>
      <c r="D19" s="24"/>
      <c r="E19" s="60">
        <f t="shared" si="0"/>
        <v>0</v>
      </c>
    </row>
    <row r="20" spans="1:10" x14ac:dyDescent="0.35">
      <c r="A20" s="14" t="s">
        <v>14</v>
      </c>
      <c r="B20" s="15"/>
      <c r="C20" s="16"/>
      <c r="D20" s="17">
        <v>0</v>
      </c>
      <c r="E20" s="58">
        <f t="shared" si="0"/>
        <v>0</v>
      </c>
    </row>
    <row r="21" spans="1:10" x14ac:dyDescent="0.35">
      <c r="A21" s="19"/>
      <c r="B21" s="40"/>
      <c r="C21" s="29"/>
      <c r="D21" s="30">
        <v>0</v>
      </c>
      <c r="E21" s="61">
        <f t="shared" si="0"/>
        <v>0</v>
      </c>
    </row>
    <row r="22" spans="1:10" ht="15" thickBot="1" x14ac:dyDescent="0.4">
      <c r="A22" s="21"/>
      <c r="B22" s="22"/>
      <c r="C22" s="23"/>
      <c r="D22" s="24"/>
      <c r="E22" s="60">
        <f t="shared" si="0"/>
        <v>0</v>
      </c>
    </row>
    <row r="23" spans="1:10" x14ac:dyDescent="0.35">
      <c r="A23" s="14" t="s">
        <v>16</v>
      </c>
      <c r="B23" s="15" t="s">
        <v>9</v>
      </c>
      <c r="C23" s="16"/>
      <c r="D23" s="17">
        <v>1</v>
      </c>
      <c r="E23" s="62">
        <f t="shared" si="0"/>
        <v>0</v>
      </c>
    </row>
    <row r="24" spans="1:10" x14ac:dyDescent="0.35">
      <c r="A24" s="19"/>
      <c r="B24" s="13"/>
      <c r="C24" s="11"/>
      <c r="D24" s="12"/>
      <c r="E24" s="56">
        <f t="shared" si="0"/>
        <v>0</v>
      </c>
    </row>
    <row r="25" spans="1:10" x14ac:dyDescent="0.35">
      <c r="A25" s="19"/>
      <c r="B25" s="10"/>
      <c r="C25" s="9"/>
      <c r="D25" s="12"/>
      <c r="E25" s="57">
        <f t="shared" si="0"/>
        <v>0</v>
      </c>
    </row>
    <row r="26" spans="1:10" x14ac:dyDescent="0.35">
      <c r="A26" s="19"/>
      <c r="B26" s="33"/>
      <c r="C26" s="34"/>
      <c r="D26" s="12"/>
      <c r="E26" s="59">
        <f t="shared" si="0"/>
        <v>0</v>
      </c>
    </row>
    <row r="27" spans="1:10" ht="15" thickBot="1" x14ac:dyDescent="0.4">
      <c r="A27" s="21"/>
      <c r="B27" s="22" t="s">
        <v>18</v>
      </c>
      <c r="C27" s="23">
        <v>290</v>
      </c>
      <c r="D27" s="24">
        <v>1</v>
      </c>
      <c r="E27" s="60">
        <f t="shared" si="0"/>
        <v>290</v>
      </c>
      <c r="H27">
        <v>290</v>
      </c>
    </row>
    <row r="28" spans="1:10" ht="15" thickBot="1" x14ac:dyDescent="0.4">
      <c r="E28" s="42">
        <f>SUM(E4:E5)</f>
        <v>3400</v>
      </c>
      <c r="F28" s="88">
        <f>SUM(F3:F27)</f>
        <v>960</v>
      </c>
      <c r="G28" s="88">
        <f>SUM(G3:G27)</f>
        <v>450</v>
      </c>
      <c r="H28" s="88">
        <f>SUM(H3:H27)</f>
        <v>730</v>
      </c>
      <c r="I28" s="88">
        <f>SUM(I3:I27)</f>
        <v>500</v>
      </c>
      <c r="J28" s="87">
        <f>SUM(F28:I28)</f>
        <v>2640</v>
      </c>
    </row>
    <row r="29" spans="1:10" ht="15" thickBot="1" x14ac:dyDescent="0.4">
      <c r="E29" s="41">
        <f>SUM(E7:E27)</f>
        <v>2640</v>
      </c>
    </row>
    <row r="30" spans="1:10" ht="15" thickBot="1" x14ac:dyDescent="0.4">
      <c r="E30" s="43">
        <f>E28-E29</f>
        <v>760</v>
      </c>
    </row>
  </sheetData>
  <mergeCells count="2">
    <mergeCell ref="B3:E3"/>
    <mergeCell ref="B6:E6"/>
  </mergeCells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30"/>
  <sheetViews>
    <sheetView workbookViewId="0">
      <selection activeCell="G23" sqref="G23"/>
    </sheetView>
  </sheetViews>
  <sheetFormatPr defaultRowHeight="14.5" x14ac:dyDescent="0.35"/>
  <cols>
    <col min="1" max="1" width="20.54296875" customWidth="1"/>
    <col min="2" max="2" width="22.7265625" customWidth="1"/>
    <col min="3" max="3" width="12.54296875" customWidth="1"/>
    <col min="4" max="4" width="12.453125" customWidth="1"/>
    <col min="5" max="5" width="18.54296875" customWidth="1"/>
    <col min="6" max="6" width="12.26953125" customWidth="1"/>
  </cols>
  <sheetData>
    <row r="2" spans="1:5" x14ac:dyDescent="0.35">
      <c r="B2" s="1" t="s">
        <v>4</v>
      </c>
      <c r="C2" s="2">
        <v>42849</v>
      </c>
      <c r="D2" s="2">
        <v>42863</v>
      </c>
      <c r="E2" s="3">
        <f>D2-C2</f>
        <v>14</v>
      </c>
    </row>
    <row r="3" spans="1:5" x14ac:dyDescent="0.35">
      <c r="B3" s="330" t="s">
        <v>2</v>
      </c>
      <c r="C3" s="331"/>
      <c r="D3" s="331"/>
      <c r="E3" s="339"/>
    </row>
    <row r="4" spans="1:5" x14ac:dyDescent="0.35">
      <c r="B4" s="4" t="s">
        <v>1</v>
      </c>
      <c r="C4" s="5">
        <v>5300</v>
      </c>
      <c r="D4" s="6">
        <v>1</v>
      </c>
      <c r="E4" s="6">
        <f>C4*D4</f>
        <v>5300</v>
      </c>
    </row>
    <row r="5" spans="1:5" x14ac:dyDescent="0.35">
      <c r="B5" s="4" t="s">
        <v>3</v>
      </c>
      <c r="C5" s="5">
        <v>0</v>
      </c>
      <c r="D5" s="6">
        <v>1</v>
      </c>
      <c r="E5" s="6">
        <f>C5*D5</f>
        <v>0</v>
      </c>
    </row>
    <row r="6" spans="1:5" ht="15" thickBot="1" x14ac:dyDescent="0.4">
      <c r="B6" s="341" t="s">
        <v>0</v>
      </c>
      <c r="C6" s="342"/>
      <c r="D6" s="342"/>
      <c r="E6" s="343"/>
    </row>
    <row r="7" spans="1:5" x14ac:dyDescent="0.35">
      <c r="A7" s="26" t="s">
        <v>6</v>
      </c>
      <c r="B7" s="15" t="s">
        <v>5</v>
      </c>
      <c r="C7" s="16">
        <v>50</v>
      </c>
      <c r="D7" s="17">
        <v>10</v>
      </c>
      <c r="E7" s="62">
        <f>C7*D7</f>
        <v>500</v>
      </c>
    </row>
    <row r="8" spans="1:5" x14ac:dyDescent="0.35">
      <c r="A8" s="27"/>
      <c r="B8" s="10"/>
      <c r="C8" s="9"/>
      <c r="D8" s="8"/>
      <c r="E8" s="55">
        <f t="shared" ref="E8:E27" si="0">C8*D8</f>
        <v>0</v>
      </c>
    </row>
    <row r="9" spans="1:5" ht="15" thickBot="1" x14ac:dyDescent="0.4">
      <c r="A9" s="32"/>
      <c r="B9" s="33"/>
      <c r="C9" s="34"/>
      <c r="D9" s="35"/>
      <c r="E9" s="59">
        <f t="shared" si="0"/>
        <v>0</v>
      </c>
    </row>
    <row r="10" spans="1:5" x14ac:dyDescent="0.35">
      <c r="A10" s="26" t="s">
        <v>7</v>
      </c>
      <c r="B10" s="15" t="s">
        <v>51</v>
      </c>
      <c r="C10" s="16">
        <v>100</v>
      </c>
      <c r="D10" s="17">
        <v>1</v>
      </c>
      <c r="E10" s="58">
        <f t="shared" si="0"/>
        <v>100</v>
      </c>
    </row>
    <row r="11" spans="1:5" x14ac:dyDescent="0.35">
      <c r="A11" s="27"/>
      <c r="B11" s="7"/>
      <c r="C11" s="9"/>
      <c r="D11" s="8"/>
      <c r="E11" s="55">
        <f t="shared" si="0"/>
        <v>0</v>
      </c>
    </row>
    <row r="12" spans="1:5" ht="15" thickBot="1" x14ac:dyDescent="0.4">
      <c r="A12" s="28"/>
      <c r="B12" s="39"/>
      <c r="C12" s="23"/>
      <c r="D12" s="24"/>
      <c r="E12" s="60">
        <f t="shared" si="0"/>
        <v>0</v>
      </c>
    </row>
    <row r="13" spans="1:5" x14ac:dyDescent="0.35">
      <c r="A13" s="19" t="s">
        <v>8</v>
      </c>
      <c r="B13" s="13" t="s">
        <v>21</v>
      </c>
      <c r="C13" s="11">
        <v>100</v>
      </c>
      <c r="D13" s="12">
        <v>1</v>
      </c>
      <c r="E13" s="56">
        <f t="shared" si="0"/>
        <v>100</v>
      </c>
    </row>
    <row r="14" spans="1:5" x14ac:dyDescent="0.35">
      <c r="A14" s="19"/>
      <c r="B14" s="10" t="s">
        <v>22</v>
      </c>
      <c r="C14" s="9">
        <v>200</v>
      </c>
      <c r="D14" s="8">
        <v>1</v>
      </c>
      <c r="E14" s="57">
        <f t="shared" si="0"/>
        <v>200</v>
      </c>
    </row>
    <row r="15" spans="1:5" x14ac:dyDescent="0.35">
      <c r="A15" s="19"/>
      <c r="B15" s="10"/>
      <c r="C15" s="9"/>
      <c r="D15" s="8">
        <v>0</v>
      </c>
      <c r="E15" s="55">
        <f t="shared" si="0"/>
        <v>0</v>
      </c>
    </row>
    <row r="16" spans="1:5" x14ac:dyDescent="0.35">
      <c r="A16" s="19"/>
      <c r="B16" s="10"/>
      <c r="C16" s="9"/>
      <c r="D16" s="8">
        <v>0</v>
      </c>
      <c r="E16" s="55">
        <f t="shared" si="0"/>
        <v>0</v>
      </c>
    </row>
    <row r="17" spans="1:5" x14ac:dyDescent="0.35">
      <c r="A17" s="19"/>
      <c r="B17" s="10"/>
      <c r="C17" s="9"/>
      <c r="D17" s="8">
        <v>0</v>
      </c>
      <c r="E17" s="55">
        <f t="shared" si="0"/>
        <v>0</v>
      </c>
    </row>
    <row r="18" spans="1:5" x14ac:dyDescent="0.35">
      <c r="A18" s="19"/>
      <c r="B18" s="33"/>
      <c r="C18" s="34"/>
      <c r="D18" s="8">
        <v>0</v>
      </c>
      <c r="E18" s="59">
        <f t="shared" si="0"/>
        <v>0</v>
      </c>
    </row>
    <row r="19" spans="1:5" ht="15" thickBot="1" x14ac:dyDescent="0.4">
      <c r="A19" s="21"/>
      <c r="B19" s="22"/>
      <c r="C19" s="23"/>
      <c r="D19" s="24"/>
      <c r="E19" s="60">
        <f t="shared" si="0"/>
        <v>0</v>
      </c>
    </row>
    <row r="20" spans="1:5" x14ac:dyDescent="0.35">
      <c r="A20" s="14" t="s">
        <v>14</v>
      </c>
      <c r="B20" s="15" t="s">
        <v>15</v>
      </c>
      <c r="C20" s="16">
        <v>250</v>
      </c>
      <c r="D20" s="17">
        <v>0</v>
      </c>
      <c r="E20" s="58">
        <f t="shared" si="0"/>
        <v>0</v>
      </c>
    </row>
    <row r="21" spans="1:5" x14ac:dyDescent="0.35">
      <c r="A21" s="19"/>
      <c r="B21" s="40" t="s">
        <v>9</v>
      </c>
      <c r="C21" s="29">
        <v>100</v>
      </c>
      <c r="D21" s="30">
        <v>0</v>
      </c>
      <c r="E21" s="61">
        <f t="shared" si="0"/>
        <v>0</v>
      </c>
    </row>
    <row r="22" spans="1:5" ht="15" thickBot="1" x14ac:dyDescent="0.4">
      <c r="A22" s="21"/>
      <c r="B22" s="22"/>
      <c r="C22" s="23"/>
      <c r="D22" s="24"/>
      <c r="E22" s="60">
        <f t="shared" si="0"/>
        <v>0</v>
      </c>
    </row>
    <row r="23" spans="1:5" x14ac:dyDescent="0.35">
      <c r="A23" s="14" t="s">
        <v>16</v>
      </c>
      <c r="B23" s="15" t="s">
        <v>9</v>
      </c>
      <c r="C23" s="16">
        <v>1500</v>
      </c>
      <c r="D23" s="17">
        <v>1</v>
      </c>
      <c r="E23" s="62">
        <f t="shared" si="0"/>
        <v>1500</v>
      </c>
    </row>
    <row r="24" spans="1:5" x14ac:dyDescent="0.35">
      <c r="A24" s="19"/>
      <c r="B24" s="13" t="s">
        <v>49</v>
      </c>
      <c r="C24" s="11">
        <v>1000</v>
      </c>
      <c r="D24" s="12">
        <v>1</v>
      </c>
      <c r="E24" s="56">
        <f t="shared" si="0"/>
        <v>1000</v>
      </c>
    </row>
    <row r="25" spans="1:5" x14ac:dyDescent="0.35">
      <c r="A25" s="19"/>
      <c r="B25" s="10" t="s">
        <v>50</v>
      </c>
      <c r="C25" s="9">
        <v>1700</v>
      </c>
      <c r="D25" s="8">
        <v>1</v>
      </c>
      <c r="E25" s="57">
        <f t="shared" si="0"/>
        <v>1700</v>
      </c>
    </row>
    <row r="26" spans="1:5" x14ac:dyDescent="0.35">
      <c r="A26" s="19"/>
      <c r="B26" s="33" t="s">
        <v>19</v>
      </c>
      <c r="C26" s="34">
        <v>200</v>
      </c>
      <c r="D26" s="35">
        <v>1</v>
      </c>
      <c r="E26" s="59">
        <f t="shared" si="0"/>
        <v>200</v>
      </c>
    </row>
    <row r="27" spans="1:5" ht="15" thickBot="1" x14ac:dyDescent="0.4">
      <c r="A27" s="21"/>
      <c r="B27" s="22" t="s">
        <v>18</v>
      </c>
      <c r="C27" s="23">
        <v>85</v>
      </c>
      <c r="D27" s="24">
        <v>1</v>
      </c>
      <c r="E27" s="60">
        <f t="shared" si="0"/>
        <v>85</v>
      </c>
    </row>
    <row r="28" spans="1:5" ht="15" thickBot="1" x14ac:dyDescent="0.4">
      <c r="E28" s="42">
        <f>SUM(E4:E5)</f>
        <v>5300</v>
      </c>
    </row>
    <row r="29" spans="1:5" ht="15" thickBot="1" x14ac:dyDescent="0.4">
      <c r="E29" s="41">
        <f>SUM(E7:E27)</f>
        <v>5385</v>
      </c>
    </row>
    <row r="30" spans="1:5" ht="15" thickBot="1" x14ac:dyDescent="0.4">
      <c r="E30" s="43">
        <f>E28-E29</f>
        <v>-85</v>
      </c>
    </row>
  </sheetData>
  <mergeCells count="2">
    <mergeCell ref="B3:E3"/>
    <mergeCell ref="B6:E6"/>
  </mergeCells>
  <pageMargins left="0.7" right="0.7" top="0.75" bottom="0.75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5"/>
  <sheetViews>
    <sheetView workbookViewId="0">
      <selection activeCell="F36" sqref="F36"/>
    </sheetView>
  </sheetViews>
  <sheetFormatPr defaultRowHeight="14.5" x14ac:dyDescent="0.35"/>
  <cols>
    <col min="1" max="1" width="20.54296875" customWidth="1"/>
    <col min="2" max="2" width="22.7265625" customWidth="1"/>
    <col min="3" max="3" width="12.54296875" customWidth="1"/>
    <col min="4" max="4" width="12.453125" customWidth="1"/>
    <col min="5" max="5" width="18.54296875" customWidth="1"/>
    <col min="6" max="6" width="12.26953125" customWidth="1"/>
  </cols>
  <sheetData>
    <row r="2" spans="1:5" x14ac:dyDescent="0.35">
      <c r="B2" s="1" t="s">
        <v>4</v>
      </c>
      <c r="C2" s="2">
        <v>42849</v>
      </c>
      <c r="D2" s="2">
        <v>42863</v>
      </c>
      <c r="E2" s="3">
        <f>D2-C2</f>
        <v>14</v>
      </c>
    </row>
    <row r="3" spans="1:5" x14ac:dyDescent="0.35">
      <c r="B3" s="330" t="s">
        <v>2</v>
      </c>
      <c r="C3" s="331"/>
      <c r="D3" s="331"/>
      <c r="E3" s="339"/>
    </row>
    <row r="4" spans="1:5" x14ac:dyDescent="0.35">
      <c r="B4" s="4" t="s">
        <v>1</v>
      </c>
      <c r="C4" s="5">
        <v>6800</v>
      </c>
      <c r="D4" s="6">
        <v>1</v>
      </c>
      <c r="E4" s="6">
        <f>C4*D4</f>
        <v>6800</v>
      </c>
    </row>
    <row r="5" spans="1:5" x14ac:dyDescent="0.35">
      <c r="B5" s="4" t="s">
        <v>3</v>
      </c>
      <c r="C5" s="5">
        <v>800</v>
      </c>
      <c r="D5" s="6">
        <v>1</v>
      </c>
      <c r="E5" s="6">
        <f>C5*D5</f>
        <v>800</v>
      </c>
    </row>
    <row r="6" spans="1:5" ht="15" thickBot="1" x14ac:dyDescent="0.4">
      <c r="B6" s="341" t="s">
        <v>0</v>
      </c>
      <c r="C6" s="342"/>
      <c r="D6" s="342"/>
      <c r="E6" s="343"/>
    </row>
    <row r="7" spans="1:5" x14ac:dyDescent="0.35">
      <c r="A7" s="26" t="s">
        <v>6</v>
      </c>
      <c r="B7" s="15" t="s">
        <v>5</v>
      </c>
      <c r="C7" s="16">
        <v>50</v>
      </c>
      <c r="D7" s="17">
        <v>10</v>
      </c>
      <c r="E7" s="51">
        <f>C7*D7</f>
        <v>500</v>
      </c>
    </row>
    <row r="8" spans="1:5" x14ac:dyDescent="0.35">
      <c r="A8" s="27"/>
      <c r="B8" s="10"/>
      <c r="C8" s="9"/>
      <c r="D8" s="8"/>
      <c r="E8" s="20">
        <f t="shared" ref="E8:E27" si="0">C8*D8</f>
        <v>0</v>
      </c>
    </row>
    <row r="9" spans="1:5" ht="15" thickBot="1" x14ac:dyDescent="0.4">
      <c r="A9" s="32"/>
      <c r="B9" s="33"/>
      <c r="C9" s="34"/>
      <c r="D9" s="35"/>
      <c r="E9" s="36">
        <f t="shared" si="0"/>
        <v>0</v>
      </c>
    </row>
    <row r="10" spans="1:5" x14ac:dyDescent="0.35">
      <c r="A10" s="26" t="s">
        <v>7</v>
      </c>
      <c r="B10" s="38"/>
      <c r="C10" s="16"/>
      <c r="D10" s="17"/>
      <c r="E10" s="18">
        <f t="shared" si="0"/>
        <v>0</v>
      </c>
    </row>
    <row r="11" spans="1:5" x14ac:dyDescent="0.35">
      <c r="A11" s="27"/>
      <c r="B11" s="7"/>
      <c r="C11" s="9"/>
      <c r="D11" s="8"/>
      <c r="E11" s="20">
        <f t="shared" si="0"/>
        <v>0</v>
      </c>
    </row>
    <row r="12" spans="1:5" ht="15" thickBot="1" x14ac:dyDescent="0.4">
      <c r="A12" s="28"/>
      <c r="B12" s="39"/>
      <c r="C12" s="23"/>
      <c r="D12" s="24"/>
      <c r="E12" s="25">
        <f t="shared" si="0"/>
        <v>0</v>
      </c>
    </row>
    <row r="13" spans="1:5" x14ac:dyDescent="0.35">
      <c r="A13" s="19" t="s">
        <v>8</v>
      </c>
      <c r="B13" s="13" t="s">
        <v>21</v>
      </c>
      <c r="C13" s="11">
        <v>100</v>
      </c>
      <c r="D13" s="12">
        <v>1</v>
      </c>
      <c r="E13" s="52">
        <f t="shared" si="0"/>
        <v>100</v>
      </c>
    </row>
    <row r="14" spans="1:5" x14ac:dyDescent="0.35">
      <c r="A14" s="19"/>
      <c r="B14" s="10" t="s">
        <v>22</v>
      </c>
      <c r="C14" s="9">
        <v>200</v>
      </c>
      <c r="D14" s="8">
        <v>1</v>
      </c>
      <c r="E14" s="53">
        <f t="shared" si="0"/>
        <v>200</v>
      </c>
    </row>
    <row r="15" spans="1:5" x14ac:dyDescent="0.35">
      <c r="A15" s="19"/>
      <c r="B15" s="10"/>
      <c r="C15" s="9"/>
      <c r="D15" s="8">
        <v>0</v>
      </c>
      <c r="E15" s="20">
        <f t="shared" si="0"/>
        <v>0</v>
      </c>
    </row>
    <row r="16" spans="1:5" x14ac:dyDescent="0.35">
      <c r="A16" s="19"/>
      <c r="B16" s="10"/>
      <c r="C16" s="9"/>
      <c r="D16" s="8">
        <v>0</v>
      </c>
      <c r="E16" s="20">
        <f t="shared" si="0"/>
        <v>0</v>
      </c>
    </row>
    <row r="17" spans="1:5" x14ac:dyDescent="0.35">
      <c r="A17" s="19"/>
      <c r="B17" s="10"/>
      <c r="C17" s="9"/>
      <c r="D17" s="8">
        <v>0</v>
      </c>
      <c r="E17" s="20">
        <f t="shared" si="0"/>
        <v>0</v>
      </c>
    </row>
    <row r="18" spans="1:5" x14ac:dyDescent="0.35">
      <c r="A18" s="19"/>
      <c r="B18" s="33"/>
      <c r="C18" s="34"/>
      <c r="D18" s="8">
        <v>0</v>
      </c>
      <c r="E18" s="36">
        <f t="shared" si="0"/>
        <v>0</v>
      </c>
    </row>
    <row r="19" spans="1:5" ht="15" thickBot="1" x14ac:dyDescent="0.4">
      <c r="A19" s="21"/>
      <c r="B19" s="22"/>
      <c r="C19" s="23"/>
      <c r="D19" s="24"/>
      <c r="E19" s="25">
        <f t="shared" si="0"/>
        <v>0</v>
      </c>
    </row>
    <row r="20" spans="1:5" x14ac:dyDescent="0.35">
      <c r="A20" s="14" t="s">
        <v>14</v>
      </c>
      <c r="B20" s="15" t="s">
        <v>15</v>
      </c>
      <c r="C20" s="16">
        <v>250</v>
      </c>
      <c r="D20" s="17">
        <v>1</v>
      </c>
      <c r="E20" s="51">
        <f t="shared" si="0"/>
        <v>250</v>
      </c>
    </row>
    <row r="21" spans="1:5" x14ac:dyDescent="0.35">
      <c r="A21" s="19"/>
      <c r="B21" s="40" t="s">
        <v>9</v>
      </c>
      <c r="C21" s="29">
        <v>100</v>
      </c>
      <c r="D21" s="30">
        <v>1</v>
      </c>
      <c r="E21" s="54">
        <f t="shared" si="0"/>
        <v>100</v>
      </c>
    </row>
    <row r="22" spans="1:5" ht="15" thickBot="1" x14ac:dyDescent="0.4">
      <c r="A22" s="21"/>
      <c r="B22" s="22"/>
      <c r="C22" s="23"/>
      <c r="D22" s="24"/>
      <c r="E22" s="25">
        <f t="shared" si="0"/>
        <v>0</v>
      </c>
    </row>
    <row r="23" spans="1:5" x14ac:dyDescent="0.35">
      <c r="A23" s="14" t="s">
        <v>16</v>
      </c>
      <c r="B23" s="15" t="s">
        <v>9</v>
      </c>
      <c r="C23" s="16">
        <v>2000</v>
      </c>
      <c r="D23" s="17">
        <v>1</v>
      </c>
      <c r="E23" s="18">
        <f t="shared" si="0"/>
        <v>2000</v>
      </c>
    </row>
    <row r="24" spans="1:5" x14ac:dyDescent="0.35">
      <c r="A24" s="19"/>
      <c r="B24" s="13" t="s">
        <v>49</v>
      </c>
      <c r="C24" s="11">
        <v>2050</v>
      </c>
      <c r="D24" s="12">
        <v>1</v>
      </c>
      <c r="E24" s="52">
        <f t="shared" si="0"/>
        <v>2050</v>
      </c>
    </row>
    <row r="25" spans="1:5" x14ac:dyDescent="0.35">
      <c r="A25" s="19"/>
      <c r="B25" s="10" t="s">
        <v>17</v>
      </c>
      <c r="C25" s="9">
        <v>1000</v>
      </c>
      <c r="D25" s="8">
        <v>1</v>
      </c>
      <c r="E25" s="53">
        <f t="shared" si="0"/>
        <v>1000</v>
      </c>
    </row>
    <row r="26" spans="1:5" x14ac:dyDescent="0.35">
      <c r="A26" s="19"/>
      <c r="B26" s="33" t="s">
        <v>19</v>
      </c>
      <c r="C26" s="34">
        <v>200</v>
      </c>
      <c r="D26" s="35">
        <v>1</v>
      </c>
      <c r="E26" s="36">
        <f t="shared" si="0"/>
        <v>200</v>
      </c>
    </row>
    <row r="27" spans="1:5" ht="15" thickBot="1" x14ac:dyDescent="0.4">
      <c r="A27" s="21"/>
      <c r="B27" s="22" t="s">
        <v>18</v>
      </c>
      <c r="C27" s="23">
        <v>630</v>
      </c>
      <c r="D27" s="24">
        <v>1</v>
      </c>
      <c r="E27" s="25">
        <f t="shared" si="0"/>
        <v>630</v>
      </c>
    </row>
    <row r="28" spans="1:5" ht="15" thickBot="1" x14ac:dyDescent="0.4">
      <c r="E28" s="42">
        <f>SUM(E4:E5)</f>
        <v>7600</v>
      </c>
    </row>
    <row r="29" spans="1:5" ht="15" thickBot="1" x14ac:dyDescent="0.4">
      <c r="E29" s="41">
        <f>SUM(E7:E27)</f>
        <v>7030</v>
      </c>
    </row>
    <row r="30" spans="1:5" ht="15" thickBot="1" x14ac:dyDescent="0.4">
      <c r="E30" s="43">
        <f>E28-E29</f>
        <v>570</v>
      </c>
    </row>
    <row r="33" spans="6:6" x14ac:dyDescent="0.35">
      <c r="F33">
        <v>200</v>
      </c>
    </row>
    <row r="34" spans="6:6" x14ac:dyDescent="0.35">
      <c r="F34">
        <v>630</v>
      </c>
    </row>
    <row r="35" spans="6:6" x14ac:dyDescent="0.35">
      <c r="F35">
        <f>SUM(F33:F34)</f>
        <v>830</v>
      </c>
    </row>
  </sheetData>
  <mergeCells count="2">
    <mergeCell ref="B3:E3"/>
    <mergeCell ref="B6:E6"/>
  </mergeCells>
  <pageMargins left="0.7" right="0.7" top="0.75" bottom="0.75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9"/>
  <sheetViews>
    <sheetView topLeftCell="A10" workbookViewId="0">
      <selection activeCell="I25" sqref="I25"/>
    </sheetView>
  </sheetViews>
  <sheetFormatPr defaultRowHeight="14.5" x14ac:dyDescent="0.35"/>
  <cols>
    <col min="1" max="1" width="20.54296875" customWidth="1"/>
    <col min="2" max="2" width="22.7265625" customWidth="1"/>
    <col min="3" max="3" width="12.54296875" customWidth="1"/>
    <col min="4" max="4" width="12.453125" customWidth="1"/>
    <col min="5" max="5" width="18.54296875" customWidth="1"/>
    <col min="6" max="6" width="12.26953125" customWidth="1"/>
  </cols>
  <sheetData>
    <row r="2" spans="1:5" x14ac:dyDescent="0.35">
      <c r="B2" s="1" t="s">
        <v>4</v>
      </c>
      <c r="C2" s="2">
        <v>42849</v>
      </c>
      <c r="D2" s="2">
        <v>42863</v>
      </c>
      <c r="E2" s="3">
        <f>D2-C2</f>
        <v>14</v>
      </c>
    </row>
    <row r="3" spans="1:5" x14ac:dyDescent="0.35">
      <c r="B3" s="330" t="s">
        <v>2</v>
      </c>
      <c r="C3" s="331"/>
      <c r="D3" s="331"/>
      <c r="E3" s="339"/>
    </row>
    <row r="4" spans="1:5" x14ac:dyDescent="0.35">
      <c r="B4" s="4" t="s">
        <v>1</v>
      </c>
      <c r="C4" s="5">
        <v>4800</v>
      </c>
      <c r="D4" s="6">
        <v>1</v>
      </c>
      <c r="E4" s="6">
        <f>C4*D4</f>
        <v>4800</v>
      </c>
    </row>
    <row r="5" spans="1:5" x14ac:dyDescent="0.35">
      <c r="B5" s="4" t="s">
        <v>3</v>
      </c>
      <c r="C5" s="5"/>
      <c r="D5" s="6">
        <v>1</v>
      </c>
      <c r="E5" s="6">
        <f>C5*D5</f>
        <v>0</v>
      </c>
    </row>
    <row r="6" spans="1:5" ht="15" thickBot="1" x14ac:dyDescent="0.4">
      <c r="B6" s="341" t="s">
        <v>0</v>
      </c>
      <c r="C6" s="342"/>
      <c r="D6" s="342"/>
      <c r="E6" s="343"/>
    </row>
    <row r="7" spans="1:5" x14ac:dyDescent="0.35">
      <c r="A7" s="26" t="s">
        <v>6</v>
      </c>
      <c r="B7" s="15" t="s">
        <v>5</v>
      </c>
      <c r="C7" s="16">
        <v>40</v>
      </c>
      <c r="D7" s="17">
        <v>8</v>
      </c>
      <c r="E7" s="18">
        <f>C7*D7</f>
        <v>320</v>
      </c>
    </row>
    <row r="8" spans="1:5" x14ac:dyDescent="0.35">
      <c r="A8" s="27"/>
      <c r="B8" s="10"/>
      <c r="C8" s="9"/>
      <c r="D8" s="8"/>
      <c r="E8" s="20">
        <f t="shared" ref="E8:E26" si="0">C8*D8</f>
        <v>0</v>
      </c>
    </row>
    <row r="9" spans="1:5" ht="15" thickBot="1" x14ac:dyDescent="0.4">
      <c r="A9" s="32"/>
      <c r="B9" s="33"/>
      <c r="C9" s="34"/>
      <c r="D9" s="35"/>
      <c r="E9" s="36">
        <f t="shared" si="0"/>
        <v>0</v>
      </c>
    </row>
    <row r="10" spans="1:5" x14ac:dyDescent="0.35">
      <c r="A10" s="26" t="s">
        <v>7</v>
      </c>
      <c r="B10" s="38"/>
      <c r="C10" s="16"/>
      <c r="D10" s="17"/>
      <c r="E10" s="18">
        <f t="shared" si="0"/>
        <v>0</v>
      </c>
    </row>
    <row r="11" spans="1:5" x14ac:dyDescent="0.35">
      <c r="A11" s="27"/>
      <c r="B11" s="7"/>
      <c r="C11" s="9"/>
      <c r="D11" s="8"/>
      <c r="E11" s="20">
        <f t="shared" si="0"/>
        <v>0</v>
      </c>
    </row>
    <row r="12" spans="1:5" ht="15" thickBot="1" x14ac:dyDescent="0.4">
      <c r="A12" s="28"/>
      <c r="B12" s="39"/>
      <c r="C12" s="23"/>
      <c r="D12" s="24"/>
      <c r="E12" s="25">
        <f t="shared" si="0"/>
        <v>0</v>
      </c>
    </row>
    <row r="13" spans="1:5" x14ac:dyDescent="0.35">
      <c r="A13" s="19" t="s">
        <v>8</v>
      </c>
      <c r="B13" s="13" t="s">
        <v>9</v>
      </c>
      <c r="C13" s="11">
        <v>10</v>
      </c>
      <c r="D13" s="12">
        <v>18</v>
      </c>
      <c r="E13" s="37">
        <f t="shared" si="0"/>
        <v>180</v>
      </c>
    </row>
    <row r="14" spans="1:5" x14ac:dyDescent="0.35">
      <c r="A14" s="19"/>
      <c r="B14" s="10" t="s">
        <v>10</v>
      </c>
      <c r="C14" s="9">
        <v>50</v>
      </c>
      <c r="D14" s="8">
        <v>1</v>
      </c>
      <c r="E14" s="20">
        <f t="shared" si="0"/>
        <v>50</v>
      </c>
    </row>
    <row r="15" spans="1:5" x14ac:dyDescent="0.35">
      <c r="A15" s="19"/>
      <c r="B15" s="10" t="s">
        <v>11</v>
      </c>
      <c r="C15" s="9">
        <v>100</v>
      </c>
      <c r="D15" s="8">
        <v>2</v>
      </c>
      <c r="E15" s="20">
        <f t="shared" si="0"/>
        <v>200</v>
      </c>
    </row>
    <row r="16" spans="1:5" x14ac:dyDescent="0.35">
      <c r="A16" s="19"/>
      <c r="B16" s="10" t="s">
        <v>12</v>
      </c>
      <c r="C16" s="9">
        <v>60</v>
      </c>
      <c r="D16" s="8">
        <v>4</v>
      </c>
      <c r="E16" s="20">
        <f t="shared" si="0"/>
        <v>240</v>
      </c>
    </row>
    <row r="17" spans="1:5" x14ac:dyDescent="0.35">
      <c r="A17" s="19"/>
      <c r="B17" s="10" t="s">
        <v>13</v>
      </c>
      <c r="C17" s="9">
        <v>60</v>
      </c>
      <c r="D17" s="8">
        <v>4</v>
      </c>
      <c r="E17" s="20">
        <f t="shared" si="0"/>
        <v>240</v>
      </c>
    </row>
    <row r="18" spans="1:5" x14ac:dyDescent="0.35">
      <c r="A18" s="19"/>
      <c r="B18" s="33" t="s">
        <v>20</v>
      </c>
      <c r="C18" s="34">
        <v>260</v>
      </c>
      <c r="D18" s="35">
        <v>1</v>
      </c>
      <c r="E18" s="36">
        <f t="shared" si="0"/>
        <v>260</v>
      </c>
    </row>
    <row r="19" spans="1:5" ht="15" thickBot="1" x14ac:dyDescent="0.4">
      <c r="A19" s="21"/>
      <c r="B19" s="22"/>
      <c r="C19" s="23"/>
      <c r="D19" s="24"/>
      <c r="E19" s="25">
        <f t="shared" si="0"/>
        <v>0</v>
      </c>
    </row>
    <row r="20" spans="1:5" x14ac:dyDescent="0.35">
      <c r="A20" s="14" t="s">
        <v>14</v>
      </c>
      <c r="B20" s="15" t="s">
        <v>15</v>
      </c>
      <c r="C20" s="16">
        <v>260</v>
      </c>
      <c r="D20" s="17">
        <v>1</v>
      </c>
      <c r="E20" s="18">
        <f t="shared" si="0"/>
        <v>260</v>
      </c>
    </row>
    <row r="21" spans="1:5" x14ac:dyDescent="0.35">
      <c r="A21" s="19"/>
      <c r="B21" s="40"/>
      <c r="C21" s="29"/>
      <c r="D21" s="30"/>
      <c r="E21" s="31">
        <f t="shared" si="0"/>
        <v>0</v>
      </c>
    </row>
    <row r="22" spans="1:5" ht="15" thickBot="1" x14ac:dyDescent="0.4">
      <c r="A22" s="21"/>
      <c r="B22" s="22"/>
      <c r="C22" s="23"/>
      <c r="D22" s="24"/>
      <c r="E22" s="25">
        <f t="shared" si="0"/>
        <v>0</v>
      </c>
    </row>
    <row r="23" spans="1:5" x14ac:dyDescent="0.35">
      <c r="A23" s="14" t="s">
        <v>16</v>
      </c>
      <c r="B23" s="15" t="s">
        <v>9</v>
      </c>
      <c r="C23" s="16">
        <v>1000</v>
      </c>
      <c r="D23" s="17">
        <v>1</v>
      </c>
      <c r="E23" s="18">
        <f t="shared" si="0"/>
        <v>1000</v>
      </c>
    </row>
    <row r="24" spans="1:5" x14ac:dyDescent="0.35">
      <c r="A24" s="19"/>
      <c r="B24" s="10" t="s">
        <v>17</v>
      </c>
      <c r="C24" s="9">
        <v>1000</v>
      </c>
      <c r="D24" s="8">
        <v>1</v>
      </c>
      <c r="E24" s="20">
        <f t="shared" si="0"/>
        <v>1000</v>
      </c>
    </row>
    <row r="25" spans="1:5" x14ac:dyDescent="0.35">
      <c r="A25" s="19"/>
      <c r="B25" s="33" t="s">
        <v>19</v>
      </c>
      <c r="C25" s="34">
        <v>200</v>
      </c>
      <c r="D25" s="35">
        <v>1</v>
      </c>
      <c r="E25" s="36">
        <f t="shared" si="0"/>
        <v>200</v>
      </c>
    </row>
    <row r="26" spans="1:5" ht="15" thickBot="1" x14ac:dyDescent="0.4">
      <c r="A26" s="21"/>
      <c r="B26" s="22" t="s">
        <v>18</v>
      </c>
      <c r="C26" s="23">
        <v>0</v>
      </c>
      <c r="D26" s="24">
        <v>1</v>
      </c>
      <c r="E26" s="25">
        <f t="shared" si="0"/>
        <v>0</v>
      </c>
    </row>
    <row r="27" spans="1:5" ht="15" thickBot="1" x14ac:dyDescent="0.4">
      <c r="E27" s="42">
        <f>SUM(E4:E5)</f>
        <v>4800</v>
      </c>
    </row>
    <row r="28" spans="1:5" ht="15" thickBot="1" x14ac:dyDescent="0.4">
      <c r="E28" s="41">
        <f>SUM(E7:E26)</f>
        <v>3950</v>
      </c>
    </row>
    <row r="29" spans="1:5" ht="15" thickBot="1" x14ac:dyDescent="0.4">
      <c r="E29" s="43">
        <f>E27-E28</f>
        <v>850</v>
      </c>
    </row>
  </sheetData>
  <mergeCells count="2">
    <mergeCell ref="B3:E3"/>
    <mergeCell ref="B6:E6"/>
  </mergeCells>
  <pageMargins left="0.7" right="0.7" top="0.75" bottom="0.75" header="0.3" footer="0.3"/>
  <pageSetup paperSize="9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B52"/>
  <sheetViews>
    <sheetView tabSelected="1" view="pageBreakPreview" zoomScaleNormal="100" zoomScaleSheetLayoutView="100" workbookViewId="0">
      <pane xSplit="3" topLeftCell="ADL1" activePane="topRight" state="frozen"/>
      <selection pane="topRight" activeCell="AEC21" sqref="AEC21"/>
    </sheetView>
  </sheetViews>
  <sheetFormatPr defaultRowHeight="14.5" x14ac:dyDescent="0.35"/>
  <cols>
    <col min="2" max="2" width="18.1796875" customWidth="1"/>
    <col min="3" max="3" width="40.81640625" customWidth="1"/>
    <col min="4" max="4" width="24.81640625" customWidth="1"/>
    <col min="5" max="5" width="0.7265625" hidden="1" customWidth="1"/>
    <col min="6" max="6" width="12.54296875" hidden="1" customWidth="1"/>
    <col min="7" max="7" width="10.453125" hidden="1" customWidth="1"/>
    <col min="8" max="8" width="9" hidden="1" customWidth="1"/>
    <col min="9" max="9" width="7.453125" hidden="1" customWidth="1"/>
    <col min="10" max="10" width="10.7265625" hidden="1" customWidth="1"/>
    <col min="11" max="11" width="11.26953125" hidden="1" customWidth="1"/>
    <col min="12" max="12" width="8.54296875" hidden="1" customWidth="1"/>
    <col min="13" max="13" width="1.1796875" hidden="1" customWidth="1"/>
    <col min="14" max="15" width="9.1796875" hidden="1" customWidth="1"/>
    <col min="16" max="16" width="14.81640625" hidden="1" customWidth="1"/>
    <col min="17" max="17" width="13.1796875" hidden="1" customWidth="1"/>
    <col min="18" max="18" width="14.7265625" hidden="1" customWidth="1"/>
    <col min="19" max="19" width="17.54296875" hidden="1" customWidth="1"/>
    <col min="20" max="20" width="1" hidden="1" customWidth="1"/>
    <col min="21" max="21" width="0.7265625" hidden="1" customWidth="1"/>
    <col min="22" max="22" width="8.453125" hidden="1" customWidth="1"/>
    <col min="23" max="23" width="7.1796875" hidden="1" customWidth="1"/>
    <col min="24" max="24" width="7.81640625" hidden="1" customWidth="1"/>
    <col min="25" max="25" width="9" hidden="1" customWidth="1"/>
    <col min="26" max="26" width="10.26953125" hidden="1" customWidth="1"/>
    <col min="27" max="27" width="10.453125" hidden="1" customWidth="1"/>
    <col min="28" max="28" width="8.54296875" hidden="1" customWidth="1"/>
    <col min="29" max="29" width="1.1796875" hidden="1" customWidth="1"/>
    <col min="30" max="30" width="8.453125" hidden="1" customWidth="1"/>
    <col min="31" max="31" width="7.1796875" hidden="1" customWidth="1"/>
    <col min="32" max="32" width="7.81640625" hidden="1" customWidth="1"/>
    <col min="33" max="33" width="9" hidden="1" customWidth="1"/>
    <col min="34" max="34" width="10.26953125" hidden="1" customWidth="1"/>
    <col min="35" max="35" width="10.453125" hidden="1" customWidth="1"/>
    <col min="36" max="36" width="8.54296875" hidden="1" customWidth="1"/>
    <col min="37" max="37" width="1.54296875" hidden="1" customWidth="1"/>
    <col min="38" max="38" width="8.453125" hidden="1" customWidth="1"/>
    <col min="39" max="39" width="8.1796875" hidden="1" customWidth="1"/>
    <col min="40" max="40" width="7.81640625" hidden="1" customWidth="1"/>
    <col min="41" max="41" width="9" hidden="1" customWidth="1"/>
    <col min="42" max="42" width="10.26953125" hidden="1" customWidth="1"/>
    <col min="43" max="43" width="11" hidden="1" customWidth="1"/>
    <col min="44" max="44" width="10.453125" hidden="1" customWidth="1"/>
    <col min="45" max="45" width="1.26953125" hidden="1" customWidth="1"/>
    <col min="46" max="46" width="8.453125" hidden="1" customWidth="1"/>
    <col min="47" max="47" width="7.1796875" hidden="1" customWidth="1"/>
    <col min="48" max="48" width="7.81640625" hidden="1" customWidth="1"/>
    <col min="49" max="49" width="9" hidden="1" customWidth="1"/>
    <col min="50" max="50" width="10.26953125" hidden="1" customWidth="1"/>
    <col min="51" max="52" width="10.453125" hidden="1" customWidth="1"/>
    <col min="53" max="53" width="0.54296875" hidden="1" customWidth="1"/>
    <col min="54" max="54" width="8.453125" hidden="1" customWidth="1"/>
    <col min="55" max="55" width="7.1796875" hidden="1" customWidth="1"/>
    <col min="56" max="56" width="7.81640625" hidden="1" customWidth="1"/>
    <col min="57" max="57" width="9" hidden="1" customWidth="1"/>
    <col min="58" max="58" width="10.26953125" hidden="1" customWidth="1"/>
    <col min="59" max="59" width="9.54296875" hidden="1" customWidth="1"/>
    <col min="60" max="60" width="11" hidden="1" customWidth="1"/>
    <col min="61" max="61" width="0.54296875" hidden="1" customWidth="1"/>
    <col min="62" max="62" width="8.453125" hidden="1" customWidth="1"/>
    <col min="63" max="63" width="7.1796875" hidden="1" customWidth="1"/>
    <col min="64" max="64" width="7.81640625" hidden="1" customWidth="1"/>
    <col min="65" max="65" width="9" hidden="1" customWidth="1"/>
    <col min="66" max="66" width="10.26953125" hidden="1" customWidth="1"/>
    <col min="67" max="67" width="9.54296875" hidden="1" customWidth="1"/>
    <col min="68" max="68" width="11" hidden="1" customWidth="1"/>
    <col min="69" max="69" width="0.81640625" hidden="1" customWidth="1"/>
    <col min="70" max="70" width="8.453125" hidden="1" customWidth="1"/>
    <col min="71" max="71" width="7.1796875" hidden="1" customWidth="1"/>
    <col min="72" max="72" width="7.81640625" hidden="1" customWidth="1"/>
    <col min="73" max="73" width="9" hidden="1" customWidth="1"/>
    <col min="74" max="74" width="10.26953125" hidden="1" customWidth="1"/>
    <col min="75" max="75" width="9.54296875" hidden="1" customWidth="1"/>
    <col min="76" max="76" width="0.81640625" hidden="1" customWidth="1"/>
    <col min="77" max="81" width="9.1796875" hidden="1" customWidth="1"/>
    <col min="82" max="82" width="10.26953125" hidden="1" customWidth="1"/>
    <col min="83" max="83" width="9.54296875" hidden="1" customWidth="1"/>
    <col min="84" max="84" width="11" hidden="1" customWidth="1"/>
    <col min="85" max="85" width="2" hidden="1" customWidth="1"/>
    <col min="86" max="86" width="2.26953125" hidden="1" customWidth="1"/>
    <col min="87" max="87" width="1.7265625" hidden="1" customWidth="1"/>
    <col min="88" max="88" width="8.453125" hidden="1" customWidth="1"/>
    <col min="89" max="91" width="9.1796875" hidden="1" customWidth="1"/>
    <col min="92" max="92" width="10.26953125" hidden="1" customWidth="1"/>
    <col min="93" max="94" width="11" hidden="1" customWidth="1"/>
    <col min="95" max="95" width="1.26953125" hidden="1" customWidth="1"/>
    <col min="96" max="96" width="4.54296875" hidden="1" customWidth="1"/>
    <col min="97" max="99" width="9.1796875" hidden="1" customWidth="1"/>
    <col min="100" max="100" width="10.26953125" hidden="1" customWidth="1"/>
    <col min="101" max="101" width="11.26953125" hidden="1" customWidth="1"/>
    <col min="102" max="102" width="11" hidden="1" customWidth="1"/>
    <col min="103" max="103" width="2.1796875" hidden="1" customWidth="1"/>
    <col min="104" max="104" width="6.7265625" hidden="1" customWidth="1"/>
    <col min="105" max="105" width="7.1796875" hidden="1" customWidth="1"/>
    <col min="106" max="106" width="7.81640625" hidden="1" customWidth="1"/>
    <col min="107" max="107" width="9" hidden="1" customWidth="1"/>
    <col min="108" max="108" width="10.26953125" hidden="1" customWidth="1"/>
    <col min="109" max="109" width="11.26953125" hidden="1" customWidth="1"/>
    <col min="110" max="110" width="11" hidden="1" customWidth="1"/>
    <col min="111" max="111" width="1.54296875" hidden="1" customWidth="1"/>
    <col min="112" max="115" width="9.1796875" hidden="1" customWidth="1"/>
    <col min="116" max="116" width="10.26953125" hidden="1" customWidth="1"/>
    <col min="117" max="117" width="11.26953125" hidden="1" customWidth="1"/>
    <col min="118" max="118" width="11" hidden="1" customWidth="1"/>
    <col min="119" max="119" width="3" hidden="1" customWidth="1"/>
    <col min="120" max="124" width="9.1796875" hidden="1" customWidth="1"/>
    <col min="125" max="125" width="9.7265625" hidden="1" customWidth="1"/>
    <col min="126" max="126" width="11" hidden="1" customWidth="1"/>
    <col min="127" max="127" width="1.54296875" hidden="1" customWidth="1"/>
    <col min="128" max="128" width="8.453125" hidden="1" customWidth="1"/>
    <col min="129" max="129" width="7.1796875" hidden="1" customWidth="1"/>
    <col min="130" max="130" width="7.81640625" hidden="1" customWidth="1"/>
    <col min="131" max="131" width="9" hidden="1" customWidth="1"/>
    <col min="132" max="132" width="10.26953125" hidden="1" customWidth="1"/>
    <col min="133" max="133" width="9.7265625" hidden="1" customWidth="1"/>
    <col min="134" max="134" width="11" hidden="1" customWidth="1"/>
    <col min="135" max="135" width="1.7265625" hidden="1" customWidth="1"/>
    <col min="136" max="136" width="8.453125" hidden="1" customWidth="1"/>
    <col min="137" max="137" width="7.1796875" hidden="1" customWidth="1"/>
    <col min="138" max="138" width="7.81640625" hidden="1" customWidth="1"/>
    <col min="139" max="139" width="9" hidden="1" customWidth="1"/>
    <col min="140" max="140" width="10.26953125" hidden="1" customWidth="1"/>
    <col min="141" max="141" width="9.7265625" hidden="1" customWidth="1"/>
    <col min="142" max="142" width="11.26953125" hidden="1" customWidth="1"/>
    <col min="143" max="143" width="4.453125" hidden="1" customWidth="1"/>
    <col min="144" max="148" width="9.1796875" hidden="1" customWidth="1"/>
    <col min="149" max="149" width="9.7265625" hidden="1" customWidth="1"/>
    <col min="150" max="150" width="1.7265625" hidden="1" customWidth="1"/>
    <col min="151" max="151" width="2.54296875" hidden="1" customWidth="1"/>
    <col min="152" max="153" width="9.1796875" hidden="1" customWidth="1"/>
    <col min="154" max="154" width="7.81640625" hidden="1" customWidth="1"/>
    <col min="155" max="155" width="9.1796875" hidden="1" customWidth="1"/>
    <col min="156" max="156" width="1.453125" hidden="1" customWidth="1"/>
    <col min="157" max="157" width="9.7265625" hidden="1" customWidth="1"/>
    <col min="158" max="158" width="11" hidden="1" customWidth="1"/>
    <col min="159" max="159" width="1.1796875" hidden="1" customWidth="1"/>
    <col min="160" max="163" width="9.1796875" hidden="1" customWidth="1"/>
    <col min="164" max="164" width="10.26953125" hidden="1" customWidth="1"/>
    <col min="165" max="165" width="9.7265625" hidden="1" customWidth="1"/>
    <col min="166" max="166" width="12" hidden="1" customWidth="1"/>
    <col min="167" max="167" width="2.453125" hidden="1" customWidth="1"/>
    <col min="168" max="171" width="9.1796875" hidden="1" customWidth="1"/>
    <col min="172" max="172" width="10.26953125" hidden="1" customWidth="1"/>
    <col min="173" max="173" width="9.7265625" hidden="1" customWidth="1"/>
    <col min="174" max="174" width="16.7265625" hidden="1" customWidth="1"/>
    <col min="175" max="175" width="2.81640625" hidden="1" customWidth="1"/>
    <col min="176" max="179" width="9.1796875" hidden="1" customWidth="1"/>
    <col min="180" max="180" width="10.26953125" hidden="1" customWidth="1"/>
    <col min="181" max="181" width="9.7265625" hidden="1" customWidth="1"/>
    <col min="182" max="182" width="11" hidden="1" customWidth="1"/>
    <col min="183" max="183" width="6" hidden="1" customWidth="1"/>
    <col min="184" max="187" width="9.1796875" hidden="1" customWidth="1"/>
    <col min="188" max="188" width="10.26953125" hidden="1" customWidth="1"/>
    <col min="189" max="189" width="9.7265625" hidden="1" customWidth="1"/>
    <col min="190" max="190" width="11" hidden="1" customWidth="1"/>
    <col min="191" max="195" width="0" hidden="1" customWidth="1"/>
    <col min="196" max="196" width="10.26953125" hidden="1" customWidth="1"/>
    <col min="197" max="197" width="9.54296875" hidden="1" customWidth="1"/>
    <col min="198" max="198" width="13.453125" hidden="1" customWidth="1"/>
    <col min="199" max="199" width="1.26953125" hidden="1" customWidth="1"/>
    <col min="200" max="203" width="9.1796875" hidden="1" customWidth="1"/>
    <col min="204" max="204" width="10.26953125" hidden="1" customWidth="1"/>
    <col min="205" max="205" width="9.7265625" hidden="1" customWidth="1"/>
    <col min="206" max="206" width="11" hidden="1" customWidth="1"/>
    <col min="207" max="207" width="0.81640625" hidden="1" customWidth="1"/>
    <col min="208" max="211" width="9.1796875" hidden="1" customWidth="1"/>
    <col min="212" max="212" width="10.26953125" hidden="1" customWidth="1"/>
    <col min="213" max="213" width="9.7265625" hidden="1" customWidth="1"/>
    <col min="214" max="214" width="9.1796875" hidden="1" customWidth="1"/>
    <col min="215" max="215" width="0.7265625" hidden="1" customWidth="1"/>
    <col min="216" max="219" width="9.1796875" hidden="1" customWidth="1"/>
    <col min="220" max="220" width="10.26953125" hidden="1" customWidth="1"/>
    <col min="221" max="221" width="9.7265625" hidden="1" customWidth="1"/>
    <col min="222" max="222" width="9.54296875" hidden="1" customWidth="1"/>
    <col min="223" max="223" width="0.81640625" hidden="1" customWidth="1"/>
    <col min="224" max="227" width="9.1796875" hidden="1" customWidth="1"/>
    <col min="228" max="228" width="10.26953125" hidden="1" customWidth="1"/>
    <col min="229" max="229" width="9.7265625" hidden="1" customWidth="1"/>
    <col min="230" max="230" width="9.54296875" hidden="1" customWidth="1"/>
    <col min="231" max="236" width="9.1796875" hidden="1" customWidth="1"/>
    <col min="237" max="237" width="9.7265625" hidden="1" customWidth="1"/>
    <col min="238" max="238" width="9.1796875" hidden="1" customWidth="1"/>
    <col min="239" max="239" width="0.453125" hidden="1" customWidth="1"/>
    <col min="240" max="243" width="9.1796875" hidden="1" customWidth="1"/>
    <col min="244" max="244" width="10.26953125" hidden="1" customWidth="1"/>
    <col min="245" max="245" width="9.7265625" hidden="1" customWidth="1"/>
    <col min="246" max="246" width="9.1796875" hidden="1" customWidth="1"/>
    <col min="247" max="247" width="0.1796875" hidden="1" customWidth="1"/>
    <col min="248" max="251" width="9.1796875" hidden="1" customWidth="1"/>
    <col min="252" max="252" width="10.26953125" hidden="1" customWidth="1"/>
    <col min="253" max="253" width="9.54296875" hidden="1" customWidth="1"/>
    <col min="254" max="254" width="9.7265625" hidden="1" customWidth="1"/>
    <col min="255" max="255" width="2.1796875" hidden="1" customWidth="1"/>
    <col min="256" max="259" width="9.1796875" hidden="1" customWidth="1"/>
    <col min="260" max="260" width="10.26953125" hidden="1" customWidth="1"/>
    <col min="261" max="262" width="9.7265625" hidden="1" customWidth="1"/>
    <col min="263" max="263" width="0.54296875" hidden="1" customWidth="1"/>
    <col min="264" max="267" width="9.1796875" hidden="1" customWidth="1"/>
    <col min="268" max="268" width="10.26953125" hidden="1" customWidth="1"/>
    <col min="269" max="270" width="9.7265625" hidden="1" customWidth="1"/>
    <col min="271" max="275" width="9.1796875" hidden="1" customWidth="1"/>
    <col min="276" max="276" width="12" hidden="1" customWidth="1"/>
    <col min="277" max="278" width="9.7265625" hidden="1" customWidth="1"/>
    <col min="279" max="279" width="0.1796875" hidden="1" customWidth="1"/>
    <col min="280" max="283" width="9.1796875" hidden="1" customWidth="1"/>
    <col min="284" max="284" width="12" hidden="1" customWidth="1"/>
    <col min="285" max="286" width="9.7265625" hidden="1" customWidth="1"/>
    <col min="287" max="287" width="0.7265625" hidden="1" customWidth="1"/>
    <col min="288" max="292" width="9.1796875" hidden="1" customWidth="1"/>
    <col min="293" max="294" width="9.7265625" hidden="1" customWidth="1"/>
    <col min="295" max="295" width="0.81640625" hidden="1" customWidth="1"/>
    <col min="296" max="300" width="9.1796875" hidden="1" customWidth="1"/>
    <col min="301" max="302" width="9.7265625" hidden="1" customWidth="1"/>
    <col min="303" max="303" width="2" hidden="1" customWidth="1"/>
    <col min="304" max="307" width="9.1796875" hidden="1" customWidth="1"/>
    <col min="308" max="308" width="10.26953125" hidden="1" customWidth="1"/>
    <col min="309" max="310" width="9.7265625" hidden="1" customWidth="1"/>
    <col min="311" max="311" width="1.7265625" hidden="1" customWidth="1"/>
    <col min="312" max="315" width="9.1796875" hidden="1" customWidth="1"/>
    <col min="316" max="316" width="10.26953125" hidden="1" customWidth="1"/>
    <col min="317" max="318" width="9.7265625" hidden="1" customWidth="1"/>
    <col min="319" max="319" width="1.1796875" hidden="1" customWidth="1"/>
    <col min="320" max="323" width="9.1796875" hidden="1" customWidth="1"/>
    <col min="324" max="324" width="10.26953125" hidden="1" customWidth="1"/>
    <col min="325" max="325" width="13" hidden="1" customWidth="1"/>
    <col min="326" max="326" width="14.1796875" hidden="1" customWidth="1"/>
    <col min="327" max="327" width="2" hidden="1" customWidth="1"/>
    <col min="328" max="331" width="9.1796875" hidden="1" customWidth="1"/>
    <col min="332" max="332" width="10.26953125" hidden="1" customWidth="1"/>
    <col min="333" max="333" width="9.81640625" hidden="1" customWidth="1"/>
    <col min="334" max="334" width="9.7265625" hidden="1" customWidth="1"/>
    <col min="335" max="335" width="0.7265625" customWidth="1"/>
    <col min="336" max="339" width="9.1796875" hidden="1" customWidth="1"/>
    <col min="340" max="340" width="12.453125" hidden="1" customWidth="1"/>
    <col min="341" max="341" width="9.81640625" hidden="1" customWidth="1"/>
    <col min="342" max="342" width="9.7265625" hidden="1" customWidth="1"/>
    <col min="343" max="343" width="0.26953125" customWidth="1"/>
    <col min="344" max="348" width="9.1796875" hidden="1" customWidth="1"/>
    <col min="349" max="349" width="10.26953125" hidden="1" customWidth="1"/>
    <col min="350" max="350" width="9.1796875" hidden="1" customWidth="1"/>
    <col min="351" max="351" width="9.7265625" hidden="1" customWidth="1"/>
    <col min="352" max="352" width="0.26953125" hidden="1" customWidth="1"/>
    <col min="353" max="356" width="9.1796875" hidden="1" customWidth="1"/>
    <col min="357" max="357" width="14.453125" hidden="1" customWidth="1"/>
    <col min="358" max="358" width="9.7265625" hidden="1" customWidth="1"/>
    <col min="359" max="359" width="9.1796875" hidden="1" customWidth="1"/>
    <col min="365" max="365" width="10.26953125" bestFit="1" customWidth="1"/>
    <col min="366" max="366" width="19.81640625" customWidth="1"/>
    <col min="367" max="367" width="9.7265625" bestFit="1" customWidth="1"/>
    <col min="373" max="373" width="10.26953125" bestFit="1" customWidth="1"/>
    <col min="374" max="375" width="9.7265625" bestFit="1" customWidth="1"/>
    <col min="381" max="381" width="10.26953125" bestFit="1" customWidth="1"/>
    <col min="382" max="382" width="9.7265625" bestFit="1" customWidth="1"/>
    <col min="383" max="383" width="4.26953125" customWidth="1"/>
    <col min="388" max="388" width="10.54296875" bestFit="1" customWidth="1"/>
    <col min="389" max="389" width="12.1796875" bestFit="1" customWidth="1"/>
    <col min="390" max="391" width="10" bestFit="1" customWidth="1"/>
    <col min="397" max="397" width="10.453125" bestFit="1" customWidth="1"/>
    <col min="398" max="398" width="10" hidden="1" customWidth="1"/>
    <col min="400" max="400" width="4.81640625" customWidth="1"/>
    <col min="401" max="404" width="9.1796875" hidden="1" customWidth="1"/>
    <col min="405" max="405" width="10.54296875" hidden="1" customWidth="1"/>
    <col min="406" max="406" width="10.26953125" hidden="1" customWidth="1"/>
    <col min="407" max="407" width="9.1796875" hidden="1" customWidth="1"/>
    <col min="413" max="413" width="10.54296875" bestFit="1" customWidth="1"/>
    <col min="414" max="414" width="9.7265625" customWidth="1"/>
    <col min="421" max="421" width="10.54296875" bestFit="1" customWidth="1"/>
    <col min="422" max="422" width="9.7265625" customWidth="1"/>
    <col min="429" max="429" width="10.54296875" bestFit="1" customWidth="1"/>
    <col min="430" max="430" width="18.7265625" customWidth="1"/>
    <col min="431" max="431" width="10.26953125" bestFit="1" customWidth="1"/>
    <col min="437" max="437" width="10.54296875" bestFit="1" customWidth="1"/>
    <col min="438" max="439" width="10.26953125" bestFit="1" customWidth="1"/>
    <col min="440" max="440" width="11" bestFit="1" customWidth="1"/>
    <col min="446" max="446" width="10.54296875" bestFit="1" customWidth="1"/>
    <col min="447" max="447" width="10.26953125" bestFit="1" customWidth="1"/>
    <col min="449" max="449" width="3.26953125" customWidth="1"/>
    <col min="450" max="453" width="9.1796875" hidden="1" customWidth="1"/>
    <col min="454" max="454" width="10.54296875" hidden="1" customWidth="1"/>
    <col min="455" max="455" width="10.26953125" hidden="1" customWidth="1"/>
    <col min="456" max="456" width="8.7265625" hidden="1" customWidth="1"/>
    <col min="457" max="457" width="11" bestFit="1" customWidth="1"/>
    <col min="463" max="463" width="10.54296875" bestFit="1" customWidth="1"/>
    <col min="464" max="464" width="10.26953125" bestFit="1" customWidth="1"/>
    <col min="465" max="465" width="8.7265625" bestFit="1" customWidth="1"/>
    <col min="467" max="467" width="10.453125" bestFit="1" customWidth="1"/>
    <col min="468" max="468" width="7.1796875" customWidth="1"/>
    <col min="470" max="470" width="9" bestFit="1" customWidth="1"/>
    <col min="471" max="471" width="10.54296875" bestFit="1" customWidth="1"/>
    <col min="472" max="472" width="10.26953125" bestFit="1" customWidth="1"/>
    <col min="473" max="473" width="11" bestFit="1" customWidth="1"/>
    <col min="482" max="482" width="11" bestFit="1" customWidth="1"/>
    <col min="489" max="489" width="10.54296875" bestFit="1" customWidth="1"/>
    <col min="490" max="490" width="10.26953125" bestFit="1" customWidth="1"/>
    <col min="491" max="491" width="11" bestFit="1" customWidth="1"/>
    <col min="499" max="499" width="10.26953125" bestFit="1" customWidth="1"/>
    <col min="500" max="500" width="9.54296875" bestFit="1" customWidth="1"/>
    <col min="508" max="508" width="10.26953125" bestFit="1" customWidth="1"/>
    <col min="509" max="509" width="11" bestFit="1" customWidth="1"/>
    <col min="511" max="511" width="8.81640625" bestFit="1" customWidth="1"/>
    <col min="512" max="512" width="9" bestFit="1" customWidth="1"/>
    <col min="517" max="517" width="10.26953125" bestFit="1" customWidth="1"/>
    <col min="518" max="518" width="11" bestFit="1" customWidth="1"/>
    <col min="524" max="524" width="9" bestFit="1" customWidth="1"/>
    <col min="525" max="525" width="10.453125" bestFit="1" customWidth="1"/>
    <col min="526" max="526" width="10.26953125" bestFit="1" customWidth="1"/>
    <col min="527" max="527" width="11.7265625" bestFit="1" customWidth="1"/>
    <col min="529" max="529" width="8.81640625" bestFit="1" customWidth="1"/>
    <col min="534" max="534" width="10.453125" bestFit="1" customWidth="1"/>
    <col min="535" max="535" width="10.81640625" bestFit="1" customWidth="1"/>
    <col min="536" max="536" width="11.7265625" bestFit="1" customWidth="1"/>
    <col min="545" max="545" width="11.7265625" bestFit="1" customWidth="1"/>
    <col min="552" max="552" width="10.453125" bestFit="1" customWidth="1"/>
    <col min="553" max="553" width="10.26953125" bestFit="1" customWidth="1"/>
    <col min="554" max="554" width="11" bestFit="1" customWidth="1"/>
    <col min="561" max="561" width="10.453125" bestFit="1" customWidth="1"/>
    <col min="562" max="562" width="10.26953125" bestFit="1" customWidth="1"/>
    <col min="563" max="563" width="11" bestFit="1" customWidth="1"/>
    <col min="570" max="570" width="10.453125" bestFit="1" customWidth="1"/>
    <col min="571" max="571" width="10.26953125" bestFit="1" customWidth="1"/>
    <col min="572" max="572" width="11" bestFit="1" customWidth="1"/>
    <col min="581" max="581" width="9.54296875" bestFit="1" customWidth="1"/>
    <col min="582" max="582" width="5.453125" customWidth="1"/>
    <col min="587" max="587" width="10.7265625" bestFit="1" customWidth="1"/>
    <col min="589" max="589" width="9.7265625" bestFit="1" customWidth="1"/>
    <col min="590" max="590" width="10.81640625" bestFit="1" customWidth="1"/>
    <col min="596" max="596" width="10.7265625" bestFit="1" customWidth="1"/>
    <col min="598" max="598" width="9.7265625" bestFit="1" customWidth="1"/>
    <col min="599" max="599" width="9.54296875" bestFit="1" customWidth="1"/>
    <col min="605" max="605" width="10.7265625" bestFit="1" customWidth="1"/>
    <col min="606" max="606" width="10.26953125" bestFit="1" customWidth="1"/>
    <col min="607" max="607" width="9.7265625" bestFit="1" customWidth="1"/>
    <col min="608" max="608" width="9.54296875" bestFit="1" customWidth="1"/>
    <col min="614" max="614" width="10.7265625" bestFit="1" customWidth="1"/>
    <col min="616" max="616" width="9.7265625" bestFit="1" customWidth="1"/>
    <col min="617" max="617" width="9.54296875" bestFit="1" customWidth="1"/>
    <col min="619" max="619" width="12.1796875" bestFit="1" customWidth="1"/>
    <col min="620" max="620" width="12.54296875" customWidth="1"/>
    <col min="623" max="623" width="10.7265625" bestFit="1" customWidth="1"/>
    <col min="625" max="625" width="9.7265625" bestFit="1" customWidth="1"/>
    <col min="626" max="626" width="9.54296875" bestFit="1" customWidth="1"/>
    <col min="631" max="631" width="7.81640625" bestFit="1" customWidth="1"/>
    <col min="632" max="632" width="10.7265625" bestFit="1" customWidth="1"/>
    <col min="634" max="634" width="9.7265625" bestFit="1" customWidth="1"/>
    <col min="635" max="635" width="9.54296875" bestFit="1" customWidth="1"/>
    <col min="641" max="641" width="13.54296875" customWidth="1"/>
    <col min="643" max="643" width="15.453125" customWidth="1"/>
    <col min="644" max="644" width="12.7265625" customWidth="1"/>
    <col min="648" max="648" width="7.1796875" bestFit="1" customWidth="1"/>
    <col min="650" max="650" width="10.7265625" bestFit="1" customWidth="1"/>
    <col min="652" max="652" width="9.7265625" bestFit="1" customWidth="1"/>
    <col min="653" max="653" width="9.54296875" bestFit="1" customWidth="1"/>
    <col min="655" max="655" width="9.26953125" customWidth="1"/>
    <col min="656" max="656" width="8.453125" bestFit="1" customWidth="1"/>
    <col min="658" max="658" width="20" customWidth="1"/>
    <col min="659" max="659" width="10.7265625" bestFit="1" customWidth="1"/>
    <col min="662" max="662" width="23.453125" customWidth="1"/>
    <col min="664" max="664" width="8.26953125" bestFit="1" customWidth="1"/>
    <col min="665" max="665" width="8.453125" bestFit="1" customWidth="1"/>
    <col min="666" max="666" width="7.1796875" bestFit="1" customWidth="1"/>
    <col min="667" max="667" width="7.81640625" bestFit="1" customWidth="1"/>
    <col min="668" max="668" width="10.7265625" bestFit="1" customWidth="1"/>
    <col min="670" max="670" width="9.7265625" bestFit="1" customWidth="1"/>
    <col min="671" max="671" width="9.54296875" bestFit="1" customWidth="1"/>
    <col min="673" max="673" width="8.26953125" bestFit="1" customWidth="1"/>
    <col min="677" max="677" width="10.7265625" bestFit="1" customWidth="1"/>
    <col min="679" max="679" width="13.26953125" customWidth="1"/>
    <col min="680" max="680" width="16.453125" customWidth="1"/>
    <col min="687" max="687" width="10.26953125" bestFit="1" customWidth="1"/>
    <col min="689" max="689" width="9.54296875" bestFit="1" customWidth="1"/>
    <col min="696" max="696" width="10.7265625" bestFit="1" customWidth="1"/>
    <col min="697" max="697" width="10.26953125" bestFit="1" customWidth="1"/>
    <col min="699" max="699" width="9.54296875" bestFit="1" customWidth="1"/>
    <col min="700" max="700" width="10.81640625" bestFit="1" customWidth="1"/>
    <col min="705" max="705" width="10.7265625" bestFit="1" customWidth="1"/>
    <col min="707" max="707" width="8.26953125" bestFit="1" customWidth="1"/>
    <col min="708" max="708" width="9.54296875" bestFit="1" customWidth="1"/>
    <col min="709" max="709" width="10.81640625" bestFit="1" customWidth="1"/>
    <col min="714" max="714" width="10.7265625" bestFit="1" customWidth="1"/>
    <col min="717" max="717" width="10.453125" bestFit="1" customWidth="1"/>
    <col min="718" max="718" width="9.453125" bestFit="1" customWidth="1"/>
    <col min="723" max="723" width="10.7265625" bestFit="1" customWidth="1"/>
    <col min="726" max="726" width="11.81640625" customWidth="1"/>
    <col min="732" max="732" width="12.1796875" customWidth="1"/>
    <col min="735" max="735" width="10.453125" bestFit="1" customWidth="1"/>
    <col min="736" max="736" width="9.453125" bestFit="1" customWidth="1"/>
    <col min="741" max="741" width="14.54296875" customWidth="1"/>
    <col min="744" max="744" width="10.453125" bestFit="1" customWidth="1"/>
    <col min="746" max="746" width="10.81640625" customWidth="1"/>
    <col min="751" max="751" width="10.7265625" bestFit="1" customWidth="1"/>
    <col min="753" max="753" width="8.26953125" bestFit="1" customWidth="1"/>
    <col min="754" max="754" width="10.453125" bestFit="1" customWidth="1"/>
    <col min="757" max="757" width="8.453125" bestFit="1" customWidth="1"/>
    <col min="760" max="760" width="10.7265625" bestFit="1" customWidth="1"/>
    <col min="761" max="761" width="10.26953125" bestFit="1" customWidth="1"/>
    <col min="763" max="763" width="12.81640625" customWidth="1"/>
    <col min="768" max="768" width="7.81640625" bestFit="1" customWidth="1"/>
    <col min="769" max="769" width="10.7265625" bestFit="1" customWidth="1"/>
    <col min="772" max="772" width="10.453125" bestFit="1" customWidth="1"/>
    <col min="776" max="776" width="13.26953125" customWidth="1"/>
    <col min="777" max="777" width="12.81640625" customWidth="1"/>
    <col min="778" max="778" width="10.7265625" bestFit="1" customWidth="1"/>
    <col min="779" max="779" width="10.26953125" bestFit="1" customWidth="1"/>
    <col min="781" max="781" width="10.453125" bestFit="1" customWidth="1"/>
    <col min="787" max="787" width="10.7265625" bestFit="1" customWidth="1"/>
    <col min="790" max="790" width="10.453125" bestFit="1" customWidth="1"/>
    <col min="796" max="796" width="10.08984375" bestFit="1" customWidth="1"/>
    <col min="798" max="798" width="9.54296875" bestFit="1" customWidth="1"/>
    <col min="799" max="799" width="10.453125" bestFit="1" customWidth="1"/>
    <col min="804" max="804" width="8.90625" customWidth="1"/>
    <col min="805" max="805" width="10.08984375" bestFit="1" customWidth="1"/>
    <col min="807" max="807" width="9.54296875" bestFit="1" customWidth="1"/>
    <col min="808" max="808" width="10.453125" bestFit="1" customWidth="1"/>
  </cols>
  <sheetData>
    <row r="1" spans="2:808" x14ac:dyDescent="0.35">
      <c r="E1" s="334" t="s">
        <v>54</v>
      </c>
      <c r="F1" s="335"/>
      <c r="G1" s="335"/>
      <c r="H1" s="335"/>
      <c r="I1" s="335"/>
      <c r="J1" s="335"/>
      <c r="K1" s="335"/>
      <c r="L1" s="338"/>
      <c r="M1" s="334" t="s">
        <v>55</v>
      </c>
      <c r="N1" s="335"/>
      <c r="O1" s="335"/>
      <c r="P1" s="335"/>
      <c r="Q1" s="335"/>
      <c r="R1" s="335"/>
      <c r="S1" s="335"/>
      <c r="T1" s="336"/>
      <c r="U1" s="334" t="s">
        <v>66</v>
      </c>
      <c r="V1" s="335"/>
      <c r="W1" s="335"/>
      <c r="X1" s="335"/>
      <c r="Y1" s="335"/>
      <c r="Z1" s="335"/>
      <c r="AA1" s="335"/>
      <c r="AB1" s="336"/>
      <c r="AC1" s="334" t="s">
        <v>84</v>
      </c>
      <c r="AD1" s="335"/>
      <c r="AE1" s="335"/>
      <c r="AF1" s="335"/>
      <c r="AG1" s="335"/>
      <c r="AH1" s="335"/>
      <c r="AI1" s="335"/>
      <c r="AJ1" s="336"/>
      <c r="AK1" s="334" t="s">
        <v>85</v>
      </c>
      <c r="AL1" s="335"/>
      <c r="AM1" s="335"/>
      <c r="AN1" s="335"/>
      <c r="AO1" s="335"/>
      <c r="AP1" s="335"/>
      <c r="AQ1" s="335"/>
      <c r="AR1" s="336"/>
      <c r="AS1" s="334" t="s">
        <v>99</v>
      </c>
      <c r="AT1" s="335"/>
      <c r="AU1" s="335"/>
      <c r="AV1" s="335"/>
      <c r="AW1" s="335"/>
      <c r="AX1" s="335"/>
      <c r="AY1" s="335"/>
      <c r="AZ1" s="336"/>
      <c r="BA1" s="334" t="s">
        <v>106</v>
      </c>
      <c r="BB1" s="335"/>
      <c r="BC1" s="335"/>
      <c r="BD1" s="335"/>
      <c r="BE1" s="335"/>
      <c r="BF1" s="335"/>
      <c r="BG1" s="335"/>
      <c r="BH1" s="336"/>
      <c r="BI1" s="334" t="s">
        <v>113</v>
      </c>
      <c r="BJ1" s="335"/>
      <c r="BK1" s="335"/>
      <c r="BL1" s="335"/>
      <c r="BM1" s="335"/>
      <c r="BN1" s="335"/>
      <c r="BO1" s="335"/>
      <c r="BP1" s="336"/>
      <c r="BQ1" s="334" t="s">
        <v>120</v>
      </c>
      <c r="BR1" s="335"/>
      <c r="BS1" s="335"/>
      <c r="BT1" s="335"/>
      <c r="BU1" s="335"/>
      <c r="BV1" s="335"/>
      <c r="BW1" s="335"/>
      <c r="BX1" s="336"/>
      <c r="BY1" s="334" t="s">
        <v>134</v>
      </c>
      <c r="BZ1" s="335"/>
      <c r="CA1" s="335"/>
      <c r="CB1" s="335"/>
      <c r="CC1" s="335"/>
      <c r="CD1" s="335"/>
      <c r="CE1" s="335"/>
      <c r="CF1" s="336"/>
      <c r="CI1" s="334" t="s">
        <v>142</v>
      </c>
      <c r="CJ1" s="335"/>
      <c r="CK1" s="335"/>
      <c r="CL1" s="335"/>
      <c r="CM1" s="335"/>
      <c r="CN1" s="335"/>
      <c r="CO1" s="335"/>
      <c r="CP1" s="336"/>
      <c r="CQ1" s="334" t="s">
        <v>143</v>
      </c>
      <c r="CR1" s="335"/>
      <c r="CS1" s="335"/>
      <c r="CT1" s="335"/>
      <c r="CU1" s="335"/>
      <c r="CV1" s="335"/>
      <c r="CW1" s="335"/>
      <c r="CX1" s="336"/>
      <c r="CY1" s="334" t="s">
        <v>144</v>
      </c>
      <c r="CZ1" s="335"/>
      <c r="DA1" s="335"/>
      <c r="DB1" s="335"/>
      <c r="DC1" s="335"/>
      <c r="DD1" s="335"/>
      <c r="DE1" s="335"/>
      <c r="DF1" s="336"/>
      <c r="DG1" s="334" t="s">
        <v>151</v>
      </c>
      <c r="DH1" s="335"/>
      <c r="DI1" s="335"/>
      <c r="DJ1" s="335"/>
      <c r="DK1" s="335"/>
      <c r="DL1" s="335"/>
      <c r="DM1" s="335"/>
      <c r="DN1" s="336"/>
      <c r="DO1" s="334" t="s">
        <v>153</v>
      </c>
      <c r="DP1" s="335"/>
      <c r="DQ1" s="335"/>
      <c r="DR1" s="335"/>
      <c r="DS1" s="335"/>
      <c r="DT1" s="335"/>
      <c r="DU1" s="335"/>
      <c r="DV1" s="336"/>
      <c r="DW1" s="334" t="s">
        <v>84</v>
      </c>
      <c r="DX1" s="335"/>
      <c r="DY1" s="335"/>
      <c r="DZ1" s="335"/>
      <c r="EA1" s="335"/>
      <c r="EB1" s="335"/>
      <c r="EC1" s="335"/>
      <c r="ED1" s="336"/>
      <c r="EE1" s="334" t="s">
        <v>85</v>
      </c>
      <c r="EF1" s="335"/>
      <c r="EG1" s="335"/>
      <c r="EH1" s="335"/>
      <c r="EI1" s="335"/>
      <c r="EJ1" s="335"/>
      <c r="EK1" s="335"/>
      <c r="EL1" s="336"/>
      <c r="EM1" s="334" t="s">
        <v>99</v>
      </c>
      <c r="EN1" s="335"/>
      <c r="EO1" s="335"/>
      <c r="EP1" s="335"/>
      <c r="EQ1" s="335"/>
      <c r="ER1" s="335"/>
      <c r="ES1" s="335"/>
      <c r="ET1" s="336"/>
      <c r="EU1" s="334" t="s">
        <v>106</v>
      </c>
      <c r="EV1" s="335"/>
      <c r="EW1" s="335"/>
      <c r="EX1" s="335"/>
      <c r="EY1" s="335"/>
      <c r="EZ1" s="335"/>
      <c r="FA1" s="335"/>
      <c r="FB1" s="336"/>
      <c r="FC1" s="334" t="s">
        <v>173</v>
      </c>
      <c r="FD1" s="335"/>
      <c r="FE1" s="335"/>
      <c r="FF1" s="335"/>
      <c r="FG1" s="335"/>
      <c r="FH1" s="335"/>
      <c r="FI1" s="335"/>
      <c r="FJ1" s="336"/>
      <c r="FK1" s="334" t="s">
        <v>174</v>
      </c>
      <c r="FL1" s="335"/>
      <c r="FM1" s="335"/>
      <c r="FN1" s="335"/>
      <c r="FO1" s="335"/>
      <c r="FP1" s="335"/>
      <c r="FQ1" s="335"/>
      <c r="FR1" s="336"/>
      <c r="FS1" s="334" t="s">
        <v>199</v>
      </c>
      <c r="FT1" s="335"/>
      <c r="FU1" s="335"/>
      <c r="FV1" s="335"/>
      <c r="FW1" s="335"/>
      <c r="FX1" s="335"/>
      <c r="FY1" s="335"/>
      <c r="FZ1" s="336"/>
      <c r="GA1" s="334" t="s">
        <v>142</v>
      </c>
      <c r="GB1" s="335"/>
      <c r="GC1" s="335"/>
      <c r="GD1" s="335"/>
      <c r="GE1" s="335"/>
      <c r="GF1" s="335"/>
      <c r="GG1" s="335"/>
      <c r="GH1" s="336"/>
      <c r="GI1" s="334" t="s">
        <v>143</v>
      </c>
      <c r="GJ1" s="335"/>
      <c r="GK1" s="335"/>
      <c r="GL1" s="335"/>
      <c r="GM1" s="335"/>
      <c r="GN1" s="335"/>
      <c r="GO1" s="335"/>
      <c r="GP1" s="336"/>
      <c r="GQ1" s="334" t="s">
        <v>144</v>
      </c>
      <c r="GR1" s="335"/>
      <c r="GS1" s="335"/>
      <c r="GT1" s="335"/>
      <c r="GU1" s="335"/>
      <c r="GV1" s="335"/>
      <c r="GW1" s="335"/>
      <c r="GX1" s="336"/>
      <c r="GY1" s="334" t="s">
        <v>151</v>
      </c>
      <c r="GZ1" s="335"/>
      <c r="HA1" s="335"/>
      <c r="HB1" s="335"/>
      <c r="HC1" s="335"/>
      <c r="HD1" s="335"/>
      <c r="HE1" s="335"/>
      <c r="HF1" s="336"/>
      <c r="HG1" s="334" t="s">
        <v>153</v>
      </c>
      <c r="HH1" s="335"/>
      <c r="HI1" s="335"/>
      <c r="HJ1" s="335"/>
      <c r="HK1" s="335"/>
      <c r="HL1" s="335"/>
      <c r="HM1" s="335"/>
      <c r="HN1" s="336"/>
      <c r="HO1" s="334" t="s">
        <v>84</v>
      </c>
      <c r="HP1" s="335"/>
      <c r="HQ1" s="335"/>
      <c r="HR1" s="335"/>
      <c r="HS1" s="335"/>
      <c r="HT1" s="335"/>
      <c r="HU1" s="335"/>
      <c r="HV1" s="336"/>
      <c r="HW1" s="334" t="s">
        <v>85</v>
      </c>
      <c r="HX1" s="335"/>
      <c r="HY1" s="335"/>
      <c r="HZ1" s="335"/>
      <c r="IA1" s="335"/>
      <c r="IB1" s="335"/>
      <c r="IC1" s="335"/>
      <c r="ID1" s="336"/>
      <c r="IE1" s="334" t="s">
        <v>99</v>
      </c>
      <c r="IF1" s="335"/>
      <c r="IG1" s="335"/>
      <c r="IH1" s="335"/>
      <c r="II1" s="335"/>
      <c r="IJ1" s="335"/>
      <c r="IK1" s="335"/>
      <c r="IL1" s="336"/>
      <c r="IM1" s="334" t="s">
        <v>106</v>
      </c>
      <c r="IN1" s="335"/>
      <c r="IO1" s="335"/>
      <c r="IP1" s="335"/>
      <c r="IQ1" s="335"/>
      <c r="IR1" s="335"/>
      <c r="IS1" s="335"/>
      <c r="IT1" s="336"/>
      <c r="IU1" s="334" t="s">
        <v>113</v>
      </c>
      <c r="IV1" s="335"/>
      <c r="IW1" s="335"/>
      <c r="IX1" s="335"/>
      <c r="IY1" s="335"/>
      <c r="IZ1" s="335"/>
      <c r="JA1" s="335"/>
      <c r="JB1" s="336"/>
      <c r="JC1" s="334" t="s">
        <v>120</v>
      </c>
      <c r="JD1" s="335"/>
      <c r="JE1" s="335"/>
      <c r="JF1" s="335"/>
      <c r="JG1" s="335"/>
      <c r="JH1" s="335"/>
      <c r="JI1" s="335"/>
      <c r="JJ1" s="336"/>
      <c r="JK1" s="334" t="s">
        <v>134</v>
      </c>
      <c r="JL1" s="335"/>
      <c r="JM1" s="335"/>
      <c r="JN1" s="335"/>
      <c r="JO1" s="335"/>
      <c r="JP1" s="335"/>
      <c r="JQ1" s="335"/>
      <c r="JR1" s="336"/>
      <c r="JS1" s="334" t="s">
        <v>142</v>
      </c>
      <c r="JT1" s="335"/>
      <c r="JU1" s="335"/>
      <c r="JV1" s="335"/>
      <c r="JW1" s="335"/>
      <c r="JX1" s="335"/>
      <c r="JY1" s="335"/>
      <c r="JZ1" s="336"/>
      <c r="KA1" s="334" t="s">
        <v>224</v>
      </c>
      <c r="KB1" s="335"/>
      <c r="KC1" s="335"/>
      <c r="KD1" s="335"/>
      <c r="KE1" s="335"/>
      <c r="KF1" s="335"/>
      <c r="KG1" s="335"/>
      <c r="KH1" s="336"/>
      <c r="KI1" s="334" t="s">
        <v>54</v>
      </c>
      <c r="KJ1" s="335"/>
      <c r="KK1" s="335"/>
      <c r="KL1" s="335"/>
      <c r="KM1" s="335"/>
      <c r="KN1" s="335"/>
      <c r="KO1" s="335"/>
      <c r="KP1" s="336"/>
      <c r="KQ1" s="334" t="s">
        <v>55</v>
      </c>
      <c r="KR1" s="335"/>
      <c r="KS1" s="335"/>
      <c r="KT1" s="335"/>
      <c r="KU1" s="335"/>
      <c r="KV1" s="335"/>
      <c r="KW1" s="335"/>
      <c r="KX1" s="336"/>
      <c r="KY1" s="334" t="s">
        <v>66</v>
      </c>
      <c r="KZ1" s="335"/>
      <c r="LA1" s="335"/>
      <c r="LB1" s="335"/>
      <c r="LC1" s="335"/>
      <c r="LD1" s="335"/>
      <c r="LE1" s="335"/>
      <c r="LF1" s="336"/>
      <c r="LG1" s="334" t="s">
        <v>84</v>
      </c>
      <c r="LH1" s="335"/>
      <c r="LI1" s="335"/>
      <c r="LJ1" s="335"/>
      <c r="LK1" s="335"/>
      <c r="LL1" s="335"/>
      <c r="LM1" s="335"/>
      <c r="LN1" s="336"/>
      <c r="LO1" s="334" t="s">
        <v>85</v>
      </c>
      <c r="LP1" s="335"/>
      <c r="LQ1" s="335"/>
      <c r="LR1" s="335"/>
      <c r="LS1" s="335"/>
      <c r="LT1" s="335"/>
      <c r="LU1" s="335"/>
      <c r="LV1" s="336"/>
      <c r="LW1" s="334" t="s">
        <v>99</v>
      </c>
      <c r="LX1" s="335"/>
      <c r="LY1" s="335"/>
      <c r="LZ1" s="335"/>
      <c r="MA1" s="335"/>
      <c r="MB1" s="335"/>
      <c r="MC1" s="335"/>
      <c r="MD1" s="336"/>
      <c r="MF1" s="334" t="s">
        <v>106</v>
      </c>
      <c r="MG1" s="335"/>
      <c r="MH1" s="335"/>
      <c r="MI1" s="335"/>
      <c r="MJ1" s="335"/>
      <c r="MK1" s="335"/>
      <c r="ML1" s="335"/>
      <c r="MM1" s="336"/>
      <c r="MN1" s="334" t="s">
        <v>233</v>
      </c>
      <c r="MO1" s="335"/>
      <c r="MP1" s="335"/>
      <c r="MQ1" s="335"/>
      <c r="MR1" s="335"/>
      <c r="MS1" s="335"/>
      <c r="MT1" s="335"/>
      <c r="MU1" s="336"/>
      <c r="MV1" s="334" t="s">
        <v>120</v>
      </c>
      <c r="MW1" s="335"/>
      <c r="MX1" s="335"/>
      <c r="MY1" s="335"/>
      <c r="MZ1" s="335"/>
      <c r="NA1" s="335"/>
      <c r="NB1" s="335"/>
      <c r="NC1" s="336"/>
      <c r="ND1" s="334" t="s">
        <v>134</v>
      </c>
      <c r="NE1" s="335"/>
      <c r="NF1" s="335"/>
      <c r="NG1" s="335"/>
      <c r="NH1" s="335"/>
      <c r="NI1" s="335"/>
      <c r="NJ1" s="335"/>
      <c r="NK1" s="336"/>
      <c r="NL1" s="334" t="s">
        <v>142</v>
      </c>
      <c r="NM1" s="335"/>
      <c r="NN1" s="335"/>
      <c r="NO1" s="335"/>
      <c r="NP1" s="335"/>
      <c r="NQ1" s="335"/>
      <c r="NR1" s="335"/>
      <c r="NS1" s="336"/>
      <c r="NT1" s="334" t="s">
        <v>235</v>
      </c>
      <c r="NU1" s="335"/>
      <c r="NV1" s="335"/>
      <c r="NW1" s="335"/>
      <c r="NX1" s="335"/>
      <c r="NY1" s="335"/>
      <c r="NZ1" s="335"/>
      <c r="OA1" s="336"/>
      <c r="OB1" s="334" t="s">
        <v>55</v>
      </c>
      <c r="OC1" s="335"/>
      <c r="OD1" s="335"/>
      <c r="OE1" s="335"/>
      <c r="OF1" s="335"/>
      <c r="OG1" s="335"/>
      <c r="OH1" s="335"/>
      <c r="OI1" s="336"/>
      <c r="OJ1" s="334" t="s">
        <v>153</v>
      </c>
      <c r="OK1" s="335"/>
      <c r="OL1" s="335"/>
      <c r="OM1" s="335"/>
      <c r="ON1" s="335"/>
      <c r="OO1" s="335"/>
      <c r="OP1" s="335"/>
      <c r="OQ1" s="336"/>
      <c r="OR1" s="334" t="s">
        <v>84</v>
      </c>
      <c r="OS1" s="335"/>
      <c r="OT1" s="335"/>
      <c r="OU1" s="335"/>
      <c r="OV1" s="335"/>
      <c r="OW1" s="335"/>
      <c r="OX1" s="335"/>
      <c r="OY1" s="336"/>
      <c r="OZ1" s="334" t="s">
        <v>85</v>
      </c>
      <c r="PA1" s="335"/>
      <c r="PB1" s="335"/>
      <c r="PC1" s="335"/>
      <c r="PD1" s="335"/>
      <c r="PE1" s="335"/>
      <c r="PF1" s="335"/>
      <c r="PG1" s="336"/>
      <c r="PH1" s="334" t="s">
        <v>99</v>
      </c>
      <c r="PI1" s="335"/>
      <c r="PJ1" s="335"/>
      <c r="PK1" s="335"/>
      <c r="PL1" s="335"/>
      <c r="PM1" s="335"/>
      <c r="PN1" s="335"/>
      <c r="PO1" s="336"/>
      <c r="PP1" s="334" t="s">
        <v>106</v>
      </c>
      <c r="PQ1" s="335"/>
      <c r="PR1" s="335"/>
      <c r="PS1" s="335"/>
      <c r="PT1" s="335"/>
      <c r="PU1" s="335"/>
      <c r="PV1" s="335"/>
      <c r="PW1" s="336"/>
      <c r="PY1" s="334" t="s">
        <v>173</v>
      </c>
      <c r="PZ1" s="335"/>
      <c r="QA1" s="335"/>
      <c r="QB1" s="335"/>
      <c r="QC1" s="335"/>
      <c r="QD1" s="335"/>
      <c r="QE1" s="335"/>
      <c r="QF1" s="336"/>
      <c r="QG1" s="334" t="s">
        <v>174</v>
      </c>
      <c r="QH1" s="335"/>
      <c r="QI1" s="335"/>
      <c r="QJ1" s="335"/>
      <c r="QK1" s="335"/>
      <c r="QL1" s="335"/>
      <c r="QM1" s="335"/>
      <c r="QN1" s="336"/>
      <c r="QP1" s="334" t="s">
        <v>134</v>
      </c>
      <c r="QQ1" s="335"/>
      <c r="QR1" s="335"/>
      <c r="QS1" s="335"/>
      <c r="QT1" s="335"/>
      <c r="QU1" s="335"/>
      <c r="QV1" s="335"/>
      <c r="QW1" s="336"/>
      <c r="QX1" s="337">
        <v>44682</v>
      </c>
      <c r="QY1" s="335"/>
      <c r="QZ1" s="335"/>
      <c r="RA1" s="335"/>
      <c r="RB1" s="335"/>
      <c r="RC1" s="335"/>
      <c r="RD1" s="335"/>
      <c r="RE1" s="336"/>
      <c r="RG1" s="337">
        <v>44713</v>
      </c>
      <c r="RH1" s="335"/>
      <c r="RI1" s="335"/>
      <c r="RJ1" s="335"/>
      <c r="RK1" s="335"/>
      <c r="RL1" s="335"/>
      <c r="RM1" s="335"/>
      <c r="RN1" s="336"/>
      <c r="RP1" s="337">
        <v>44743</v>
      </c>
      <c r="RQ1" s="335"/>
      <c r="RR1" s="335"/>
      <c r="RS1" s="335"/>
      <c r="RT1" s="335"/>
      <c r="RU1" s="335"/>
      <c r="RV1" s="335"/>
      <c r="RW1" s="336"/>
      <c r="RY1" s="337">
        <v>44774</v>
      </c>
      <c r="RZ1" s="335"/>
      <c r="SA1" s="335"/>
      <c r="SB1" s="335"/>
      <c r="SC1" s="335"/>
      <c r="SD1" s="335"/>
      <c r="SE1" s="335"/>
      <c r="SF1" s="336"/>
      <c r="SH1" s="337">
        <v>44805</v>
      </c>
      <c r="SI1" s="335"/>
      <c r="SJ1" s="335"/>
      <c r="SK1" s="335"/>
      <c r="SL1" s="335"/>
      <c r="SM1" s="335"/>
      <c r="SN1" s="335"/>
      <c r="SO1" s="336"/>
      <c r="SQ1" s="337">
        <v>44835</v>
      </c>
      <c r="SR1" s="335"/>
      <c r="SS1" s="335"/>
      <c r="ST1" s="335"/>
      <c r="SU1" s="335"/>
      <c r="SV1" s="335"/>
      <c r="SW1" s="335"/>
      <c r="SX1" s="336"/>
      <c r="SZ1" s="337">
        <v>44866</v>
      </c>
      <c r="TA1" s="335"/>
      <c r="TB1" s="335"/>
      <c r="TC1" s="335"/>
      <c r="TD1" s="335"/>
      <c r="TE1" s="335"/>
      <c r="TF1" s="335"/>
      <c r="TG1" s="336"/>
      <c r="TI1" s="337">
        <v>44896</v>
      </c>
      <c r="TJ1" s="335"/>
      <c r="TK1" s="335"/>
      <c r="TL1" s="335"/>
      <c r="TM1" s="335"/>
      <c r="TN1" s="335"/>
      <c r="TO1" s="335"/>
      <c r="TP1" s="336"/>
      <c r="TR1" s="337">
        <v>44927</v>
      </c>
      <c r="TS1" s="335"/>
      <c r="TT1" s="335"/>
      <c r="TU1" s="335"/>
      <c r="TV1" s="335"/>
      <c r="TW1" s="335"/>
      <c r="TX1" s="335"/>
      <c r="TY1" s="336"/>
      <c r="UA1" s="337">
        <v>44958</v>
      </c>
      <c r="UB1" s="335"/>
      <c r="UC1" s="335"/>
      <c r="UD1" s="335"/>
      <c r="UE1" s="335"/>
      <c r="UF1" s="335"/>
      <c r="UG1" s="335"/>
      <c r="UH1" s="336"/>
      <c r="UJ1" s="337">
        <v>44986</v>
      </c>
      <c r="UK1" s="335"/>
      <c r="UL1" s="335"/>
      <c r="UM1" s="335"/>
      <c r="UN1" s="335"/>
      <c r="UO1" s="335"/>
      <c r="UP1" s="335"/>
      <c r="UQ1" s="336"/>
      <c r="US1" s="337">
        <v>45017</v>
      </c>
      <c r="UT1" s="335"/>
      <c r="UU1" s="335"/>
      <c r="UV1" s="335"/>
      <c r="UW1" s="335"/>
      <c r="UX1" s="335"/>
      <c r="UY1" s="335"/>
      <c r="UZ1" s="336"/>
      <c r="VB1" s="337">
        <v>45047</v>
      </c>
      <c r="VC1" s="335"/>
      <c r="VD1" s="335"/>
      <c r="VE1" s="335"/>
      <c r="VF1" s="335"/>
      <c r="VG1" s="335"/>
      <c r="VH1" s="335"/>
      <c r="VI1" s="336"/>
      <c r="VK1" s="337">
        <v>45078</v>
      </c>
      <c r="VL1" s="335"/>
      <c r="VM1" s="335"/>
      <c r="VN1" s="335"/>
      <c r="VO1" s="335"/>
      <c r="VP1" s="335"/>
      <c r="VQ1" s="335"/>
      <c r="VR1" s="336"/>
      <c r="VT1" s="337">
        <v>45108</v>
      </c>
      <c r="VU1" s="335"/>
      <c r="VV1" s="335"/>
      <c r="VW1" s="335"/>
      <c r="VX1" s="335"/>
      <c r="VY1" s="335"/>
      <c r="VZ1" s="335"/>
      <c r="WA1" s="336"/>
      <c r="WC1" s="337">
        <v>45139</v>
      </c>
      <c r="WD1" s="335"/>
      <c r="WE1" s="335"/>
      <c r="WF1" s="335"/>
      <c r="WG1" s="335"/>
      <c r="WH1" s="335"/>
      <c r="WI1" s="335"/>
      <c r="WJ1" s="336"/>
      <c r="WL1" s="337">
        <v>45170</v>
      </c>
      <c r="WM1" s="335"/>
      <c r="WN1" s="335"/>
      <c r="WO1" s="335"/>
      <c r="WP1" s="335"/>
      <c r="WQ1" s="335"/>
      <c r="WR1" s="335"/>
      <c r="WS1" s="336"/>
      <c r="WU1" s="337">
        <v>45200</v>
      </c>
      <c r="WV1" s="335"/>
      <c r="WW1" s="335"/>
      <c r="WX1" s="335"/>
      <c r="WY1" s="335"/>
      <c r="WZ1" s="335"/>
      <c r="XA1" s="335"/>
      <c r="XB1" s="336"/>
      <c r="XD1" s="337">
        <v>45231</v>
      </c>
      <c r="XE1" s="335"/>
      <c r="XF1" s="335"/>
      <c r="XG1" s="335"/>
      <c r="XH1" s="335"/>
      <c r="XI1" s="335"/>
      <c r="XJ1" s="335"/>
      <c r="XK1" s="336"/>
      <c r="XM1" s="337">
        <v>45261</v>
      </c>
      <c r="XN1" s="335"/>
      <c r="XO1" s="335"/>
      <c r="XP1" s="335"/>
      <c r="XQ1" s="335"/>
      <c r="XR1" s="335"/>
      <c r="XS1" s="335"/>
      <c r="XT1" s="336"/>
      <c r="XV1" s="337">
        <v>45292</v>
      </c>
      <c r="XW1" s="335"/>
      <c r="XX1" s="335"/>
      <c r="XY1" s="335"/>
      <c r="XZ1" s="335"/>
      <c r="YA1" s="335"/>
      <c r="YB1" s="335"/>
      <c r="YC1" s="336"/>
      <c r="YE1" s="337">
        <v>45323</v>
      </c>
      <c r="YF1" s="335"/>
      <c r="YG1" s="335"/>
      <c r="YH1" s="335"/>
      <c r="YI1" s="335"/>
      <c r="YJ1" s="335"/>
      <c r="YK1" s="335"/>
      <c r="YL1" s="336"/>
      <c r="YN1" s="337">
        <v>45352</v>
      </c>
      <c r="YO1" s="335"/>
      <c r="YP1" s="335"/>
      <c r="YQ1" s="335"/>
      <c r="YR1" s="335"/>
      <c r="YS1" s="335"/>
      <c r="YT1" s="335"/>
      <c r="YU1" s="336"/>
      <c r="YW1" s="337">
        <v>45383</v>
      </c>
      <c r="YX1" s="335"/>
      <c r="YY1" s="335"/>
      <c r="YZ1" s="335"/>
      <c r="ZA1" s="335"/>
      <c r="ZB1" s="335"/>
      <c r="ZC1" s="335"/>
      <c r="ZD1" s="336"/>
      <c r="ZF1" s="337">
        <v>45413</v>
      </c>
      <c r="ZG1" s="335"/>
      <c r="ZH1" s="335"/>
      <c r="ZI1" s="335"/>
      <c r="ZJ1" s="335"/>
      <c r="ZK1" s="335"/>
      <c r="ZL1" s="335"/>
      <c r="ZM1" s="336"/>
      <c r="ZP1" s="337">
        <v>45444</v>
      </c>
      <c r="ZQ1" s="335"/>
      <c r="ZR1" s="335"/>
      <c r="ZS1" s="335"/>
      <c r="ZT1" s="335"/>
      <c r="ZU1" s="335"/>
      <c r="ZV1" s="335"/>
      <c r="ZW1" s="336"/>
      <c r="ZY1" s="337">
        <v>45474</v>
      </c>
      <c r="ZZ1" s="335"/>
      <c r="AAA1" s="335"/>
      <c r="AAB1" s="335"/>
      <c r="AAC1" s="335"/>
      <c r="AAD1" s="335"/>
      <c r="AAE1" s="335"/>
      <c r="AAF1" s="336"/>
      <c r="AAH1" s="337">
        <v>45505</v>
      </c>
      <c r="AAI1" s="335"/>
      <c r="AAJ1" s="335"/>
      <c r="AAK1" s="335"/>
      <c r="AAL1" s="335"/>
      <c r="AAM1" s="335"/>
      <c r="AAN1" s="335"/>
      <c r="AAO1" s="336"/>
      <c r="AAQ1" s="337">
        <v>45536</v>
      </c>
      <c r="AAR1" s="335"/>
      <c r="AAS1" s="335"/>
      <c r="AAT1" s="335"/>
      <c r="AAU1" s="335"/>
      <c r="AAV1" s="335"/>
      <c r="AAW1" s="335"/>
      <c r="AAX1" s="336"/>
      <c r="AAZ1" s="337">
        <v>45566</v>
      </c>
      <c r="ABA1" s="335"/>
      <c r="ABB1" s="335"/>
      <c r="ABC1" s="335"/>
      <c r="ABD1" s="335"/>
      <c r="ABE1" s="335"/>
      <c r="ABF1" s="335"/>
      <c r="ABG1" s="336"/>
      <c r="ABI1" s="337">
        <v>45597</v>
      </c>
      <c r="ABJ1" s="335"/>
      <c r="ABK1" s="335"/>
      <c r="ABL1" s="335"/>
      <c r="ABM1" s="335"/>
      <c r="ABN1" s="335"/>
      <c r="ABO1" s="335"/>
      <c r="ABP1" s="336"/>
      <c r="ABS1" s="337">
        <v>45627</v>
      </c>
      <c r="ABT1" s="335"/>
      <c r="ABU1" s="335"/>
      <c r="ABV1" s="335"/>
      <c r="ABW1" s="335"/>
      <c r="ABX1" s="335"/>
      <c r="ABY1" s="335"/>
      <c r="ABZ1" s="336"/>
      <c r="ACB1" s="337">
        <v>45658</v>
      </c>
      <c r="ACC1" s="335"/>
      <c r="ACD1" s="335"/>
      <c r="ACE1" s="335"/>
      <c r="ACF1" s="335"/>
      <c r="ACG1" s="335"/>
      <c r="ACH1" s="335"/>
      <c r="ACI1" s="336"/>
      <c r="ACK1" s="337">
        <v>45689</v>
      </c>
      <c r="ACL1" s="335"/>
      <c r="ACM1" s="335"/>
      <c r="ACN1" s="335"/>
      <c r="ACO1" s="335"/>
      <c r="ACP1" s="335"/>
      <c r="ACQ1" s="335"/>
      <c r="ACR1" s="336"/>
      <c r="ACT1" s="337">
        <v>45717</v>
      </c>
      <c r="ACU1" s="335"/>
      <c r="ACV1" s="335"/>
      <c r="ACW1" s="335"/>
      <c r="ACX1" s="335"/>
      <c r="ACY1" s="335"/>
      <c r="ACZ1" s="335"/>
      <c r="ADA1" s="336"/>
      <c r="ADC1" s="337">
        <v>45748</v>
      </c>
      <c r="ADD1" s="335"/>
      <c r="ADE1" s="335"/>
      <c r="ADF1" s="335"/>
      <c r="ADG1" s="335"/>
      <c r="ADH1" s="335"/>
      <c r="ADI1" s="335"/>
      <c r="ADJ1" s="336"/>
      <c r="ADL1" s="337">
        <v>45778</v>
      </c>
      <c r="ADM1" s="335"/>
      <c r="ADN1" s="335"/>
      <c r="ADO1" s="335"/>
      <c r="ADP1" s="335"/>
      <c r="ADQ1" s="335"/>
      <c r="ADR1" s="335"/>
      <c r="ADS1" s="336"/>
      <c r="ADU1" s="337">
        <v>45839</v>
      </c>
      <c r="ADV1" s="335"/>
      <c r="ADW1" s="335"/>
      <c r="ADX1" s="335"/>
      <c r="ADY1" s="335"/>
      <c r="ADZ1" s="335"/>
      <c r="AEA1" s="335"/>
      <c r="AEB1" s="336"/>
    </row>
    <row r="2" spans="2:808" ht="252.5" thickBot="1" x14ac:dyDescent="0.4">
      <c r="B2" s="45" t="s">
        <v>42</v>
      </c>
      <c r="C2" s="44" t="s">
        <v>23</v>
      </c>
      <c r="D2" s="65" t="s">
        <v>24</v>
      </c>
      <c r="E2" s="66" t="s">
        <v>44</v>
      </c>
      <c r="F2" s="63" t="s">
        <v>45</v>
      </c>
      <c r="G2" s="63" t="s">
        <v>46</v>
      </c>
      <c r="H2" s="63" t="s">
        <v>47</v>
      </c>
      <c r="I2" s="63" t="s">
        <v>48</v>
      </c>
      <c r="J2" s="64" t="s">
        <v>25</v>
      </c>
      <c r="K2" s="63" t="s">
        <v>43</v>
      </c>
      <c r="L2" s="79" t="s">
        <v>26</v>
      </c>
      <c r="M2" s="66" t="s">
        <v>44</v>
      </c>
      <c r="N2" s="63" t="s">
        <v>45</v>
      </c>
      <c r="O2" s="63" t="s">
        <v>46</v>
      </c>
      <c r="P2" s="63" t="s">
        <v>47</v>
      </c>
      <c r="Q2" s="63" t="s">
        <v>48</v>
      </c>
      <c r="R2" s="64" t="s">
        <v>25</v>
      </c>
      <c r="S2" s="63" t="s">
        <v>43</v>
      </c>
      <c r="T2" s="78" t="s">
        <v>26</v>
      </c>
      <c r="U2" s="66" t="s">
        <v>44</v>
      </c>
      <c r="V2" s="63" t="s">
        <v>45</v>
      </c>
      <c r="W2" s="63" t="s">
        <v>46</v>
      </c>
      <c r="X2" s="63" t="s">
        <v>47</v>
      </c>
      <c r="Y2" s="63" t="s">
        <v>48</v>
      </c>
      <c r="Z2" s="64" t="s">
        <v>25</v>
      </c>
      <c r="AA2" s="63" t="s">
        <v>43</v>
      </c>
      <c r="AB2" s="78" t="s">
        <v>26</v>
      </c>
      <c r="AC2" s="66" t="s">
        <v>44</v>
      </c>
      <c r="AD2" s="63" t="s">
        <v>45</v>
      </c>
      <c r="AE2" s="63" t="s">
        <v>46</v>
      </c>
      <c r="AF2" s="63" t="s">
        <v>47</v>
      </c>
      <c r="AG2" s="63" t="s">
        <v>48</v>
      </c>
      <c r="AH2" s="64" t="s">
        <v>25</v>
      </c>
      <c r="AI2" s="63" t="s">
        <v>43</v>
      </c>
      <c r="AJ2" s="78" t="s">
        <v>26</v>
      </c>
      <c r="AK2" s="66" t="s">
        <v>44</v>
      </c>
      <c r="AL2" s="63" t="s">
        <v>45</v>
      </c>
      <c r="AM2" s="63" t="s">
        <v>46</v>
      </c>
      <c r="AN2" s="63" t="s">
        <v>47</v>
      </c>
      <c r="AO2" s="63" t="s">
        <v>48</v>
      </c>
      <c r="AP2" s="64" t="s">
        <v>25</v>
      </c>
      <c r="AQ2" s="63" t="s">
        <v>43</v>
      </c>
      <c r="AR2" s="78" t="s">
        <v>26</v>
      </c>
      <c r="AS2" s="66" t="s">
        <v>44</v>
      </c>
      <c r="AT2" s="63" t="s">
        <v>45</v>
      </c>
      <c r="AU2" s="63" t="s">
        <v>46</v>
      </c>
      <c r="AV2" s="63" t="s">
        <v>47</v>
      </c>
      <c r="AW2" s="63" t="s">
        <v>48</v>
      </c>
      <c r="AX2" s="64" t="s">
        <v>25</v>
      </c>
      <c r="AY2" s="63" t="s">
        <v>43</v>
      </c>
      <c r="AZ2" s="78" t="s">
        <v>26</v>
      </c>
      <c r="BA2" s="66" t="s">
        <v>44</v>
      </c>
      <c r="BB2" s="63" t="s">
        <v>45</v>
      </c>
      <c r="BC2" s="63" t="s">
        <v>46</v>
      </c>
      <c r="BD2" s="63" t="s">
        <v>47</v>
      </c>
      <c r="BE2" s="63" t="s">
        <v>48</v>
      </c>
      <c r="BF2" s="64" t="s">
        <v>25</v>
      </c>
      <c r="BG2" s="63" t="s">
        <v>43</v>
      </c>
      <c r="BH2" s="78" t="s">
        <v>26</v>
      </c>
      <c r="BI2" s="66" t="s">
        <v>44</v>
      </c>
      <c r="BJ2" s="63" t="s">
        <v>45</v>
      </c>
      <c r="BK2" s="63" t="s">
        <v>46</v>
      </c>
      <c r="BL2" s="63" t="s">
        <v>47</v>
      </c>
      <c r="BM2" s="63" t="s">
        <v>48</v>
      </c>
      <c r="BN2" s="64" t="s">
        <v>25</v>
      </c>
      <c r="BO2" s="63" t="s">
        <v>43</v>
      </c>
      <c r="BP2" s="78" t="s">
        <v>26</v>
      </c>
      <c r="BQ2" s="66" t="s">
        <v>44</v>
      </c>
      <c r="BR2" s="63" t="s">
        <v>45</v>
      </c>
      <c r="BS2" s="63" t="s">
        <v>46</v>
      </c>
      <c r="BT2" s="63" t="s">
        <v>47</v>
      </c>
      <c r="BU2" s="63" t="s">
        <v>48</v>
      </c>
      <c r="BV2" s="64" t="s">
        <v>25</v>
      </c>
      <c r="BW2" s="63" t="s">
        <v>43</v>
      </c>
      <c r="BX2" s="78" t="s">
        <v>26</v>
      </c>
      <c r="BY2" s="66" t="s">
        <v>44</v>
      </c>
      <c r="BZ2" s="63" t="s">
        <v>45</v>
      </c>
      <c r="CA2" s="63" t="s">
        <v>46</v>
      </c>
      <c r="CB2" s="63" t="s">
        <v>47</v>
      </c>
      <c r="CC2" s="63" t="s">
        <v>48</v>
      </c>
      <c r="CD2" s="64" t="s">
        <v>25</v>
      </c>
      <c r="CE2" s="63" t="s">
        <v>43</v>
      </c>
      <c r="CF2" s="78" t="s">
        <v>26</v>
      </c>
      <c r="CI2" s="66" t="s">
        <v>44</v>
      </c>
      <c r="CJ2" s="63" t="s">
        <v>45</v>
      </c>
      <c r="CK2" s="63" t="s">
        <v>46</v>
      </c>
      <c r="CL2" s="63" t="s">
        <v>47</v>
      </c>
      <c r="CM2" s="63" t="s">
        <v>48</v>
      </c>
      <c r="CN2" s="64" t="s">
        <v>25</v>
      </c>
      <c r="CO2" s="63" t="s">
        <v>43</v>
      </c>
      <c r="CP2" s="78" t="s">
        <v>26</v>
      </c>
      <c r="CQ2" s="66" t="s">
        <v>44</v>
      </c>
      <c r="CR2" s="63" t="s">
        <v>45</v>
      </c>
      <c r="CS2" s="63" t="s">
        <v>46</v>
      </c>
      <c r="CT2" s="63" t="s">
        <v>47</v>
      </c>
      <c r="CU2" s="63" t="s">
        <v>48</v>
      </c>
      <c r="CV2" s="64" t="s">
        <v>25</v>
      </c>
      <c r="CW2" s="63" t="s">
        <v>43</v>
      </c>
      <c r="CX2" s="78" t="s">
        <v>26</v>
      </c>
      <c r="CY2" s="66" t="s">
        <v>44</v>
      </c>
      <c r="CZ2" s="63" t="s">
        <v>45</v>
      </c>
      <c r="DA2" s="63" t="s">
        <v>46</v>
      </c>
      <c r="DB2" s="63" t="s">
        <v>47</v>
      </c>
      <c r="DC2" s="63" t="s">
        <v>48</v>
      </c>
      <c r="DD2" s="64" t="s">
        <v>25</v>
      </c>
      <c r="DE2" s="63" t="s">
        <v>43</v>
      </c>
      <c r="DF2" s="78" t="s">
        <v>26</v>
      </c>
      <c r="DG2" s="130" t="s">
        <v>44</v>
      </c>
      <c r="DH2" s="131" t="s">
        <v>45</v>
      </c>
      <c r="DI2" s="131" t="s">
        <v>46</v>
      </c>
      <c r="DJ2" s="131" t="s">
        <v>47</v>
      </c>
      <c r="DK2" s="131" t="s">
        <v>48</v>
      </c>
      <c r="DL2" s="132" t="s">
        <v>25</v>
      </c>
      <c r="DM2" s="131" t="s">
        <v>43</v>
      </c>
      <c r="DN2" s="133" t="s">
        <v>26</v>
      </c>
      <c r="DO2" s="130" t="s">
        <v>44</v>
      </c>
      <c r="DP2" s="131" t="s">
        <v>45</v>
      </c>
      <c r="DQ2" s="131" t="s">
        <v>46</v>
      </c>
      <c r="DR2" s="131" t="s">
        <v>47</v>
      </c>
      <c r="DS2" s="131" t="s">
        <v>48</v>
      </c>
      <c r="DT2" s="132" t="s">
        <v>25</v>
      </c>
      <c r="DU2" s="131" t="s">
        <v>43</v>
      </c>
      <c r="DV2" s="133" t="s">
        <v>26</v>
      </c>
      <c r="DW2" s="130" t="s">
        <v>44</v>
      </c>
      <c r="DX2" s="131" t="s">
        <v>45</v>
      </c>
      <c r="DY2" s="131" t="s">
        <v>46</v>
      </c>
      <c r="DZ2" s="131" t="s">
        <v>47</v>
      </c>
      <c r="EA2" s="131" t="s">
        <v>48</v>
      </c>
      <c r="EB2" s="132" t="s">
        <v>25</v>
      </c>
      <c r="EC2" s="131" t="s">
        <v>43</v>
      </c>
      <c r="ED2" s="133" t="s">
        <v>26</v>
      </c>
      <c r="EE2" s="130" t="s">
        <v>44</v>
      </c>
      <c r="EF2" s="131" t="s">
        <v>45</v>
      </c>
      <c r="EG2" s="131" t="s">
        <v>46</v>
      </c>
      <c r="EH2" s="131" t="s">
        <v>47</v>
      </c>
      <c r="EI2" s="131" t="s">
        <v>48</v>
      </c>
      <c r="EJ2" s="132" t="s">
        <v>25</v>
      </c>
      <c r="EK2" s="131" t="s">
        <v>43</v>
      </c>
      <c r="EL2" s="133" t="s">
        <v>26</v>
      </c>
      <c r="EM2" s="130" t="s">
        <v>44</v>
      </c>
      <c r="EN2" s="131" t="s">
        <v>45</v>
      </c>
      <c r="EO2" s="131" t="s">
        <v>46</v>
      </c>
      <c r="EP2" s="131" t="s">
        <v>47</v>
      </c>
      <c r="EQ2" s="131" t="s">
        <v>48</v>
      </c>
      <c r="ER2" s="132" t="s">
        <v>25</v>
      </c>
      <c r="ES2" s="131" t="s">
        <v>43</v>
      </c>
      <c r="ET2" s="133" t="s">
        <v>26</v>
      </c>
      <c r="EU2" s="130" t="s">
        <v>44</v>
      </c>
      <c r="EV2" s="131" t="s">
        <v>45</v>
      </c>
      <c r="EW2" s="131" t="s">
        <v>46</v>
      </c>
      <c r="EX2" s="131" t="s">
        <v>47</v>
      </c>
      <c r="EY2" s="131" t="s">
        <v>48</v>
      </c>
      <c r="EZ2" s="132" t="s">
        <v>25</v>
      </c>
      <c r="FA2" s="131" t="s">
        <v>43</v>
      </c>
      <c r="FB2" s="133" t="s">
        <v>26</v>
      </c>
      <c r="FC2" s="130" t="s">
        <v>44</v>
      </c>
      <c r="FD2" s="131" t="s">
        <v>45</v>
      </c>
      <c r="FE2" s="131" t="s">
        <v>46</v>
      </c>
      <c r="FF2" s="131" t="s">
        <v>47</v>
      </c>
      <c r="FG2" s="131" t="s">
        <v>48</v>
      </c>
      <c r="FH2" s="132" t="s">
        <v>25</v>
      </c>
      <c r="FI2" s="131" t="s">
        <v>43</v>
      </c>
      <c r="FJ2" s="133" t="s">
        <v>26</v>
      </c>
      <c r="FK2" s="130" t="s">
        <v>44</v>
      </c>
      <c r="FL2" s="131" t="s">
        <v>45</v>
      </c>
      <c r="FM2" s="131" t="s">
        <v>46</v>
      </c>
      <c r="FN2" s="131" t="s">
        <v>47</v>
      </c>
      <c r="FO2" s="131" t="s">
        <v>48</v>
      </c>
      <c r="FP2" s="132" t="s">
        <v>25</v>
      </c>
      <c r="FQ2" s="131" t="s">
        <v>43</v>
      </c>
      <c r="FR2" s="133" t="s">
        <v>26</v>
      </c>
      <c r="FS2" s="130" t="s">
        <v>44</v>
      </c>
      <c r="FT2" s="131" t="s">
        <v>45</v>
      </c>
      <c r="FU2" s="131" t="s">
        <v>46</v>
      </c>
      <c r="FV2" s="131" t="s">
        <v>47</v>
      </c>
      <c r="FW2" s="131" t="s">
        <v>48</v>
      </c>
      <c r="FX2" s="132" t="s">
        <v>25</v>
      </c>
      <c r="FY2" s="131" t="s">
        <v>43</v>
      </c>
      <c r="FZ2" s="133" t="s">
        <v>26</v>
      </c>
      <c r="GA2" s="130" t="s">
        <v>44</v>
      </c>
      <c r="GB2" s="131" t="s">
        <v>45</v>
      </c>
      <c r="GC2" s="131" t="s">
        <v>46</v>
      </c>
      <c r="GD2" s="131" t="s">
        <v>47</v>
      </c>
      <c r="GE2" s="131" t="s">
        <v>48</v>
      </c>
      <c r="GF2" s="132" t="s">
        <v>25</v>
      </c>
      <c r="GG2" s="131" t="s">
        <v>43</v>
      </c>
      <c r="GH2" s="133" t="s">
        <v>26</v>
      </c>
      <c r="GI2" s="130" t="s">
        <v>44</v>
      </c>
      <c r="GJ2" s="131" t="s">
        <v>45</v>
      </c>
      <c r="GK2" s="131" t="s">
        <v>46</v>
      </c>
      <c r="GL2" s="131" t="s">
        <v>47</v>
      </c>
      <c r="GM2" s="131" t="s">
        <v>48</v>
      </c>
      <c r="GN2" s="132" t="s">
        <v>25</v>
      </c>
      <c r="GO2" s="131" t="s">
        <v>43</v>
      </c>
      <c r="GP2" s="133" t="s">
        <v>26</v>
      </c>
      <c r="GQ2" s="130" t="s">
        <v>44</v>
      </c>
      <c r="GR2" s="131" t="s">
        <v>45</v>
      </c>
      <c r="GS2" s="131" t="s">
        <v>46</v>
      </c>
      <c r="GT2" s="131" t="s">
        <v>47</v>
      </c>
      <c r="GU2" s="131" t="s">
        <v>48</v>
      </c>
      <c r="GV2" s="132" t="s">
        <v>25</v>
      </c>
      <c r="GW2" s="131" t="s">
        <v>43</v>
      </c>
      <c r="GX2" s="133" t="s">
        <v>26</v>
      </c>
      <c r="GY2" s="130" t="s">
        <v>44</v>
      </c>
      <c r="GZ2" s="131" t="s">
        <v>45</v>
      </c>
      <c r="HA2" s="131" t="s">
        <v>46</v>
      </c>
      <c r="HB2" s="131" t="s">
        <v>47</v>
      </c>
      <c r="HC2" s="131" t="s">
        <v>48</v>
      </c>
      <c r="HD2" s="132" t="s">
        <v>25</v>
      </c>
      <c r="HE2" s="131" t="s">
        <v>43</v>
      </c>
      <c r="HF2" s="133" t="s">
        <v>26</v>
      </c>
      <c r="HG2" s="130" t="s">
        <v>44</v>
      </c>
      <c r="HH2" s="131" t="s">
        <v>45</v>
      </c>
      <c r="HI2" s="131" t="s">
        <v>46</v>
      </c>
      <c r="HJ2" s="131" t="s">
        <v>47</v>
      </c>
      <c r="HK2" s="131" t="s">
        <v>48</v>
      </c>
      <c r="HL2" s="132" t="s">
        <v>25</v>
      </c>
      <c r="HM2" s="131" t="s">
        <v>43</v>
      </c>
      <c r="HN2" s="133" t="s">
        <v>26</v>
      </c>
      <c r="HO2" s="130" t="s">
        <v>44</v>
      </c>
      <c r="HP2" s="131" t="s">
        <v>45</v>
      </c>
      <c r="HQ2" s="131" t="s">
        <v>46</v>
      </c>
      <c r="HR2" s="131" t="s">
        <v>47</v>
      </c>
      <c r="HS2" s="131" t="s">
        <v>48</v>
      </c>
      <c r="HT2" s="132" t="s">
        <v>25</v>
      </c>
      <c r="HU2" s="131" t="s">
        <v>43</v>
      </c>
      <c r="HV2" s="133" t="s">
        <v>26</v>
      </c>
      <c r="HW2" s="130" t="s">
        <v>44</v>
      </c>
      <c r="HX2" s="131" t="s">
        <v>45</v>
      </c>
      <c r="HY2" s="131" t="s">
        <v>46</v>
      </c>
      <c r="HZ2" s="131" t="s">
        <v>47</v>
      </c>
      <c r="IA2" s="131" t="s">
        <v>48</v>
      </c>
      <c r="IB2" s="132" t="s">
        <v>25</v>
      </c>
      <c r="IC2" s="131" t="s">
        <v>43</v>
      </c>
      <c r="ID2" s="133" t="s">
        <v>26</v>
      </c>
      <c r="IE2" s="130" t="s">
        <v>44</v>
      </c>
      <c r="IF2" s="131" t="s">
        <v>45</v>
      </c>
      <c r="IG2" s="131" t="s">
        <v>46</v>
      </c>
      <c r="IH2" s="131" t="s">
        <v>47</v>
      </c>
      <c r="II2" s="131" t="s">
        <v>48</v>
      </c>
      <c r="IJ2" s="132" t="s">
        <v>25</v>
      </c>
      <c r="IK2" s="131" t="s">
        <v>43</v>
      </c>
      <c r="IL2" s="133" t="s">
        <v>26</v>
      </c>
      <c r="IM2" s="130" t="s">
        <v>44</v>
      </c>
      <c r="IN2" s="131" t="s">
        <v>45</v>
      </c>
      <c r="IO2" s="131" t="s">
        <v>46</v>
      </c>
      <c r="IP2" s="131" t="s">
        <v>47</v>
      </c>
      <c r="IQ2" s="131" t="s">
        <v>48</v>
      </c>
      <c r="IR2" s="132" t="s">
        <v>25</v>
      </c>
      <c r="IS2" s="131" t="s">
        <v>43</v>
      </c>
      <c r="IT2" s="133" t="s">
        <v>26</v>
      </c>
      <c r="IU2" s="130" t="s">
        <v>44</v>
      </c>
      <c r="IV2" s="131" t="s">
        <v>45</v>
      </c>
      <c r="IW2" s="131" t="s">
        <v>46</v>
      </c>
      <c r="IX2" s="131" t="s">
        <v>47</v>
      </c>
      <c r="IY2" s="131" t="s">
        <v>48</v>
      </c>
      <c r="IZ2" s="132" t="s">
        <v>25</v>
      </c>
      <c r="JA2" s="131" t="s">
        <v>43</v>
      </c>
      <c r="JB2" s="133" t="s">
        <v>26</v>
      </c>
      <c r="JC2" s="130" t="s">
        <v>44</v>
      </c>
      <c r="JD2" s="131" t="s">
        <v>45</v>
      </c>
      <c r="JE2" s="131" t="s">
        <v>46</v>
      </c>
      <c r="JF2" s="131" t="s">
        <v>47</v>
      </c>
      <c r="JG2" s="131" t="s">
        <v>48</v>
      </c>
      <c r="JH2" s="132" t="s">
        <v>25</v>
      </c>
      <c r="JI2" s="131" t="s">
        <v>43</v>
      </c>
      <c r="JJ2" s="133" t="s">
        <v>26</v>
      </c>
      <c r="JK2" s="130" t="s">
        <v>44</v>
      </c>
      <c r="JL2" s="131" t="s">
        <v>45</v>
      </c>
      <c r="JM2" s="131" t="s">
        <v>46</v>
      </c>
      <c r="JN2" s="131" t="s">
        <v>47</v>
      </c>
      <c r="JO2" s="131" t="s">
        <v>48</v>
      </c>
      <c r="JP2" s="132" t="s">
        <v>25</v>
      </c>
      <c r="JQ2" s="131" t="s">
        <v>43</v>
      </c>
      <c r="JR2" s="133" t="s">
        <v>26</v>
      </c>
      <c r="JS2" s="130" t="s">
        <v>44</v>
      </c>
      <c r="JT2" s="131" t="s">
        <v>45</v>
      </c>
      <c r="JU2" s="131" t="s">
        <v>46</v>
      </c>
      <c r="JV2" s="131" t="s">
        <v>47</v>
      </c>
      <c r="JW2" s="131" t="s">
        <v>48</v>
      </c>
      <c r="JX2" s="132" t="s">
        <v>25</v>
      </c>
      <c r="JY2" s="131" t="s">
        <v>43</v>
      </c>
      <c r="JZ2" s="133" t="s">
        <v>26</v>
      </c>
      <c r="KA2" s="130" t="s">
        <v>44</v>
      </c>
      <c r="KB2" s="131" t="s">
        <v>45</v>
      </c>
      <c r="KC2" s="131" t="s">
        <v>46</v>
      </c>
      <c r="KD2" s="131" t="s">
        <v>47</v>
      </c>
      <c r="KE2" s="131" t="s">
        <v>48</v>
      </c>
      <c r="KF2" s="132" t="s">
        <v>25</v>
      </c>
      <c r="KG2" s="131" t="s">
        <v>43</v>
      </c>
      <c r="KH2" s="133" t="s">
        <v>26</v>
      </c>
      <c r="KI2" s="130" t="s">
        <v>44</v>
      </c>
      <c r="KJ2" s="131" t="s">
        <v>45</v>
      </c>
      <c r="KK2" s="131" t="s">
        <v>46</v>
      </c>
      <c r="KL2" s="131" t="s">
        <v>47</v>
      </c>
      <c r="KM2" s="131" t="s">
        <v>48</v>
      </c>
      <c r="KN2" s="132" t="s">
        <v>25</v>
      </c>
      <c r="KO2" s="131" t="s">
        <v>43</v>
      </c>
      <c r="KP2" s="133" t="s">
        <v>26</v>
      </c>
      <c r="KQ2" s="130" t="s">
        <v>44</v>
      </c>
      <c r="KR2" s="131" t="s">
        <v>45</v>
      </c>
      <c r="KS2" s="131" t="s">
        <v>46</v>
      </c>
      <c r="KT2" s="131" t="s">
        <v>47</v>
      </c>
      <c r="KU2" s="131" t="s">
        <v>48</v>
      </c>
      <c r="KV2" s="132" t="s">
        <v>25</v>
      </c>
      <c r="KW2" s="131" t="s">
        <v>43</v>
      </c>
      <c r="KX2" s="133" t="s">
        <v>26</v>
      </c>
      <c r="KY2" s="130" t="s">
        <v>44</v>
      </c>
      <c r="KZ2" s="131" t="s">
        <v>45</v>
      </c>
      <c r="LA2" s="131" t="s">
        <v>46</v>
      </c>
      <c r="LB2" s="131" t="s">
        <v>47</v>
      </c>
      <c r="LC2" s="131" t="s">
        <v>48</v>
      </c>
      <c r="LD2" s="132" t="s">
        <v>25</v>
      </c>
      <c r="LE2" s="131" t="s">
        <v>43</v>
      </c>
      <c r="LF2" s="133" t="s">
        <v>26</v>
      </c>
      <c r="LG2" s="130" t="s">
        <v>44</v>
      </c>
      <c r="LH2" s="131" t="s">
        <v>45</v>
      </c>
      <c r="LI2" s="131" t="s">
        <v>46</v>
      </c>
      <c r="LJ2" s="131" t="s">
        <v>47</v>
      </c>
      <c r="LK2" s="131" t="s">
        <v>48</v>
      </c>
      <c r="LL2" s="132" t="s">
        <v>25</v>
      </c>
      <c r="LM2" s="131" t="s">
        <v>43</v>
      </c>
      <c r="LN2" s="133" t="s">
        <v>26</v>
      </c>
      <c r="LO2" s="130" t="s">
        <v>44</v>
      </c>
      <c r="LP2" s="131" t="s">
        <v>45</v>
      </c>
      <c r="LQ2" s="131" t="s">
        <v>46</v>
      </c>
      <c r="LR2" s="131" t="s">
        <v>47</v>
      </c>
      <c r="LS2" s="131" t="s">
        <v>48</v>
      </c>
      <c r="LT2" s="132" t="s">
        <v>25</v>
      </c>
      <c r="LU2" s="131" t="s">
        <v>43</v>
      </c>
      <c r="LV2" s="133" t="s">
        <v>26</v>
      </c>
      <c r="LW2" s="130" t="s">
        <v>44</v>
      </c>
      <c r="LX2" s="131" t="s">
        <v>45</v>
      </c>
      <c r="LY2" s="131" t="s">
        <v>46</v>
      </c>
      <c r="LZ2" s="131" t="s">
        <v>47</v>
      </c>
      <c r="MA2" s="131" t="s">
        <v>48</v>
      </c>
      <c r="MB2" s="132" t="s">
        <v>25</v>
      </c>
      <c r="MC2" s="131" t="s">
        <v>43</v>
      </c>
      <c r="MD2" s="133" t="s">
        <v>26</v>
      </c>
      <c r="MF2" s="130" t="s">
        <v>44</v>
      </c>
      <c r="MG2" s="131" t="s">
        <v>45</v>
      </c>
      <c r="MH2" s="131" t="s">
        <v>46</v>
      </c>
      <c r="MI2" s="131" t="s">
        <v>47</v>
      </c>
      <c r="MJ2" s="131" t="s">
        <v>48</v>
      </c>
      <c r="MK2" s="132" t="s">
        <v>25</v>
      </c>
      <c r="ML2" s="131" t="s">
        <v>43</v>
      </c>
      <c r="MM2" s="133" t="s">
        <v>26</v>
      </c>
      <c r="MN2" s="130" t="s">
        <v>44</v>
      </c>
      <c r="MO2" s="131" t="s">
        <v>45</v>
      </c>
      <c r="MP2" s="131" t="s">
        <v>46</v>
      </c>
      <c r="MQ2" s="131" t="s">
        <v>47</v>
      </c>
      <c r="MR2" s="131" t="s">
        <v>48</v>
      </c>
      <c r="MS2" s="132" t="s">
        <v>25</v>
      </c>
      <c r="MT2" s="131" t="s">
        <v>43</v>
      </c>
      <c r="MU2" s="133" t="s">
        <v>26</v>
      </c>
      <c r="MV2" s="130" t="s">
        <v>44</v>
      </c>
      <c r="MW2" s="131" t="s">
        <v>45</v>
      </c>
      <c r="MX2" s="131" t="s">
        <v>46</v>
      </c>
      <c r="MY2" s="131" t="s">
        <v>47</v>
      </c>
      <c r="MZ2" s="131" t="s">
        <v>48</v>
      </c>
      <c r="NA2" s="132" t="s">
        <v>25</v>
      </c>
      <c r="NB2" s="131" t="s">
        <v>43</v>
      </c>
      <c r="NC2" s="133" t="s">
        <v>26</v>
      </c>
      <c r="ND2" s="130" t="s">
        <v>44</v>
      </c>
      <c r="NE2" s="131" t="s">
        <v>45</v>
      </c>
      <c r="NF2" s="131" t="s">
        <v>46</v>
      </c>
      <c r="NG2" s="131" t="s">
        <v>47</v>
      </c>
      <c r="NH2" s="131" t="s">
        <v>48</v>
      </c>
      <c r="NI2" s="132" t="s">
        <v>25</v>
      </c>
      <c r="NJ2" s="131" t="s">
        <v>43</v>
      </c>
      <c r="NK2" s="133" t="s">
        <v>26</v>
      </c>
      <c r="NL2" s="130" t="s">
        <v>44</v>
      </c>
      <c r="NM2" s="131" t="s">
        <v>45</v>
      </c>
      <c r="NN2" s="131" t="s">
        <v>46</v>
      </c>
      <c r="NO2" s="131" t="s">
        <v>47</v>
      </c>
      <c r="NP2" s="131" t="s">
        <v>48</v>
      </c>
      <c r="NQ2" s="132" t="s">
        <v>25</v>
      </c>
      <c r="NR2" s="131" t="s">
        <v>43</v>
      </c>
      <c r="NS2" s="133" t="s">
        <v>26</v>
      </c>
      <c r="NT2" s="130" t="s">
        <v>44</v>
      </c>
      <c r="NU2" s="131" t="s">
        <v>45</v>
      </c>
      <c r="NV2" s="131" t="s">
        <v>46</v>
      </c>
      <c r="NW2" s="131" t="s">
        <v>47</v>
      </c>
      <c r="NX2" s="131" t="s">
        <v>48</v>
      </c>
      <c r="NY2" s="132" t="s">
        <v>25</v>
      </c>
      <c r="NZ2" s="131" t="s">
        <v>43</v>
      </c>
      <c r="OA2" s="133" t="s">
        <v>26</v>
      </c>
      <c r="OB2" s="130" t="s">
        <v>44</v>
      </c>
      <c r="OC2" s="131" t="s">
        <v>45</v>
      </c>
      <c r="OD2" s="131" t="s">
        <v>46</v>
      </c>
      <c r="OE2" s="131" t="s">
        <v>47</v>
      </c>
      <c r="OF2" s="131" t="s">
        <v>48</v>
      </c>
      <c r="OG2" s="132" t="s">
        <v>25</v>
      </c>
      <c r="OH2" s="131" t="s">
        <v>43</v>
      </c>
      <c r="OI2" s="133" t="s">
        <v>26</v>
      </c>
      <c r="OJ2" s="130" t="s">
        <v>44</v>
      </c>
      <c r="OK2" s="131" t="s">
        <v>45</v>
      </c>
      <c r="OL2" s="131" t="s">
        <v>46</v>
      </c>
      <c r="OM2" s="131" t="s">
        <v>47</v>
      </c>
      <c r="ON2" s="131" t="s">
        <v>48</v>
      </c>
      <c r="OO2" s="132" t="s">
        <v>25</v>
      </c>
      <c r="OP2" s="131" t="s">
        <v>43</v>
      </c>
      <c r="OQ2" s="133" t="s">
        <v>26</v>
      </c>
      <c r="OR2" s="130" t="s">
        <v>44</v>
      </c>
      <c r="OS2" s="131" t="s">
        <v>45</v>
      </c>
      <c r="OT2" s="131" t="s">
        <v>46</v>
      </c>
      <c r="OU2" s="131" t="s">
        <v>47</v>
      </c>
      <c r="OV2" s="131" t="s">
        <v>48</v>
      </c>
      <c r="OW2" s="132" t="s">
        <v>25</v>
      </c>
      <c r="OX2" s="131" t="s">
        <v>43</v>
      </c>
      <c r="OY2" s="133" t="s">
        <v>26</v>
      </c>
      <c r="OZ2" s="130" t="s">
        <v>44</v>
      </c>
      <c r="PA2" s="131" t="s">
        <v>45</v>
      </c>
      <c r="PB2" s="131" t="s">
        <v>46</v>
      </c>
      <c r="PC2" s="131" t="s">
        <v>47</v>
      </c>
      <c r="PD2" s="131" t="s">
        <v>48</v>
      </c>
      <c r="PE2" s="132" t="s">
        <v>25</v>
      </c>
      <c r="PF2" s="131" t="s">
        <v>43</v>
      </c>
      <c r="PG2" s="133" t="s">
        <v>26</v>
      </c>
      <c r="PH2" s="130" t="s">
        <v>44</v>
      </c>
      <c r="PI2" s="131" t="s">
        <v>45</v>
      </c>
      <c r="PJ2" s="131" t="s">
        <v>46</v>
      </c>
      <c r="PK2" s="131" t="s">
        <v>47</v>
      </c>
      <c r="PL2" s="131" t="s">
        <v>48</v>
      </c>
      <c r="PM2" s="132" t="s">
        <v>25</v>
      </c>
      <c r="PN2" s="131" t="s">
        <v>43</v>
      </c>
      <c r="PO2" s="133" t="s">
        <v>26</v>
      </c>
      <c r="PP2" s="130" t="s">
        <v>44</v>
      </c>
      <c r="PQ2" s="131" t="s">
        <v>45</v>
      </c>
      <c r="PR2" s="131" t="s">
        <v>46</v>
      </c>
      <c r="PS2" s="131" t="s">
        <v>47</v>
      </c>
      <c r="PT2" s="131" t="s">
        <v>48</v>
      </c>
      <c r="PU2" s="132" t="s">
        <v>25</v>
      </c>
      <c r="PV2" s="131" t="s">
        <v>43</v>
      </c>
      <c r="PW2" s="133" t="s">
        <v>26</v>
      </c>
      <c r="PY2" s="130" t="s">
        <v>44</v>
      </c>
      <c r="PZ2" s="131" t="s">
        <v>45</v>
      </c>
      <c r="QA2" s="131" t="s">
        <v>46</v>
      </c>
      <c r="QB2" s="131" t="s">
        <v>47</v>
      </c>
      <c r="QC2" s="131" t="s">
        <v>48</v>
      </c>
      <c r="QD2" s="132" t="s">
        <v>25</v>
      </c>
      <c r="QE2" s="131" t="s">
        <v>43</v>
      </c>
      <c r="QF2" s="133" t="s">
        <v>26</v>
      </c>
      <c r="QG2" s="130" t="s">
        <v>44</v>
      </c>
      <c r="QH2" s="131" t="s">
        <v>45</v>
      </c>
      <c r="QI2" s="131" t="s">
        <v>46</v>
      </c>
      <c r="QJ2" s="131" t="s">
        <v>47</v>
      </c>
      <c r="QK2" s="131" t="s">
        <v>48</v>
      </c>
      <c r="QL2" s="132" t="s">
        <v>25</v>
      </c>
      <c r="QM2" s="131" t="s">
        <v>43</v>
      </c>
      <c r="QN2" s="133" t="s">
        <v>26</v>
      </c>
      <c r="QP2" s="130" t="s">
        <v>44</v>
      </c>
      <c r="QQ2" s="131" t="s">
        <v>45</v>
      </c>
      <c r="QR2" s="131" t="s">
        <v>46</v>
      </c>
      <c r="QS2" s="131" t="s">
        <v>47</v>
      </c>
      <c r="QT2" s="131" t="s">
        <v>48</v>
      </c>
      <c r="QU2" s="132" t="s">
        <v>25</v>
      </c>
      <c r="QV2" s="131" t="s">
        <v>43</v>
      </c>
      <c r="QW2" s="133" t="s">
        <v>26</v>
      </c>
      <c r="QX2" s="130" t="s">
        <v>44</v>
      </c>
      <c r="QY2" s="131" t="s">
        <v>45</v>
      </c>
      <c r="QZ2" s="131" t="s">
        <v>46</v>
      </c>
      <c r="RA2" s="131" t="s">
        <v>47</v>
      </c>
      <c r="RB2" s="131" t="s">
        <v>48</v>
      </c>
      <c r="RC2" s="132" t="s">
        <v>25</v>
      </c>
      <c r="RD2" s="131" t="s">
        <v>43</v>
      </c>
      <c r="RE2" s="133" t="s">
        <v>26</v>
      </c>
      <c r="RG2" s="130" t="s">
        <v>44</v>
      </c>
      <c r="RH2" s="131" t="s">
        <v>45</v>
      </c>
      <c r="RI2" s="131" t="s">
        <v>46</v>
      </c>
      <c r="RJ2" s="131" t="s">
        <v>47</v>
      </c>
      <c r="RK2" s="131" t="s">
        <v>48</v>
      </c>
      <c r="RL2" s="132" t="s">
        <v>25</v>
      </c>
      <c r="RM2" s="131" t="s">
        <v>43</v>
      </c>
      <c r="RN2" s="133" t="s">
        <v>26</v>
      </c>
      <c r="RP2" s="130" t="s">
        <v>44</v>
      </c>
      <c r="RQ2" s="131" t="s">
        <v>45</v>
      </c>
      <c r="RR2" s="131" t="s">
        <v>46</v>
      </c>
      <c r="RS2" s="131" t="s">
        <v>47</v>
      </c>
      <c r="RT2" s="131" t="s">
        <v>48</v>
      </c>
      <c r="RU2" s="132" t="s">
        <v>25</v>
      </c>
      <c r="RV2" s="131" t="s">
        <v>43</v>
      </c>
      <c r="RW2" s="133" t="s">
        <v>26</v>
      </c>
      <c r="RY2" s="130" t="s">
        <v>44</v>
      </c>
      <c r="RZ2" s="131" t="s">
        <v>45</v>
      </c>
      <c r="SA2" s="131" t="s">
        <v>46</v>
      </c>
      <c r="SB2" s="131" t="s">
        <v>47</v>
      </c>
      <c r="SC2" s="131" t="s">
        <v>48</v>
      </c>
      <c r="SD2" s="132" t="s">
        <v>25</v>
      </c>
      <c r="SE2" s="131" t="s">
        <v>43</v>
      </c>
      <c r="SF2" s="133" t="s">
        <v>26</v>
      </c>
      <c r="SH2" s="130" t="s">
        <v>44</v>
      </c>
      <c r="SI2" s="131" t="s">
        <v>45</v>
      </c>
      <c r="SJ2" s="131" t="s">
        <v>46</v>
      </c>
      <c r="SK2" s="131" t="s">
        <v>47</v>
      </c>
      <c r="SL2" s="131" t="s">
        <v>48</v>
      </c>
      <c r="SM2" s="132" t="s">
        <v>25</v>
      </c>
      <c r="SN2" s="131" t="s">
        <v>43</v>
      </c>
      <c r="SO2" s="133" t="s">
        <v>26</v>
      </c>
      <c r="SQ2" s="130" t="s">
        <v>44</v>
      </c>
      <c r="SR2" s="131" t="s">
        <v>45</v>
      </c>
      <c r="SS2" s="131" t="s">
        <v>46</v>
      </c>
      <c r="ST2" s="131" t="s">
        <v>47</v>
      </c>
      <c r="SU2" s="131" t="s">
        <v>48</v>
      </c>
      <c r="SV2" s="132" t="s">
        <v>25</v>
      </c>
      <c r="SW2" s="131" t="s">
        <v>43</v>
      </c>
      <c r="SX2" s="133" t="s">
        <v>26</v>
      </c>
      <c r="SZ2" s="130" t="s">
        <v>44</v>
      </c>
      <c r="TA2" s="131" t="s">
        <v>45</v>
      </c>
      <c r="TB2" s="131" t="s">
        <v>46</v>
      </c>
      <c r="TC2" s="131" t="s">
        <v>47</v>
      </c>
      <c r="TD2" s="131" t="s">
        <v>48</v>
      </c>
      <c r="TE2" s="132" t="s">
        <v>25</v>
      </c>
      <c r="TF2" s="131" t="s">
        <v>43</v>
      </c>
      <c r="TG2" s="133" t="s">
        <v>26</v>
      </c>
      <c r="TI2" s="130" t="s">
        <v>44</v>
      </c>
      <c r="TJ2" s="131" t="s">
        <v>45</v>
      </c>
      <c r="TK2" s="131" t="s">
        <v>46</v>
      </c>
      <c r="TL2" s="131" t="s">
        <v>47</v>
      </c>
      <c r="TM2" s="131" t="s">
        <v>48</v>
      </c>
      <c r="TN2" s="132" t="s">
        <v>25</v>
      </c>
      <c r="TO2" s="131" t="s">
        <v>43</v>
      </c>
      <c r="TP2" s="133" t="s">
        <v>26</v>
      </c>
      <c r="TR2" s="130" t="s">
        <v>44</v>
      </c>
      <c r="TS2" s="131" t="s">
        <v>45</v>
      </c>
      <c r="TT2" s="131" t="s">
        <v>46</v>
      </c>
      <c r="TU2" s="131" t="s">
        <v>47</v>
      </c>
      <c r="TV2" s="131" t="s">
        <v>48</v>
      </c>
      <c r="TW2" s="132" t="s">
        <v>25</v>
      </c>
      <c r="TX2" s="131" t="s">
        <v>43</v>
      </c>
      <c r="TY2" s="133" t="s">
        <v>26</v>
      </c>
      <c r="UA2" s="130" t="s">
        <v>44</v>
      </c>
      <c r="UB2" s="131" t="s">
        <v>45</v>
      </c>
      <c r="UC2" s="131" t="s">
        <v>46</v>
      </c>
      <c r="UD2" s="131" t="s">
        <v>47</v>
      </c>
      <c r="UE2" s="131" t="s">
        <v>48</v>
      </c>
      <c r="UF2" s="132" t="s">
        <v>25</v>
      </c>
      <c r="UG2" s="131" t="s">
        <v>43</v>
      </c>
      <c r="UH2" s="133" t="s">
        <v>26</v>
      </c>
      <c r="UJ2" s="130" t="s">
        <v>44</v>
      </c>
      <c r="UK2" s="131" t="s">
        <v>45</v>
      </c>
      <c r="UL2" s="131" t="s">
        <v>46</v>
      </c>
      <c r="UM2" s="131" t="s">
        <v>47</v>
      </c>
      <c r="UN2" s="131" t="s">
        <v>48</v>
      </c>
      <c r="UO2" s="132" t="s">
        <v>25</v>
      </c>
      <c r="UP2" s="131" t="s">
        <v>43</v>
      </c>
      <c r="UQ2" s="133" t="s">
        <v>26</v>
      </c>
      <c r="US2" s="130" t="s">
        <v>44</v>
      </c>
      <c r="UT2" s="131" t="s">
        <v>45</v>
      </c>
      <c r="UU2" s="131" t="s">
        <v>46</v>
      </c>
      <c r="UV2" s="131" t="s">
        <v>47</v>
      </c>
      <c r="UW2" s="131" t="s">
        <v>48</v>
      </c>
      <c r="UX2" s="132" t="s">
        <v>25</v>
      </c>
      <c r="UY2" s="131" t="s">
        <v>43</v>
      </c>
      <c r="UZ2" s="133" t="s">
        <v>26</v>
      </c>
      <c r="VB2" s="130" t="s">
        <v>44</v>
      </c>
      <c r="VC2" s="131" t="s">
        <v>45</v>
      </c>
      <c r="VD2" s="131" t="s">
        <v>46</v>
      </c>
      <c r="VE2" s="131" t="s">
        <v>47</v>
      </c>
      <c r="VF2" s="131" t="s">
        <v>48</v>
      </c>
      <c r="VG2" s="132" t="s">
        <v>25</v>
      </c>
      <c r="VH2" s="131" t="s">
        <v>43</v>
      </c>
      <c r="VI2" s="133" t="s">
        <v>26</v>
      </c>
      <c r="VK2" s="130" t="s">
        <v>44</v>
      </c>
      <c r="VL2" s="131" t="s">
        <v>45</v>
      </c>
      <c r="VM2" s="131" t="s">
        <v>46</v>
      </c>
      <c r="VN2" s="131" t="s">
        <v>47</v>
      </c>
      <c r="VO2" s="131" t="s">
        <v>48</v>
      </c>
      <c r="VP2" s="132" t="s">
        <v>25</v>
      </c>
      <c r="VQ2" s="131" t="s">
        <v>43</v>
      </c>
      <c r="VR2" s="133" t="s">
        <v>26</v>
      </c>
      <c r="VT2" s="130" t="s">
        <v>44</v>
      </c>
      <c r="VU2" s="131" t="s">
        <v>45</v>
      </c>
      <c r="VV2" s="131" t="s">
        <v>46</v>
      </c>
      <c r="VW2" s="131" t="s">
        <v>47</v>
      </c>
      <c r="VX2" s="131" t="s">
        <v>48</v>
      </c>
      <c r="VY2" s="132" t="s">
        <v>25</v>
      </c>
      <c r="VZ2" s="131" t="s">
        <v>43</v>
      </c>
      <c r="WA2" s="133" t="s">
        <v>26</v>
      </c>
      <c r="WC2" s="130" t="s">
        <v>44</v>
      </c>
      <c r="WD2" s="131" t="s">
        <v>45</v>
      </c>
      <c r="WE2" s="131" t="s">
        <v>46</v>
      </c>
      <c r="WF2" s="131" t="s">
        <v>47</v>
      </c>
      <c r="WG2" s="131" t="s">
        <v>48</v>
      </c>
      <c r="WH2" s="132" t="s">
        <v>25</v>
      </c>
      <c r="WI2" s="131" t="s">
        <v>43</v>
      </c>
      <c r="WJ2" s="133" t="s">
        <v>26</v>
      </c>
      <c r="WL2" s="130" t="s">
        <v>44</v>
      </c>
      <c r="WM2" s="131" t="s">
        <v>45</v>
      </c>
      <c r="WN2" s="131" t="s">
        <v>46</v>
      </c>
      <c r="WO2" s="131" t="s">
        <v>47</v>
      </c>
      <c r="WP2" s="131" t="s">
        <v>48</v>
      </c>
      <c r="WQ2" s="132" t="s">
        <v>25</v>
      </c>
      <c r="WR2" s="131" t="s">
        <v>43</v>
      </c>
      <c r="WS2" s="133" t="s">
        <v>26</v>
      </c>
      <c r="WU2" s="130" t="s">
        <v>44</v>
      </c>
      <c r="WV2" s="131" t="s">
        <v>45</v>
      </c>
      <c r="WW2" s="131" t="s">
        <v>46</v>
      </c>
      <c r="WX2" s="131" t="s">
        <v>47</v>
      </c>
      <c r="WY2" s="131" t="s">
        <v>48</v>
      </c>
      <c r="WZ2" s="132" t="s">
        <v>25</v>
      </c>
      <c r="XA2" s="131" t="s">
        <v>43</v>
      </c>
      <c r="XB2" s="133" t="s">
        <v>26</v>
      </c>
      <c r="XD2" s="130" t="s">
        <v>44</v>
      </c>
      <c r="XE2" s="131" t="s">
        <v>45</v>
      </c>
      <c r="XF2" s="131" t="s">
        <v>46</v>
      </c>
      <c r="XG2" s="131" t="s">
        <v>47</v>
      </c>
      <c r="XH2" s="131" t="s">
        <v>48</v>
      </c>
      <c r="XI2" s="132" t="s">
        <v>25</v>
      </c>
      <c r="XJ2" s="131" t="s">
        <v>43</v>
      </c>
      <c r="XK2" s="133" t="s">
        <v>26</v>
      </c>
      <c r="XM2" s="130" t="s">
        <v>44</v>
      </c>
      <c r="XN2" s="131" t="s">
        <v>45</v>
      </c>
      <c r="XO2" s="131" t="s">
        <v>46</v>
      </c>
      <c r="XP2" s="131" t="s">
        <v>47</v>
      </c>
      <c r="XQ2" s="131" t="s">
        <v>48</v>
      </c>
      <c r="XR2" s="132" t="s">
        <v>25</v>
      </c>
      <c r="XS2" s="131" t="s">
        <v>43</v>
      </c>
      <c r="XT2" s="133" t="s">
        <v>26</v>
      </c>
      <c r="XV2" s="130" t="s">
        <v>44</v>
      </c>
      <c r="XW2" s="131" t="s">
        <v>45</v>
      </c>
      <c r="XX2" s="131" t="s">
        <v>46</v>
      </c>
      <c r="XY2" s="131" t="s">
        <v>47</v>
      </c>
      <c r="XZ2" s="131" t="s">
        <v>48</v>
      </c>
      <c r="YA2" s="132" t="s">
        <v>25</v>
      </c>
      <c r="YB2" s="131" t="s">
        <v>43</v>
      </c>
      <c r="YC2" s="133" t="s">
        <v>26</v>
      </c>
      <c r="YE2" s="130" t="s">
        <v>44</v>
      </c>
      <c r="YF2" s="131" t="s">
        <v>45</v>
      </c>
      <c r="YG2" s="131" t="s">
        <v>46</v>
      </c>
      <c r="YH2" s="131" t="s">
        <v>47</v>
      </c>
      <c r="YI2" s="131" t="s">
        <v>48</v>
      </c>
      <c r="YJ2" s="132" t="s">
        <v>25</v>
      </c>
      <c r="YK2" s="131" t="s">
        <v>43</v>
      </c>
      <c r="YL2" s="133" t="s">
        <v>26</v>
      </c>
      <c r="YN2" s="130" t="s">
        <v>44</v>
      </c>
      <c r="YO2" s="131" t="s">
        <v>45</v>
      </c>
      <c r="YP2" s="131" t="s">
        <v>46</v>
      </c>
      <c r="YQ2" s="131" t="s">
        <v>47</v>
      </c>
      <c r="YR2" s="131" t="s">
        <v>48</v>
      </c>
      <c r="YS2" s="132" t="s">
        <v>25</v>
      </c>
      <c r="YT2" s="131" t="s">
        <v>43</v>
      </c>
      <c r="YU2" s="133" t="s">
        <v>26</v>
      </c>
      <c r="YW2" s="130" t="s">
        <v>44</v>
      </c>
      <c r="YX2" s="131" t="s">
        <v>45</v>
      </c>
      <c r="YY2" s="131" t="s">
        <v>46</v>
      </c>
      <c r="YZ2" s="131" t="s">
        <v>47</v>
      </c>
      <c r="ZA2" s="131" t="s">
        <v>48</v>
      </c>
      <c r="ZB2" s="132" t="s">
        <v>25</v>
      </c>
      <c r="ZC2" s="131" t="s">
        <v>43</v>
      </c>
      <c r="ZD2" s="133" t="s">
        <v>26</v>
      </c>
      <c r="ZF2" s="130" t="s">
        <v>44</v>
      </c>
      <c r="ZG2" s="131" t="s">
        <v>45</v>
      </c>
      <c r="ZH2" s="131" t="s">
        <v>46</v>
      </c>
      <c r="ZI2" s="131" t="s">
        <v>47</v>
      </c>
      <c r="ZJ2" s="131" t="s">
        <v>48</v>
      </c>
      <c r="ZK2" s="132" t="s">
        <v>25</v>
      </c>
      <c r="ZL2" s="131" t="s">
        <v>43</v>
      </c>
      <c r="ZM2" s="133" t="s">
        <v>26</v>
      </c>
      <c r="ZP2" s="130" t="s">
        <v>44</v>
      </c>
      <c r="ZQ2" s="131" t="s">
        <v>45</v>
      </c>
      <c r="ZR2" s="131" t="s">
        <v>46</v>
      </c>
      <c r="ZS2" s="131" t="s">
        <v>47</v>
      </c>
      <c r="ZT2" s="131" t="s">
        <v>48</v>
      </c>
      <c r="ZU2" s="132" t="s">
        <v>25</v>
      </c>
      <c r="ZV2" s="131" t="s">
        <v>43</v>
      </c>
      <c r="ZW2" s="133" t="s">
        <v>26</v>
      </c>
      <c r="ZY2" s="130" t="s">
        <v>44</v>
      </c>
      <c r="ZZ2" s="131" t="s">
        <v>45</v>
      </c>
      <c r="AAA2" s="131" t="s">
        <v>46</v>
      </c>
      <c r="AAB2" s="131" t="s">
        <v>47</v>
      </c>
      <c r="AAC2" s="131" t="s">
        <v>48</v>
      </c>
      <c r="AAD2" s="132" t="s">
        <v>25</v>
      </c>
      <c r="AAE2" s="131" t="s">
        <v>43</v>
      </c>
      <c r="AAF2" s="133" t="s">
        <v>26</v>
      </c>
      <c r="AAH2" s="130" t="s">
        <v>44</v>
      </c>
      <c r="AAI2" s="131" t="s">
        <v>45</v>
      </c>
      <c r="AAJ2" s="131" t="s">
        <v>46</v>
      </c>
      <c r="AAK2" s="131" t="s">
        <v>47</v>
      </c>
      <c r="AAL2" s="131" t="s">
        <v>48</v>
      </c>
      <c r="AAM2" s="132" t="s">
        <v>25</v>
      </c>
      <c r="AAN2" s="131" t="s">
        <v>43</v>
      </c>
      <c r="AAO2" s="133" t="s">
        <v>26</v>
      </c>
      <c r="AAQ2" s="130" t="s">
        <v>44</v>
      </c>
      <c r="AAR2" s="131" t="s">
        <v>45</v>
      </c>
      <c r="AAS2" s="131" t="s">
        <v>46</v>
      </c>
      <c r="AAT2" s="131" t="s">
        <v>47</v>
      </c>
      <c r="AAU2" s="131" t="s">
        <v>48</v>
      </c>
      <c r="AAV2" s="132" t="s">
        <v>25</v>
      </c>
      <c r="AAW2" s="131" t="s">
        <v>43</v>
      </c>
      <c r="AAX2" s="133" t="s">
        <v>26</v>
      </c>
      <c r="AAZ2" s="130" t="s">
        <v>44</v>
      </c>
      <c r="ABA2" s="131" t="s">
        <v>45</v>
      </c>
      <c r="ABB2" s="131" t="s">
        <v>46</v>
      </c>
      <c r="ABC2" s="131" t="s">
        <v>47</v>
      </c>
      <c r="ABD2" s="131" t="s">
        <v>48</v>
      </c>
      <c r="ABE2" s="132" t="s">
        <v>25</v>
      </c>
      <c r="ABF2" s="131" t="s">
        <v>43</v>
      </c>
      <c r="ABG2" s="133" t="s">
        <v>26</v>
      </c>
      <c r="ABI2" s="130" t="s">
        <v>44</v>
      </c>
      <c r="ABJ2" s="131" t="s">
        <v>45</v>
      </c>
      <c r="ABK2" s="131" t="s">
        <v>46</v>
      </c>
      <c r="ABL2" s="131" t="s">
        <v>47</v>
      </c>
      <c r="ABM2" s="131" t="s">
        <v>48</v>
      </c>
      <c r="ABN2" s="132" t="s">
        <v>25</v>
      </c>
      <c r="ABO2" s="131" t="s">
        <v>43</v>
      </c>
      <c r="ABP2" s="133" t="s">
        <v>26</v>
      </c>
      <c r="ABS2" s="130" t="s">
        <v>44</v>
      </c>
      <c r="ABT2" s="131" t="s">
        <v>45</v>
      </c>
      <c r="ABU2" s="131" t="s">
        <v>46</v>
      </c>
      <c r="ABV2" s="131" t="s">
        <v>47</v>
      </c>
      <c r="ABW2" s="131" t="s">
        <v>48</v>
      </c>
      <c r="ABX2" s="132" t="s">
        <v>25</v>
      </c>
      <c r="ABY2" s="131" t="s">
        <v>43</v>
      </c>
      <c r="ABZ2" s="133" t="s">
        <v>26</v>
      </c>
      <c r="ACB2" s="130" t="s">
        <v>44</v>
      </c>
      <c r="ACC2" s="131" t="s">
        <v>45</v>
      </c>
      <c r="ACD2" s="131" t="s">
        <v>46</v>
      </c>
      <c r="ACE2" s="131" t="s">
        <v>47</v>
      </c>
      <c r="ACF2" s="131" t="s">
        <v>48</v>
      </c>
      <c r="ACG2" s="132" t="s">
        <v>25</v>
      </c>
      <c r="ACH2" s="131" t="s">
        <v>43</v>
      </c>
      <c r="ACI2" s="133" t="s">
        <v>26</v>
      </c>
      <c r="ACK2" s="130" t="s">
        <v>44</v>
      </c>
      <c r="ACL2" s="131" t="s">
        <v>45</v>
      </c>
      <c r="ACM2" s="131" t="s">
        <v>46</v>
      </c>
      <c r="ACN2" s="131" t="s">
        <v>47</v>
      </c>
      <c r="ACO2" s="131" t="s">
        <v>48</v>
      </c>
      <c r="ACP2" s="132" t="s">
        <v>25</v>
      </c>
      <c r="ACQ2" s="131" t="s">
        <v>43</v>
      </c>
      <c r="ACR2" s="133" t="s">
        <v>26</v>
      </c>
      <c r="ACT2" s="130" t="s">
        <v>44</v>
      </c>
      <c r="ACU2" s="131" t="s">
        <v>45</v>
      </c>
      <c r="ACV2" s="131" t="s">
        <v>46</v>
      </c>
      <c r="ACW2" s="131" t="s">
        <v>47</v>
      </c>
      <c r="ACX2" s="131" t="s">
        <v>48</v>
      </c>
      <c r="ACY2" s="132" t="s">
        <v>25</v>
      </c>
      <c r="ACZ2" s="131" t="s">
        <v>43</v>
      </c>
      <c r="ADA2" s="133" t="s">
        <v>26</v>
      </c>
      <c r="ADC2" s="130" t="s">
        <v>44</v>
      </c>
      <c r="ADD2" s="131" t="s">
        <v>45</v>
      </c>
      <c r="ADE2" s="131" t="s">
        <v>46</v>
      </c>
      <c r="ADF2" s="131" t="s">
        <v>47</v>
      </c>
      <c r="ADG2" s="131" t="s">
        <v>48</v>
      </c>
      <c r="ADH2" s="132" t="s">
        <v>25</v>
      </c>
      <c r="ADI2" s="131" t="s">
        <v>43</v>
      </c>
      <c r="ADJ2" s="133" t="s">
        <v>26</v>
      </c>
      <c r="ADL2" s="130" t="s">
        <v>44</v>
      </c>
      <c r="ADM2" s="131" t="s">
        <v>45</v>
      </c>
      <c r="ADN2" s="131" t="s">
        <v>46</v>
      </c>
      <c r="ADO2" s="131" t="s">
        <v>47</v>
      </c>
      <c r="ADP2" s="131" t="s">
        <v>48</v>
      </c>
      <c r="ADQ2" s="132" t="s">
        <v>25</v>
      </c>
      <c r="ADR2" s="131" t="s">
        <v>43</v>
      </c>
      <c r="ADS2" s="133" t="s">
        <v>26</v>
      </c>
      <c r="ADU2" s="130" t="s">
        <v>44</v>
      </c>
      <c r="ADV2" s="131" t="s">
        <v>45</v>
      </c>
      <c r="ADW2" s="131" t="s">
        <v>46</v>
      </c>
      <c r="ADX2" s="131" t="s">
        <v>47</v>
      </c>
      <c r="ADY2" s="131" t="s">
        <v>48</v>
      </c>
      <c r="ADZ2" s="132" t="s">
        <v>25</v>
      </c>
      <c r="AEA2" s="131" t="s">
        <v>43</v>
      </c>
      <c r="AEB2" s="133" t="s">
        <v>26</v>
      </c>
    </row>
    <row r="3" spans="2:808" ht="15" thickBot="1" x14ac:dyDescent="0.4">
      <c r="B3" s="46">
        <v>800000690090</v>
      </c>
      <c r="C3" s="47" t="s">
        <v>52</v>
      </c>
      <c r="D3" s="228" t="s">
        <v>27</v>
      </c>
      <c r="E3" s="67"/>
      <c r="F3" s="46"/>
      <c r="G3" s="46"/>
      <c r="H3" s="48"/>
      <c r="I3" s="48"/>
      <c r="J3" s="49">
        <v>114.57</v>
      </c>
      <c r="K3" s="49">
        <v>225.25</v>
      </c>
      <c r="L3" s="80">
        <v>0</v>
      </c>
      <c r="M3" s="67">
        <v>35</v>
      </c>
      <c r="N3" s="46">
        <v>26</v>
      </c>
      <c r="O3" s="46">
        <f>M3-N3</f>
        <v>9</v>
      </c>
      <c r="P3" s="48">
        <v>11.55</v>
      </c>
      <c r="Q3" s="48">
        <f>O3*P3</f>
        <v>103.95</v>
      </c>
      <c r="R3" s="49">
        <f>Q3+Q4</f>
        <v>138.60000000000002</v>
      </c>
      <c r="S3" s="77">
        <f>R3+R4-114.55</f>
        <v>53.610000000000028</v>
      </c>
      <c r="T3" s="68"/>
      <c r="U3" s="67">
        <v>51</v>
      </c>
      <c r="V3" s="67">
        <v>35</v>
      </c>
      <c r="W3" s="46">
        <f>U3-V3</f>
        <v>16</v>
      </c>
      <c r="X3" s="48">
        <v>11.55</v>
      </c>
      <c r="Y3" s="48">
        <f>W3*X3</f>
        <v>184.8</v>
      </c>
      <c r="Z3" s="49">
        <f>Y3+Y4</f>
        <v>265.65000000000003</v>
      </c>
      <c r="AA3" s="77">
        <f>Z3+Z4</f>
        <v>295.21000000000004</v>
      </c>
      <c r="AB3" s="68"/>
      <c r="AC3" s="67">
        <v>58</v>
      </c>
      <c r="AD3" s="67">
        <v>51</v>
      </c>
      <c r="AE3" s="46">
        <f>AC3-AD3</f>
        <v>7</v>
      </c>
      <c r="AF3" s="48">
        <v>11.55</v>
      </c>
      <c r="AG3" s="48">
        <f>AE3*AF3</f>
        <v>80.850000000000009</v>
      </c>
      <c r="AH3" s="49">
        <f>AG3+AG4</f>
        <v>127.05000000000001</v>
      </c>
      <c r="AI3" s="77">
        <f>AH3+AH4</f>
        <v>156.61000000000001</v>
      </c>
      <c r="AJ3" s="68"/>
      <c r="AK3" s="67">
        <v>66</v>
      </c>
      <c r="AL3" s="67">
        <v>58</v>
      </c>
      <c r="AM3" s="46">
        <f>AK3-AL3</f>
        <v>8</v>
      </c>
      <c r="AN3" s="48">
        <v>11.55</v>
      </c>
      <c r="AO3" s="48">
        <f>AM3*AN3</f>
        <v>92.4</v>
      </c>
      <c r="AP3" s="49"/>
      <c r="AQ3" s="99">
        <f>AO3+AO4</f>
        <v>138.60000000000002</v>
      </c>
      <c r="AR3" s="99">
        <f>AQ3</f>
        <v>138.60000000000002</v>
      </c>
      <c r="AS3" s="67">
        <v>77</v>
      </c>
      <c r="AT3" s="67">
        <v>66</v>
      </c>
      <c r="AU3" s="46">
        <f>AS3-AT3</f>
        <v>11</v>
      </c>
      <c r="AV3" s="48">
        <v>11.55</v>
      </c>
      <c r="AW3" s="48">
        <f>AU3*AV3</f>
        <v>127.05000000000001</v>
      </c>
      <c r="AX3" s="49"/>
      <c r="AY3" s="99">
        <f>AW3+AW4</f>
        <v>184.8</v>
      </c>
      <c r="AZ3" s="99">
        <f>AY3</f>
        <v>184.8</v>
      </c>
      <c r="BA3" s="67">
        <v>84</v>
      </c>
      <c r="BB3" s="67">
        <v>77</v>
      </c>
      <c r="BC3" s="46">
        <f>BA3-BB3</f>
        <v>7</v>
      </c>
      <c r="BD3" s="48">
        <v>11.55</v>
      </c>
      <c r="BE3" s="48">
        <f>BC3*BD3</f>
        <v>80.850000000000009</v>
      </c>
      <c r="BF3" s="49"/>
      <c r="BG3" s="99">
        <f>BE3+BE4</f>
        <v>127.05000000000001</v>
      </c>
      <c r="BH3" s="99">
        <f>BG3</f>
        <v>127.05000000000001</v>
      </c>
      <c r="BI3" s="67">
        <v>92</v>
      </c>
      <c r="BJ3" s="67">
        <v>84</v>
      </c>
      <c r="BK3" s="46">
        <f>BI3-BJ3</f>
        <v>8</v>
      </c>
      <c r="BL3" s="48">
        <v>11.55</v>
      </c>
      <c r="BM3" s="48">
        <f>BK3*BL3</f>
        <v>92.4</v>
      </c>
      <c r="BN3" s="49"/>
      <c r="BO3" s="99">
        <f>BM3+BM4</f>
        <v>173.25</v>
      </c>
      <c r="BP3" s="99">
        <f>BO3</f>
        <v>173.25</v>
      </c>
      <c r="BQ3" s="67">
        <v>101</v>
      </c>
      <c r="BR3" s="67">
        <v>92</v>
      </c>
      <c r="BS3" s="46">
        <f>BQ3-BR3</f>
        <v>9</v>
      </c>
      <c r="BT3" s="48">
        <v>11.55</v>
      </c>
      <c r="BU3" s="48">
        <f>BS3*BT3</f>
        <v>103.95</v>
      </c>
      <c r="BV3" s="49"/>
      <c r="BW3" s="99">
        <f>BU3+BU4</f>
        <v>196.35000000000002</v>
      </c>
      <c r="BX3" s="99">
        <f>BW3</f>
        <v>196.35000000000002</v>
      </c>
      <c r="BY3" s="67">
        <v>109</v>
      </c>
      <c r="BZ3" s="67">
        <v>101</v>
      </c>
      <c r="CA3" s="46">
        <f>BY3-BZ3</f>
        <v>8</v>
      </c>
      <c r="CB3" s="48">
        <v>11.087999999999999</v>
      </c>
      <c r="CC3" s="48">
        <f>CA3*CB3</f>
        <v>88.703999999999994</v>
      </c>
      <c r="CD3" s="49"/>
      <c r="CE3" s="99">
        <f>CC3+CC4</f>
        <v>155.23199999999997</v>
      </c>
      <c r="CF3" s="99">
        <f>CE3</f>
        <v>155.23199999999997</v>
      </c>
      <c r="CG3">
        <v>87.83</v>
      </c>
      <c r="CH3" s="110">
        <f>CF3-CG3</f>
        <v>67.401999999999973</v>
      </c>
      <c r="CI3" s="67">
        <v>119</v>
      </c>
      <c r="CJ3" s="67">
        <v>109</v>
      </c>
      <c r="CK3" s="46">
        <f>CI3-CJ3</f>
        <v>10</v>
      </c>
      <c r="CL3" s="48">
        <v>11.087999999999999</v>
      </c>
      <c r="CM3" s="48">
        <f>CK3*CL3</f>
        <v>110.88</v>
      </c>
      <c r="CN3" s="49"/>
      <c r="CO3" s="99">
        <f>CM3+CM4</f>
        <v>210.67199999999997</v>
      </c>
      <c r="CP3" s="99">
        <f>CO3</f>
        <v>210.67199999999997</v>
      </c>
      <c r="CQ3" s="67">
        <v>131</v>
      </c>
      <c r="CR3" s="67">
        <v>119</v>
      </c>
      <c r="CS3" s="46">
        <f>CQ3-CR3</f>
        <v>12</v>
      </c>
      <c r="CT3" s="48">
        <v>11.087999999999999</v>
      </c>
      <c r="CU3" s="48">
        <f>CS3*CT3</f>
        <v>133.05599999999998</v>
      </c>
      <c r="CV3" s="49"/>
      <c r="CW3" s="99">
        <f>CU3+CU4</f>
        <v>243.93599999999998</v>
      </c>
      <c r="CX3" s="99">
        <f>CW3</f>
        <v>243.93599999999998</v>
      </c>
      <c r="CY3" s="67">
        <v>144</v>
      </c>
      <c r="CZ3" s="67">
        <v>131</v>
      </c>
      <c r="DA3" s="46">
        <f>CY3-CZ3</f>
        <v>13</v>
      </c>
      <c r="DB3" s="48">
        <v>11.087999999999999</v>
      </c>
      <c r="DC3" s="48">
        <f>DA3*DB3</f>
        <v>144.14399999999998</v>
      </c>
      <c r="DD3" s="49"/>
      <c r="DE3" s="99">
        <f>DC3+DC4</f>
        <v>299.37599999999998</v>
      </c>
      <c r="DF3" s="142">
        <f>DE3</f>
        <v>299.37599999999998</v>
      </c>
      <c r="DG3" s="134">
        <v>167</v>
      </c>
      <c r="DH3" s="135">
        <v>144</v>
      </c>
      <c r="DI3" s="135">
        <f>DG3-DH3</f>
        <v>23</v>
      </c>
      <c r="DJ3" s="136">
        <v>11.087999999999999</v>
      </c>
      <c r="DK3" s="136">
        <f>DI3*DJ3</f>
        <v>255.02399999999997</v>
      </c>
      <c r="DL3" s="137"/>
      <c r="DM3" s="138">
        <f>DK3+DK4</f>
        <v>454.60799999999995</v>
      </c>
      <c r="DN3" s="139">
        <f>DM3</f>
        <v>454.60799999999995</v>
      </c>
      <c r="DO3" s="134">
        <v>171</v>
      </c>
      <c r="DP3" s="134">
        <v>167</v>
      </c>
      <c r="DQ3" s="135">
        <f>DO3-DP3</f>
        <v>4</v>
      </c>
      <c r="DR3" s="136">
        <v>11.087999999999999</v>
      </c>
      <c r="DS3" s="136">
        <f>DQ3*DR3</f>
        <v>44.351999999999997</v>
      </c>
      <c r="DT3" s="137"/>
      <c r="DU3" s="138">
        <f>DS3+DS4</f>
        <v>77.615999999999985</v>
      </c>
      <c r="DV3" s="139">
        <f>DU3</f>
        <v>77.615999999999985</v>
      </c>
      <c r="DW3" s="134">
        <v>185</v>
      </c>
      <c r="DX3" s="134">
        <v>171</v>
      </c>
      <c r="DY3" s="135">
        <f>DW3-DX3</f>
        <v>14</v>
      </c>
      <c r="DZ3" s="136">
        <v>13.476000000000001</v>
      </c>
      <c r="EA3" s="136">
        <f>DY3*DZ3</f>
        <v>188.66400000000002</v>
      </c>
      <c r="EB3" s="137"/>
      <c r="EC3" s="138">
        <f>EA3+EA4</f>
        <v>336.90000000000003</v>
      </c>
      <c r="ED3" s="139">
        <f>EC3</f>
        <v>336.90000000000003</v>
      </c>
      <c r="EE3" s="153">
        <v>198</v>
      </c>
      <c r="EF3" s="153">
        <v>185</v>
      </c>
      <c r="EG3" s="135">
        <f>EE3-EF3</f>
        <v>13</v>
      </c>
      <c r="EH3" s="136">
        <v>13.476000000000001</v>
      </c>
      <c r="EI3" s="136">
        <f>EG3*EH3</f>
        <v>175.18800000000002</v>
      </c>
      <c r="EJ3" s="137"/>
      <c r="EK3" s="138">
        <f>EI3+EI4</f>
        <v>282.99600000000004</v>
      </c>
      <c r="EL3" s="139">
        <f>EK3</f>
        <v>282.99600000000004</v>
      </c>
      <c r="EM3" s="153">
        <v>209</v>
      </c>
      <c r="EN3" s="153">
        <v>198</v>
      </c>
      <c r="EO3" s="135">
        <f>EM3-EN3</f>
        <v>11</v>
      </c>
      <c r="EP3" s="136">
        <v>13.476000000000001</v>
      </c>
      <c r="EQ3" s="136">
        <f>EO3*EP3</f>
        <v>148.23600000000002</v>
      </c>
      <c r="ER3" s="137"/>
      <c r="ES3" s="138">
        <f>EQ3+EQ4</f>
        <v>229.09200000000004</v>
      </c>
      <c r="ET3" s="139">
        <f>ES3</f>
        <v>229.09200000000004</v>
      </c>
      <c r="EU3" s="153">
        <v>219</v>
      </c>
      <c r="EV3" s="153">
        <v>209</v>
      </c>
      <c r="EW3" s="135">
        <f>EU3-EV3</f>
        <v>10</v>
      </c>
      <c r="EX3" s="136">
        <v>22.416</v>
      </c>
      <c r="EY3" s="136">
        <f t="shared" ref="EY3:EY14" si="0">EW3*EX3</f>
        <v>224.16</v>
      </c>
      <c r="EZ3" s="137"/>
      <c r="FA3" s="138">
        <f>EY3+EY4</f>
        <v>358.65600000000001</v>
      </c>
      <c r="FB3" s="180">
        <f>FA3</f>
        <v>358.65600000000001</v>
      </c>
      <c r="FC3" s="153">
        <v>230</v>
      </c>
      <c r="FD3" s="153">
        <v>219</v>
      </c>
      <c r="FE3" s="135">
        <f>FC3-FD3</f>
        <v>11</v>
      </c>
      <c r="FF3" s="136">
        <v>22.416</v>
      </c>
      <c r="FG3" s="136">
        <f t="shared" ref="FG3:FG14" si="1">FE3*FF3</f>
        <v>246.57599999999999</v>
      </c>
      <c r="FH3" s="137"/>
      <c r="FI3" s="138">
        <f>FG3+FG4</f>
        <v>381.072</v>
      </c>
      <c r="FJ3" s="181">
        <f>FI3</f>
        <v>381.072</v>
      </c>
      <c r="FK3" s="153">
        <v>237</v>
      </c>
      <c r="FL3" s="153">
        <v>230</v>
      </c>
      <c r="FM3" s="135">
        <f>FK3-FL3</f>
        <v>7</v>
      </c>
      <c r="FN3" s="136">
        <v>22.416</v>
      </c>
      <c r="FO3" s="136">
        <f t="shared" ref="FO3:FO14" si="2">FM3*FN3</f>
        <v>156.91200000000001</v>
      </c>
      <c r="FP3" s="137"/>
      <c r="FQ3" s="138">
        <f>FO3+FO4</f>
        <v>246.57600000000002</v>
      </c>
      <c r="FR3" s="181">
        <f>FQ3</f>
        <v>246.57600000000002</v>
      </c>
      <c r="FS3" s="153">
        <v>250</v>
      </c>
      <c r="FT3" s="153">
        <v>237</v>
      </c>
      <c r="FU3" s="135">
        <f>FS3-FT3</f>
        <v>13</v>
      </c>
      <c r="FV3" s="136">
        <v>22.416</v>
      </c>
      <c r="FW3" s="136">
        <f t="shared" ref="FW3:FW14" si="3">FU3*FV3</f>
        <v>291.40800000000002</v>
      </c>
      <c r="FX3" s="137"/>
      <c r="FY3" s="138">
        <f>FW3+FW4</f>
        <v>448.32000000000005</v>
      </c>
      <c r="FZ3" s="181">
        <f>FY3</f>
        <v>448.32000000000005</v>
      </c>
      <c r="GA3" s="153">
        <v>263</v>
      </c>
      <c r="GB3" s="153">
        <v>250</v>
      </c>
      <c r="GC3" s="135">
        <f>GA3-GB3</f>
        <v>13</v>
      </c>
      <c r="GD3" s="136">
        <v>22.416</v>
      </c>
      <c r="GE3" s="136">
        <f t="shared" ref="GE3:GE5" si="4">GC3*GD3</f>
        <v>291.40800000000002</v>
      </c>
      <c r="GF3" s="137"/>
      <c r="GG3" s="138">
        <f>GE3+GE4</f>
        <v>448.32000000000005</v>
      </c>
      <c r="GH3" s="180">
        <f>GG3</f>
        <v>448.32000000000005</v>
      </c>
      <c r="GI3" s="153">
        <v>276</v>
      </c>
      <c r="GJ3" s="153">
        <v>263</v>
      </c>
      <c r="GK3" s="135">
        <f>GI3-GJ3</f>
        <v>13</v>
      </c>
      <c r="GL3" s="136">
        <v>22.416</v>
      </c>
      <c r="GM3" s="136">
        <f t="shared" ref="GM3:GM5" si="5">GK3*GL3</f>
        <v>291.40800000000002</v>
      </c>
      <c r="GN3" s="137"/>
      <c r="GO3" s="138">
        <f>GM3+GM4</f>
        <v>515.56799999999998</v>
      </c>
      <c r="GP3" s="180">
        <f>GO3</f>
        <v>515.56799999999998</v>
      </c>
      <c r="GQ3" s="153">
        <v>288</v>
      </c>
      <c r="GR3" s="153">
        <v>276</v>
      </c>
      <c r="GS3" s="135">
        <f>GQ3-GR3</f>
        <v>12</v>
      </c>
      <c r="GT3" s="136">
        <v>22.416</v>
      </c>
      <c r="GU3" s="136">
        <f t="shared" ref="GU3:GU5" si="6">GS3*GT3</f>
        <v>268.99200000000002</v>
      </c>
      <c r="GV3" s="137"/>
      <c r="GW3" s="138">
        <f>GU3+GU4</f>
        <v>403.48800000000006</v>
      </c>
      <c r="GX3" s="180">
        <f>GW3</f>
        <v>403.48800000000006</v>
      </c>
      <c r="GY3" s="153">
        <v>301</v>
      </c>
      <c r="GZ3" s="153">
        <v>288</v>
      </c>
      <c r="HA3" s="135">
        <f>GY3-GZ3</f>
        <v>13</v>
      </c>
      <c r="HB3" s="136">
        <v>22.416</v>
      </c>
      <c r="HC3" s="136">
        <f t="shared" ref="HC3" si="7">HA3*HB3</f>
        <v>291.40800000000002</v>
      </c>
      <c r="HD3" s="137"/>
      <c r="HE3" s="138">
        <f>HC3+HC4</f>
        <v>515.56799999999998</v>
      </c>
      <c r="HF3" s="180">
        <f>HE3</f>
        <v>515.56799999999998</v>
      </c>
      <c r="HG3" s="153">
        <v>314</v>
      </c>
      <c r="HH3" s="153">
        <v>301</v>
      </c>
      <c r="HI3" s="135">
        <f>HG3-HH3</f>
        <v>13</v>
      </c>
      <c r="HJ3" s="136">
        <v>22.416</v>
      </c>
      <c r="HK3" s="136">
        <f t="shared" ref="HK3" si="8">HI3*HJ3</f>
        <v>291.40800000000002</v>
      </c>
      <c r="HL3" s="137"/>
      <c r="HM3" s="138">
        <f>HK3+HK4</f>
        <v>448.32000000000005</v>
      </c>
      <c r="HN3" s="180">
        <f>HM3</f>
        <v>448.32000000000005</v>
      </c>
      <c r="HO3" s="153">
        <v>325</v>
      </c>
      <c r="HP3" s="153">
        <v>314</v>
      </c>
      <c r="HQ3" s="135">
        <f>HO3-HP3</f>
        <v>11</v>
      </c>
      <c r="HR3" s="136">
        <v>22.416</v>
      </c>
      <c r="HS3" s="136">
        <f t="shared" ref="HS3" si="9">HQ3*HR3</f>
        <v>246.57599999999999</v>
      </c>
      <c r="HT3" s="137"/>
      <c r="HU3" s="138">
        <f>HS3+HS4</f>
        <v>425.904</v>
      </c>
      <c r="HV3" s="180">
        <f>HU3</f>
        <v>425.904</v>
      </c>
      <c r="HW3" s="153">
        <v>338</v>
      </c>
      <c r="HX3" s="153">
        <v>325</v>
      </c>
      <c r="HY3" s="135">
        <f>HW3-HX3</f>
        <v>13</v>
      </c>
      <c r="HZ3" s="136">
        <v>22.416</v>
      </c>
      <c r="IA3" s="136">
        <f t="shared" ref="IA3" si="10">HY3*HZ3</f>
        <v>291.40800000000002</v>
      </c>
      <c r="IB3" s="137"/>
      <c r="IC3" s="138">
        <f>IA3+IA4</f>
        <v>448.32000000000005</v>
      </c>
      <c r="ID3" s="180">
        <f>IC3</f>
        <v>448.32000000000005</v>
      </c>
      <c r="IE3" s="153">
        <v>352</v>
      </c>
      <c r="IF3" s="153">
        <v>338</v>
      </c>
      <c r="IG3" s="135">
        <f>IE3-IF3</f>
        <v>14</v>
      </c>
      <c r="IH3" s="136">
        <v>22.416</v>
      </c>
      <c r="II3" s="136">
        <f t="shared" ref="II3" si="11">IG3*IH3</f>
        <v>313.82400000000001</v>
      </c>
      <c r="IJ3" s="137"/>
      <c r="IK3" s="138">
        <f>II3+II4</f>
        <v>493.15200000000004</v>
      </c>
      <c r="IL3" s="180">
        <f>IK3</f>
        <v>493.15200000000004</v>
      </c>
      <c r="IM3" s="153">
        <v>367</v>
      </c>
      <c r="IN3" s="153">
        <v>352</v>
      </c>
      <c r="IO3" s="224">
        <f>IM3-IN3</f>
        <v>15</v>
      </c>
      <c r="IP3" s="136">
        <v>22.416</v>
      </c>
      <c r="IQ3" s="136">
        <f t="shared" ref="IQ3" si="12">IO3*IP3</f>
        <v>336.24</v>
      </c>
      <c r="IR3" s="137"/>
      <c r="IS3" s="138">
        <f>IQ3+IQ4</f>
        <v>515.56799999999998</v>
      </c>
      <c r="IT3" s="180">
        <f>IS3</f>
        <v>515.56799999999998</v>
      </c>
      <c r="IU3" s="153">
        <v>380</v>
      </c>
      <c r="IV3" s="153">
        <v>367</v>
      </c>
      <c r="IW3" s="224">
        <f>IU3-IV3</f>
        <v>13</v>
      </c>
      <c r="IX3" s="136">
        <v>22.416</v>
      </c>
      <c r="IY3" s="136">
        <f t="shared" ref="IY3" si="13">IW3*IX3</f>
        <v>291.40800000000002</v>
      </c>
      <c r="IZ3" s="137"/>
      <c r="JA3" s="138">
        <f>IY3+IY4</f>
        <v>425.904</v>
      </c>
      <c r="JB3" s="180">
        <f>JA3</f>
        <v>425.904</v>
      </c>
      <c r="JC3" s="153">
        <v>396</v>
      </c>
      <c r="JD3" s="153">
        <v>380</v>
      </c>
      <c r="JE3" s="224">
        <f>JC3-JD3</f>
        <v>16</v>
      </c>
      <c r="JF3" s="136">
        <v>25.224</v>
      </c>
      <c r="JG3" s="136">
        <f t="shared" ref="JG3" si="14">JE3*JF3</f>
        <v>403.584</v>
      </c>
      <c r="JH3" s="137"/>
      <c r="JI3" s="233">
        <f>JG3+JG4</f>
        <v>605.37599999999998</v>
      </c>
      <c r="JJ3" s="230">
        <f>JI3</f>
        <v>605.37599999999998</v>
      </c>
      <c r="JK3" s="153">
        <v>419</v>
      </c>
      <c r="JL3" s="153">
        <v>396</v>
      </c>
      <c r="JM3" s="224">
        <f>JK3-JL3</f>
        <v>23</v>
      </c>
      <c r="JN3" s="136">
        <v>25.224</v>
      </c>
      <c r="JO3" s="136">
        <f t="shared" ref="JO3" si="15">JM3*JN3</f>
        <v>580.15200000000004</v>
      </c>
      <c r="JP3" s="137"/>
      <c r="JQ3" s="233">
        <f>JO3+JO4</f>
        <v>807.16800000000001</v>
      </c>
      <c r="JR3" s="230">
        <f>JQ3</f>
        <v>807.16800000000001</v>
      </c>
      <c r="JS3" s="153">
        <v>432</v>
      </c>
      <c r="JT3" s="153">
        <v>419</v>
      </c>
      <c r="JU3" s="224">
        <f>JS3-JT3</f>
        <v>13</v>
      </c>
      <c r="JV3" s="136">
        <v>25.224</v>
      </c>
      <c r="JW3" s="136">
        <f>JU3*JV3</f>
        <v>327.91199999999998</v>
      </c>
      <c r="JX3" s="137"/>
      <c r="JY3" s="233">
        <f>JW3+JW4</f>
        <v>403.58399999999995</v>
      </c>
      <c r="JZ3" s="230">
        <f>JY3</f>
        <v>403.58399999999995</v>
      </c>
      <c r="KA3" s="153">
        <v>445</v>
      </c>
      <c r="KB3" s="153">
        <v>432</v>
      </c>
      <c r="KC3" s="224">
        <f>KA3-KB3</f>
        <v>13</v>
      </c>
      <c r="KD3" s="136">
        <v>25.224</v>
      </c>
      <c r="KE3" s="136">
        <f>KC3*KD3</f>
        <v>327.91199999999998</v>
      </c>
      <c r="KF3" s="137"/>
      <c r="KG3" s="233">
        <f>KE3+KE4</f>
        <v>479.25599999999997</v>
      </c>
      <c r="KH3" s="238">
        <f>KG3</f>
        <v>479.25599999999997</v>
      </c>
      <c r="KI3" s="153">
        <v>457</v>
      </c>
      <c r="KJ3" s="153">
        <v>445</v>
      </c>
      <c r="KK3" s="224">
        <f>KI3-KJ3</f>
        <v>12</v>
      </c>
      <c r="KL3" s="136">
        <v>25.224</v>
      </c>
      <c r="KM3" s="136">
        <f>KK3*KL3</f>
        <v>302.68799999999999</v>
      </c>
      <c r="KN3" s="137"/>
      <c r="KO3" s="233">
        <f>KM3+KM4</f>
        <v>454.03199999999998</v>
      </c>
      <c r="KP3" s="238">
        <f>KO3</f>
        <v>454.03199999999998</v>
      </c>
      <c r="KQ3" s="153">
        <v>476</v>
      </c>
      <c r="KR3" s="153">
        <v>457</v>
      </c>
      <c r="KS3" s="224">
        <f>KQ3-KR3</f>
        <v>19</v>
      </c>
      <c r="KT3" s="136">
        <v>25.224</v>
      </c>
      <c r="KU3" s="136">
        <f>KS3*KT3</f>
        <v>479.25600000000003</v>
      </c>
      <c r="KV3" s="137"/>
      <c r="KW3" s="233">
        <f>KU3+KU4</f>
        <v>655.82400000000007</v>
      </c>
      <c r="KX3" s="238">
        <f>KW3</f>
        <v>655.82400000000007</v>
      </c>
      <c r="KY3" s="153">
        <v>493</v>
      </c>
      <c r="KZ3" s="153">
        <v>476</v>
      </c>
      <c r="LA3" s="224">
        <f>KY3-KZ3</f>
        <v>17</v>
      </c>
      <c r="LB3" s="136">
        <v>25.224</v>
      </c>
      <c r="LC3" s="136">
        <f>LA3*LB3</f>
        <v>428.80799999999999</v>
      </c>
      <c r="LD3" s="137"/>
      <c r="LE3" s="233">
        <f>LC3+LC4</f>
        <v>580.15200000000004</v>
      </c>
      <c r="LF3" s="238">
        <f>LE3</f>
        <v>580.15200000000004</v>
      </c>
      <c r="LG3" s="153">
        <v>507</v>
      </c>
      <c r="LH3" s="153">
        <v>493</v>
      </c>
      <c r="LI3" s="224">
        <f>LG3-LH3</f>
        <v>14</v>
      </c>
      <c r="LJ3" s="136">
        <v>25.224</v>
      </c>
      <c r="LK3" s="136">
        <f>LI3*LJ3</f>
        <v>353.13600000000002</v>
      </c>
      <c r="LL3" s="137"/>
      <c r="LM3" s="233">
        <f>LK3+LK4</f>
        <v>529.70400000000006</v>
      </c>
      <c r="LN3" s="238">
        <f>LM3</f>
        <v>529.70400000000006</v>
      </c>
      <c r="LO3" s="153">
        <v>521</v>
      </c>
      <c r="LP3" s="153">
        <v>507</v>
      </c>
      <c r="LQ3" s="224">
        <f>LO3-LP3</f>
        <v>14</v>
      </c>
      <c r="LR3" s="136">
        <v>25.224</v>
      </c>
      <c r="LS3" s="136">
        <f>LQ3*LR3</f>
        <v>353.13600000000002</v>
      </c>
      <c r="LT3" s="137"/>
      <c r="LU3" s="233">
        <f>LS3+LS4</f>
        <v>554.928</v>
      </c>
      <c r="LV3" s="238">
        <f>LU3</f>
        <v>554.928</v>
      </c>
      <c r="LW3" s="279">
        <v>533</v>
      </c>
      <c r="LX3" s="153">
        <v>521</v>
      </c>
      <c r="LY3" s="224">
        <f>LW3-LX3</f>
        <v>12</v>
      </c>
      <c r="LZ3" s="136">
        <v>25.224</v>
      </c>
      <c r="MA3" s="136">
        <f>LY3*LZ3</f>
        <v>302.68799999999999</v>
      </c>
      <c r="MB3" s="137"/>
      <c r="MC3" s="231">
        <f>MA3+MA4</f>
        <v>428.80799999999999</v>
      </c>
      <c r="MD3" s="238">
        <f>MC3</f>
        <v>428.80799999999999</v>
      </c>
      <c r="MF3" s="279">
        <v>545</v>
      </c>
      <c r="MG3" s="279">
        <v>533</v>
      </c>
      <c r="MH3" s="224">
        <f>MF3-MG3</f>
        <v>12</v>
      </c>
      <c r="MI3" s="136">
        <v>25.224</v>
      </c>
      <c r="MJ3" s="136">
        <f>MH3*MI3</f>
        <v>302.68799999999999</v>
      </c>
      <c r="MK3" s="137"/>
      <c r="ML3" s="231">
        <f>MJ3+MJ4</f>
        <v>454.03199999999998</v>
      </c>
      <c r="MM3" s="238">
        <f>ML3</f>
        <v>454.03199999999998</v>
      </c>
      <c r="MN3" s="279">
        <v>556</v>
      </c>
      <c r="MO3" s="279">
        <v>545</v>
      </c>
      <c r="MP3" s="224">
        <f>MN3-MO3</f>
        <v>11</v>
      </c>
      <c r="MQ3" s="136">
        <v>25.224</v>
      </c>
      <c r="MR3" s="136">
        <f>MP3*MQ3</f>
        <v>277.464</v>
      </c>
      <c r="MS3" s="137"/>
      <c r="MT3" s="231">
        <f>MR3+MR4</f>
        <v>403.584</v>
      </c>
      <c r="MU3" s="238">
        <f>MT3</f>
        <v>403.584</v>
      </c>
      <c r="MV3" s="279">
        <v>567</v>
      </c>
      <c r="MW3" s="279">
        <v>556</v>
      </c>
      <c r="MX3" s="224">
        <f>MV3-MW3</f>
        <v>11</v>
      </c>
      <c r="MY3" s="136">
        <v>25.224</v>
      </c>
      <c r="MZ3" s="136">
        <f>MX3*MY3</f>
        <v>277.464</v>
      </c>
      <c r="NA3" s="137"/>
      <c r="NB3" s="231">
        <f>MZ3+MZ4</f>
        <v>403.584</v>
      </c>
      <c r="NC3" s="238">
        <f>NB3</f>
        <v>403.584</v>
      </c>
      <c r="ND3" s="279">
        <v>578</v>
      </c>
      <c r="NE3" s="279">
        <v>567</v>
      </c>
      <c r="NF3" s="224">
        <f>ND3-NE3</f>
        <v>11</v>
      </c>
      <c r="NG3" s="136">
        <v>25.224</v>
      </c>
      <c r="NH3" s="136">
        <f>NF3*NG3</f>
        <v>277.464</v>
      </c>
      <c r="NI3" s="137"/>
      <c r="NJ3" s="231">
        <f>NH3+NH4</f>
        <v>428.80799999999999</v>
      </c>
      <c r="NK3" s="238">
        <f>NJ3</f>
        <v>428.80799999999999</v>
      </c>
      <c r="NL3" s="279">
        <v>591</v>
      </c>
      <c r="NM3" s="279">
        <v>578</v>
      </c>
      <c r="NN3" s="224">
        <f>NL3-NM3</f>
        <v>13</v>
      </c>
      <c r="NO3" s="136">
        <v>25.224</v>
      </c>
      <c r="NP3" s="136">
        <f>NN3*NO3</f>
        <v>327.91199999999998</v>
      </c>
      <c r="NQ3" s="137"/>
      <c r="NR3" s="231">
        <f>NP3+NP4</f>
        <v>479.25599999999997</v>
      </c>
      <c r="NS3" s="238">
        <f>NR3</f>
        <v>479.25599999999997</v>
      </c>
      <c r="NT3" s="279">
        <v>617</v>
      </c>
      <c r="NU3" s="279">
        <v>591</v>
      </c>
      <c r="NV3" s="224">
        <f>NT3-NU3</f>
        <v>26</v>
      </c>
      <c r="NW3" s="136">
        <v>25.224</v>
      </c>
      <c r="NX3" s="136">
        <f>NV3*NW3</f>
        <v>655.82399999999996</v>
      </c>
      <c r="NY3" s="137"/>
      <c r="NZ3" s="231">
        <f>NX3+NX4</f>
        <v>1034.184</v>
      </c>
      <c r="OA3" s="238">
        <f>NZ3</f>
        <v>1034.184</v>
      </c>
      <c r="OB3" s="279">
        <v>634</v>
      </c>
      <c r="OC3" s="279">
        <v>617</v>
      </c>
      <c r="OD3" s="224">
        <f>OB3-OC3</f>
        <v>17</v>
      </c>
      <c r="OE3" s="136">
        <v>25.224</v>
      </c>
      <c r="OF3" s="136">
        <f>OD3*OE3</f>
        <v>428.80799999999999</v>
      </c>
      <c r="OG3" s="137"/>
      <c r="OH3" s="231">
        <f>OF3+OF4</f>
        <v>655.82399999999996</v>
      </c>
      <c r="OI3" s="238">
        <f>OH3</f>
        <v>655.82399999999996</v>
      </c>
      <c r="OJ3" s="279">
        <v>646</v>
      </c>
      <c r="OK3" s="279">
        <v>634</v>
      </c>
      <c r="OL3" s="224">
        <f>OJ3-OK3</f>
        <v>12</v>
      </c>
      <c r="OM3" s="136">
        <v>25.224</v>
      </c>
      <c r="ON3" s="136">
        <f>OL3*OM3</f>
        <v>302.68799999999999</v>
      </c>
      <c r="OO3" s="137"/>
      <c r="OP3" s="231">
        <f>ON3+ON4</f>
        <v>479.25599999999997</v>
      </c>
      <c r="OQ3" s="238">
        <f>OP3</f>
        <v>479.25599999999997</v>
      </c>
      <c r="OR3" s="279">
        <v>658</v>
      </c>
      <c r="OS3" s="279">
        <v>646</v>
      </c>
      <c r="OT3" s="224">
        <f>OR3-OS3</f>
        <v>12</v>
      </c>
      <c r="OU3" s="136">
        <v>25.224</v>
      </c>
      <c r="OV3" s="136">
        <f>OT3*OU3</f>
        <v>302.68799999999999</v>
      </c>
      <c r="OW3" s="137"/>
      <c r="OX3" s="231">
        <f>OV3+OV4</f>
        <v>504.48</v>
      </c>
      <c r="OY3" s="238">
        <f>OX3</f>
        <v>504.48</v>
      </c>
      <c r="OZ3" s="279">
        <v>667</v>
      </c>
      <c r="PA3" s="279">
        <v>658</v>
      </c>
      <c r="PB3" s="224">
        <f>OZ3-PA3</f>
        <v>9</v>
      </c>
      <c r="PC3" s="136">
        <v>25.224</v>
      </c>
      <c r="PD3" s="136">
        <f>PB3*PC3</f>
        <v>227.01599999999999</v>
      </c>
      <c r="PE3" s="137"/>
      <c r="PF3" s="231">
        <f>PD3+PD4</f>
        <v>378.36</v>
      </c>
      <c r="PG3" s="238">
        <f>PF3</f>
        <v>378.36</v>
      </c>
      <c r="PH3" s="279">
        <v>685</v>
      </c>
      <c r="PI3" s="279">
        <v>667</v>
      </c>
      <c r="PJ3" s="224">
        <f>PH3-PI3</f>
        <v>18</v>
      </c>
      <c r="PK3" s="136">
        <v>25.224</v>
      </c>
      <c r="PL3" s="136">
        <f>PJ3*PK3</f>
        <v>454.03199999999998</v>
      </c>
      <c r="PM3" s="137"/>
      <c r="PN3" s="231">
        <f>PL3+PL4</f>
        <v>706.27199999999993</v>
      </c>
      <c r="PO3" s="238">
        <f>PN3</f>
        <v>706.27199999999993</v>
      </c>
      <c r="PP3" s="279">
        <v>691</v>
      </c>
      <c r="PQ3" s="279">
        <v>685</v>
      </c>
      <c r="PR3" s="224">
        <f>PP3-PQ3</f>
        <v>6</v>
      </c>
      <c r="PS3" s="136">
        <v>31.367999999999999</v>
      </c>
      <c r="PT3" s="136">
        <f>PR3*PS3</f>
        <v>188.208</v>
      </c>
      <c r="PU3" s="137"/>
      <c r="PV3" s="231">
        <f>PT3+PT4</f>
        <v>407.78399999999999</v>
      </c>
      <c r="PW3" s="238">
        <f>PV3</f>
        <v>407.78399999999999</v>
      </c>
      <c r="PX3" s="287">
        <f>PN3+PW3</f>
        <v>1114.056</v>
      </c>
      <c r="PY3" s="279">
        <v>691</v>
      </c>
      <c r="PZ3" s="279">
        <v>691</v>
      </c>
      <c r="QA3" s="224">
        <f>PY3-PZ3</f>
        <v>0</v>
      </c>
      <c r="QB3" s="136">
        <v>31.367999999999999</v>
      </c>
      <c r="QC3" s="136">
        <f>QA3*QB3</f>
        <v>0</v>
      </c>
      <c r="QD3" s="137"/>
      <c r="QE3" s="231">
        <f>QC3+QC4</f>
        <v>0</v>
      </c>
      <c r="QF3" s="238">
        <f>QE3</f>
        <v>0</v>
      </c>
      <c r="QG3" s="279">
        <v>710</v>
      </c>
      <c r="QH3" s="279">
        <v>691</v>
      </c>
      <c r="QI3" s="224">
        <f>QG3-QH3</f>
        <v>19</v>
      </c>
      <c r="QJ3" s="136">
        <v>31.367999999999999</v>
      </c>
      <c r="QK3" s="136">
        <f>QI3*QJ3</f>
        <v>595.99199999999996</v>
      </c>
      <c r="QL3" s="137"/>
      <c r="QM3" s="231">
        <f>QK3+QK4</f>
        <v>690.096</v>
      </c>
      <c r="QN3" s="180">
        <f>QM3</f>
        <v>690.096</v>
      </c>
      <c r="QP3" s="279">
        <v>721</v>
      </c>
      <c r="QQ3" s="279">
        <v>710</v>
      </c>
      <c r="QR3" s="224">
        <f>QP3-QQ3</f>
        <v>11</v>
      </c>
      <c r="QS3" s="136">
        <v>31.367999999999999</v>
      </c>
      <c r="QT3" s="136">
        <f>QR3*QS3</f>
        <v>345.048</v>
      </c>
      <c r="QU3" s="137"/>
      <c r="QV3" s="231">
        <f>QT3+QT4</f>
        <v>501.88800000000003</v>
      </c>
      <c r="QW3" s="180">
        <f>QV3</f>
        <v>501.88800000000003</v>
      </c>
      <c r="QX3" s="279">
        <v>731</v>
      </c>
      <c r="QY3" s="279">
        <v>721</v>
      </c>
      <c r="QZ3" s="224">
        <f>QX3-QY3</f>
        <v>10</v>
      </c>
      <c r="RA3" s="136">
        <v>31.367999999999999</v>
      </c>
      <c r="RB3" s="136">
        <f>QZ3*RA3</f>
        <v>313.68</v>
      </c>
      <c r="RC3" s="137"/>
      <c r="RD3" s="231">
        <f>RB3+RB4</f>
        <v>439.15199999999999</v>
      </c>
      <c r="RE3" s="180">
        <f>RD3</f>
        <v>439.15199999999999</v>
      </c>
      <c r="RG3" s="279">
        <v>741</v>
      </c>
      <c r="RH3" s="279">
        <v>731</v>
      </c>
      <c r="RI3" s="224">
        <f>RG3-RH3</f>
        <v>10</v>
      </c>
      <c r="RJ3" s="136">
        <v>31.367999999999999</v>
      </c>
      <c r="RK3" s="136">
        <f>RI3*RJ3</f>
        <v>313.68</v>
      </c>
      <c r="RL3" s="137"/>
      <c r="RM3" s="231">
        <f>RK3+RK4</f>
        <v>439.15199999999999</v>
      </c>
      <c r="RN3" s="180">
        <f>RM3</f>
        <v>439.15199999999999</v>
      </c>
      <c r="RP3" s="279">
        <v>750</v>
      </c>
      <c r="RQ3" s="279">
        <v>741</v>
      </c>
      <c r="RR3" s="224">
        <f>RP3-RQ3</f>
        <v>9</v>
      </c>
      <c r="RS3" s="136">
        <v>31.367999999999999</v>
      </c>
      <c r="RT3" s="136">
        <f>RR3*RS3</f>
        <v>282.31200000000001</v>
      </c>
      <c r="RU3" s="137"/>
      <c r="RV3" s="301">
        <f>RT3+RT4</f>
        <v>407.78399999999999</v>
      </c>
      <c r="RW3" s="304">
        <f>RV3</f>
        <v>407.78399999999999</v>
      </c>
      <c r="RY3" s="279">
        <v>761</v>
      </c>
      <c r="RZ3" s="279">
        <v>750</v>
      </c>
      <c r="SA3" s="224">
        <f>RY3-RZ3</f>
        <v>11</v>
      </c>
      <c r="SB3" s="136">
        <v>31.367999999999999</v>
      </c>
      <c r="SC3" s="136">
        <f>SA3*SB3</f>
        <v>345.048</v>
      </c>
      <c r="SD3" s="137"/>
      <c r="SE3" s="301">
        <f>SC3+SC4</f>
        <v>501.88800000000003</v>
      </c>
      <c r="SF3" s="304">
        <f>SE3</f>
        <v>501.88800000000003</v>
      </c>
      <c r="SH3" s="279">
        <v>770</v>
      </c>
      <c r="SI3" s="279">
        <v>761</v>
      </c>
      <c r="SJ3" s="224">
        <f>SH3-SI3</f>
        <v>9</v>
      </c>
      <c r="SK3" s="136">
        <v>31.367999999999999</v>
      </c>
      <c r="SL3" s="136">
        <f>SJ3*SK3</f>
        <v>282.31200000000001</v>
      </c>
      <c r="SM3" s="137"/>
      <c r="SN3" s="301">
        <f>SL3+SL4</f>
        <v>407.78399999999999</v>
      </c>
      <c r="SO3" s="304">
        <f>SN3</f>
        <v>407.78399999999999</v>
      </c>
      <c r="SQ3" s="279">
        <v>782</v>
      </c>
      <c r="SR3" s="279">
        <v>770</v>
      </c>
      <c r="SS3" s="224">
        <f>SQ3-SR3</f>
        <v>12</v>
      </c>
      <c r="ST3" s="136">
        <v>31.367999999999999</v>
      </c>
      <c r="SU3" s="136">
        <f>SS3*ST3</f>
        <v>376.416</v>
      </c>
      <c r="SV3" s="137"/>
      <c r="SW3" s="301">
        <f>SU3+SU4</f>
        <v>564.62400000000002</v>
      </c>
      <c r="SX3" s="304">
        <f>SW3</f>
        <v>564.62400000000002</v>
      </c>
      <c r="SZ3" s="279">
        <v>792</v>
      </c>
      <c r="TA3" s="279">
        <v>782</v>
      </c>
      <c r="TB3" s="224">
        <f>SZ3-TA3</f>
        <v>10</v>
      </c>
      <c r="TC3" s="136">
        <v>31.367999999999999</v>
      </c>
      <c r="TD3" s="136">
        <f>TB3*TC3</f>
        <v>313.68</v>
      </c>
      <c r="TE3" s="137"/>
      <c r="TF3" s="301">
        <f>TD3+TD4</f>
        <v>501.88800000000003</v>
      </c>
      <c r="TG3" s="305">
        <f>TF3</f>
        <v>501.88800000000003</v>
      </c>
      <c r="TI3" s="279">
        <v>803</v>
      </c>
      <c r="TJ3" s="314">
        <v>792</v>
      </c>
      <c r="TK3" s="135">
        <f>TI3-TJ3</f>
        <v>11</v>
      </c>
      <c r="TL3" s="136">
        <v>31.367999999999999</v>
      </c>
      <c r="TM3" s="136">
        <f>TK3*TL3</f>
        <v>345.048</v>
      </c>
      <c r="TN3" s="137"/>
      <c r="TO3" s="315">
        <f>TM3+TM4</f>
        <v>533.25599999999997</v>
      </c>
      <c r="TP3" s="316">
        <f>TO3</f>
        <v>533.25599999999997</v>
      </c>
      <c r="TR3" s="279">
        <v>810</v>
      </c>
      <c r="TS3" s="279">
        <v>803</v>
      </c>
      <c r="TT3" s="135">
        <f>TR3-TS3</f>
        <v>7</v>
      </c>
      <c r="TU3" s="136">
        <v>31.367999999999999</v>
      </c>
      <c r="TV3" s="136">
        <f>TT3*TU3</f>
        <v>219.57599999999999</v>
      </c>
      <c r="TW3" s="137"/>
      <c r="TX3" s="315">
        <f>TV3+TV4</f>
        <v>376.416</v>
      </c>
      <c r="TY3" s="316">
        <f>TX3</f>
        <v>376.416</v>
      </c>
      <c r="UA3" s="279">
        <v>821</v>
      </c>
      <c r="UB3" s="279">
        <v>810</v>
      </c>
      <c r="UC3" s="135">
        <f>UA3-UB3</f>
        <v>11</v>
      </c>
      <c r="UD3" s="136">
        <v>31.367999999999999</v>
      </c>
      <c r="UE3" s="136">
        <f>UC3*UD3</f>
        <v>345.048</v>
      </c>
      <c r="UF3" s="137"/>
      <c r="UG3" s="315">
        <f>UE3+UE4</f>
        <v>533.25599999999997</v>
      </c>
      <c r="UH3" s="316">
        <f>UG3</f>
        <v>533.25599999999997</v>
      </c>
      <c r="UJ3" s="279">
        <v>833</v>
      </c>
      <c r="UK3" s="279">
        <v>821</v>
      </c>
      <c r="UL3" s="135">
        <f>UJ3-UK3</f>
        <v>12</v>
      </c>
      <c r="UM3" s="136">
        <v>31.367999999999999</v>
      </c>
      <c r="UN3" s="136">
        <f>UL3*UM3</f>
        <v>376.416</v>
      </c>
      <c r="UO3" s="137"/>
      <c r="UP3" s="315">
        <f>UN3+UN4</f>
        <v>564.62400000000002</v>
      </c>
      <c r="UQ3" s="316">
        <f>UP3</f>
        <v>564.62400000000002</v>
      </c>
      <c r="US3" s="279">
        <v>842</v>
      </c>
      <c r="UT3" s="279">
        <v>833</v>
      </c>
      <c r="UU3" s="135">
        <f>US3-UT3</f>
        <v>9</v>
      </c>
      <c r="UV3" s="136">
        <v>31.367999999999999</v>
      </c>
      <c r="UW3" s="136">
        <f>UU3*UV3</f>
        <v>282.31200000000001</v>
      </c>
      <c r="UX3" s="137"/>
      <c r="UY3" s="315">
        <f>UW3+UW4</f>
        <v>470.52</v>
      </c>
      <c r="UZ3" s="320">
        <f>UY3</f>
        <v>470.52</v>
      </c>
      <c r="VB3" s="279">
        <v>854</v>
      </c>
      <c r="VC3" s="279">
        <v>842</v>
      </c>
      <c r="VD3" s="135">
        <f>VB3-VC3</f>
        <v>12</v>
      </c>
      <c r="VE3" s="136">
        <v>31.367999999999999</v>
      </c>
      <c r="VF3" s="136">
        <f>VD3*VE3</f>
        <v>376.416</v>
      </c>
      <c r="VG3" s="137"/>
      <c r="VH3" s="315">
        <f>VF3+VF4</f>
        <v>564.62400000000002</v>
      </c>
      <c r="VI3" s="320">
        <f>VH3</f>
        <v>564.62400000000002</v>
      </c>
      <c r="VK3" s="279">
        <v>863</v>
      </c>
      <c r="VL3" s="279">
        <v>854</v>
      </c>
      <c r="VM3" s="135">
        <f>VK3-VL3</f>
        <v>9</v>
      </c>
      <c r="VN3" s="136">
        <v>31.367999999999999</v>
      </c>
      <c r="VO3" s="136">
        <f>VM3*VN3</f>
        <v>282.31200000000001</v>
      </c>
      <c r="VP3" s="137"/>
      <c r="VQ3" s="315">
        <f>VO3+VO4</f>
        <v>470.52</v>
      </c>
      <c r="VR3" s="322">
        <f>VQ3</f>
        <v>470.52</v>
      </c>
      <c r="VT3" s="279">
        <v>873</v>
      </c>
      <c r="VU3" s="279">
        <v>863</v>
      </c>
      <c r="VV3" s="135">
        <f>VT3-VU3</f>
        <v>10</v>
      </c>
      <c r="VW3" s="136">
        <v>31.367999999999999</v>
      </c>
      <c r="VX3" s="136">
        <f>VV3*VW3</f>
        <v>313.68</v>
      </c>
      <c r="VY3" s="137"/>
      <c r="VZ3" s="315">
        <f>VX3+VX4</f>
        <v>470.52</v>
      </c>
      <c r="WA3" s="322">
        <f>VZ3</f>
        <v>470.52</v>
      </c>
      <c r="WC3" s="279">
        <v>885</v>
      </c>
      <c r="WD3" s="279">
        <v>873</v>
      </c>
      <c r="WE3" s="135">
        <f>WC3-WD3</f>
        <v>12</v>
      </c>
      <c r="WF3" s="136">
        <v>31.367999999999999</v>
      </c>
      <c r="WG3" s="136">
        <f>WE3*WF3</f>
        <v>376.416</v>
      </c>
      <c r="WH3" s="137"/>
      <c r="WI3" s="315">
        <f>WG3+WG4</f>
        <v>533.25599999999997</v>
      </c>
      <c r="WJ3" s="322">
        <f>WI3</f>
        <v>533.25599999999997</v>
      </c>
      <c r="WL3" s="279">
        <v>897</v>
      </c>
      <c r="WM3" s="279">
        <v>885</v>
      </c>
      <c r="WN3" s="135">
        <f>WL3-WM3</f>
        <v>12</v>
      </c>
      <c r="WO3" s="136">
        <v>31.367999999999999</v>
      </c>
      <c r="WP3" s="136">
        <f>WN3*WO3</f>
        <v>376.416</v>
      </c>
      <c r="WQ3" s="137"/>
      <c r="WR3" s="315">
        <f>WP3+WP4</f>
        <v>595.99199999999996</v>
      </c>
      <c r="WS3" s="322">
        <f>WR3</f>
        <v>595.99199999999996</v>
      </c>
      <c r="WU3" s="279">
        <v>909</v>
      </c>
      <c r="WV3" s="279">
        <v>897</v>
      </c>
      <c r="WW3" s="135">
        <f>WU3-WV3</f>
        <v>12</v>
      </c>
      <c r="WX3" s="136">
        <v>31.367999999999999</v>
      </c>
      <c r="WY3" s="136">
        <f>WW3*WX3</f>
        <v>376.416</v>
      </c>
      <c r="WZ3" s="137"/>
      <c r="XA3" s="315">
        <f>WY3+WY4</f>
        <v>564.62400000000002</v>
      </c>
      <c r="XB3" s="322">
        <f>XA3</f>
        <v>564.62400000000002</v>
      </c>
      <c r="XD3" s="279">
        <v>918</v>
      </c>
      <c r="XE3" s="279">
        <v>909</v>
      </c>
      <c r="XF3" s="135">
        <f>XD3-XE3</f>
        <v>9</v>
      </c>
      <c r="XG3" s="136">
        <v>31.367999999999999</v>
      </c>
      <c r="XH3" s="136">
        <f>XF3*XG3</f>
        <v>282.31200000000001</v>
      </c>
      <c r="XI3" s="137"/>
      <c r="XJ3" s="315">
        <f>XH3+XH4</f>
        <v>407.78399999999999</v>
      </c>
      <c r="XK3" s="322">
        <f>XJ3</f>
        <v>407.78399999999999</v>
      </c>
      <c r="XM3" s="279">
        <v>930</v>
      </c>
      <c r="XN3" s="279">
        <v>918</v>
      </c>
      <c r="XO3" s="135">
        <f>XM3-XN3</f>
        <v>12</v>
      </c>
      <c r="XP3" s="136">
        <v>31.367999999999999</v>
      </c>
      <c r="XQ3" s="136">
        <f>XO3*XP3</f>
        <v>376.416</v>
      </c>
      <c r="XR3" s="137"/>
      <c r="XS3" s="315">
        <f>XQ3+XQ4</f>
        <v>564.62400000000002</v>
      </c>
      <c r="XT3" s="322">
        <f>XS3</f>
        <v>564.62400000000002</v>
      </c>
      <c r="XV3" s="279">
        <v>939</v>
      </c>
      <c r="XW3" s="279">
        <v>930</v>
      </c>
      <c r="XX3" s="135">
        <f>XV3-XW3</f>
        <v>9</v>
      </c>
      <c r="XY3" s="136">
        <v>31.367999999999999</v>
      </c>
      <c r="XZ3" s="136">
        <f>XX3*XY3</f>
        <v>282.31200000000001</v>
      </c>
      <c r="YA3" s="137"/>
      <c r="YB3" s="315">
        <f>XZ3+XZ4</f>
        <v>470.52</v>
      </c>
      <c r="YC3" s="322">
        <f>YB3</f>
        <v>470.52</v>
      </c>
      <c r="YE3" s="279">
        <v>951</v>
      </c>
      <c r="YF3" s="279">
        <v>939</v>
      </c>
      <c r="YG3" s="135">
        <f>YE3-YF3</f>
        <v>12</v>
      </c>
      <c r="YH3" s="136">
        <v>31.367999999999999</v>
      </c>
      <c r="YI3" s="136">
        <f>YG3*YH3</f>
        <v>376.416</v>
      </c>
      <c r="YJ3" s="137"/>
      <c r="YK3" s="315">
        <f>YI3+YI4</f>
        <v>470.52</v>
      </c>
      <c r="YL3" s="322">
        <f>YK3</f>
        <v>470.52</v>
      </c>
      <c r="YN3" s="279">
        <v>960</v>
      </c>
      <c r="YO3" s="279">
        <v>951</v>
      </c>
      <c r="YP3" s="135">
        <f>YN3-YO3</f>
        <v>9</v>
      </c>
      <c r="YQ3" s="136">
        <v>31.367999999999999</v>
      </c>
      <c r="YR3" s="136">
        <f>YP3*YQ3</f>
        <v>282.31200000000001</v>
      </c>
      <c r="YS3" s="137"/>
      <c r="YT3" s="315">
        <f>YR3+YR4</f>
        <v>439.15200000000004</v>
      </c>
      <c r="YU3" s="322">
        <f>YT3</f>
        <v>439.15200000000004</v>
      </c>
      <c r="YW3" s="279">
        <v>972</v>
      </c>
      <c r="YX3" s="279">
        <v>960</v>
      </c>
      <c r="YY3" s="135">
        <f>YW3-YX3</f>
        <v>12</v>
      </c>
      <c r="YZ3" s="136">
        <v>31.367999999999999</v>
      </c>
      <c r="ZA3" s="136">
        <f>YY3*YZ3</f>
        <v>376.416</v>
      </c>
      <c r="ZB3" s="137"/>
      <c r="ZC3" s="315">
        <f>ZA3+ZA4</f>
        <v>501.88799999999998</v>
      </c>
      <c r="ZD3" s="322">
        <f>ZC3</f>
        <v>501.88799999999998</v>
      </c>
      <c r="ZF3" s="279">
        <v>984</v>
      </c>
      <c r="ZG3" s="279">
        <v>972</v>
      </c>
      <c r="ZH3" s="135">
        <f>ZF3-ZG3</f>
        <v>12</v>
      </c>
      <c r="ZI3" s="136">
        <v>31.367999999999999</v>
      </c>
      <c r="ZJ3" s="136">
        <f>ZH3*ZI3</f>
        <v>376.416</v>
      </c>
      <c r="ZK3" s="137"/>
      <c r="ZL3" s="315">
        <f>ZJ3+ZJ4</f>
        <v>533.25599999999997</v>
      </c>
      <c r="ZM3" s="322">
        <f>ZL3</f>
        <v>533.25599999999997</v>
      </c>
      <c r="ZP3" s="279">
        <v>995</v>
      </c>
      <c r="ZQ3" s="279">
        <v>984</v>
      </c>
      <c r="ZR3" s="135">
        <f>ZP3-ZQ3</f>
        <v>11</v>
      </c>
      <c r="ZS3" s="136">
        <v>31.367999999999999</v>
      </c>
      <c r="ZT3" s="136">
        <f>ZR3*ZS3</f>
        <v>345.048</v>
      </c>
      <c r="ZU3" s="137"/>
      <c r="ZV3" s="315">
        <f>ZT3+ZT4</f>
        <v>501.88800000000003</v>
      </c>
      <c r="ZW3" s="322">
        <f>ZV3</f>
        <v>501.88800000000003</v>
      </c>
      <c r="ZY3" s="279">
        <v>1008</v>
      </c>
      <c r="ZZ3" s="279">
        <v>995</v>
      </c>
      <c r="AAA3" s="135">
        <f>ZY3-ZZ3</f>
        <v>13</v>
      </c>
      <c r="AAB3" s="136">
        <v>31.367999999999999</v>
      </c>
      <c r="AAC3" s="136">
        <f>AAA3*AAB3</f>
        <v>407.78399999999999</v>
      </c>
      <c r="AAD3" s="137"/>
      <c r="AAE3" s="315">
        <f>AAC3+AAC4</f>
        <v>564.62400000000002</v>
      </c>
      <c r="AAF3" s="322">
        <f>AAE3</f>
        <v>564.62400000000002</v>
      </c>
      <c r="AAH3" s="279">
        <v>1016</v>
      </c>
      <c r="AAI3" s="279">
        <v>1008</v>
      </c>
      <c r="AAJ3" s="135">
        <f>AAH3-AAI3</f>
        <v>8</v>
      </c>
      <c r="AAK3" s="136">
        <v>31.367999999999999</v>
      </c>
      <c r="AAL3" s="136">
        <f>AAJ3*AAK3</f>
        <v>250.94399999999999</v>
      </c>
      <c r="AAM3" s="137"/>
      <c r="AAN3" s="315">
        <f>AAL3+AAL4</f>
        <v>345.048</v>
      </c>
      <c r="AAO3" s="322">
        <f>AAN3</f>
        <v>345.048</v>
      </c>
      <c r="AAQ3" s="279">
        <v>1028</v>
      </c>
      <c r="AAR3" s="279">
        <v>1016</v>
      </c>
      <c r="AAS3" s="135">
        <f>AAQ3-AAR3</f>
        <v>12</v>
      </c>
      <c r="AAT3" s="136">
        <v>31.367999999999999</v>
      </c>
      <c r="AAU3" s="136">
        <f>AAS3*AAT3</f>
        <v>376.416</v>
      </c>
      <c r="AAV3" s="137"/>
      <c r="AAW3" s="315">
        <f>AAU3+AAU4</f>
        <v>501.88799999999998</v>
      </c>
      <c r="AAX3" s="322">
        <f>AAW3</f>
        <v>501.88799999999998</v>
      </c>
      <c r="AAZ3" s="279">
        <v>1042</v>
      </c>
      <c r="ABA3" s="279">
        <v>1028</v>
      </c>
      <c r="ABB3" s="135">
        <f>AAZ3-ABA3</f>
        <v>14</v>
      </c>
      <c r="ABC3" s="136">
        <v>31.367999999999999</v>
      </c>
      <c r="ABD3" s="136">
        <f>ABB3*ABC3</f>
        <v>439.15199999999999</v>
      </c>
      <c r="ABE3" s="137"/>
      <c r="ABF3" s="315">
        <f>ABD3+ABD4</f>
        <v>564.62400000000002</v>
      </c>
      <c r="ABG3" s="322">
        <f>ABF3</f>
        <v>564.62400000000002</v>
      </c>
      <c r="ABI3" s="279">
        <v>1052</v>
      </c>
      <c r="ABJ3" s="279">
        <v>1042</v>
      </c>
      <c r="ABK3" s="135">
        <f>ABI3-ABJ3</f>
        <v>10</v>
      </c>
      <c r="ABL3" s="136">
        <v>31.367999999999999</v>
      </c>
      <c r="ABM3" s="136">
        <f>ABK3*ABL3</f>
        <v>313.68</v>
      </c>
      <c r="ABN3" s="137"/>
      <c r="ABO3" s="315">
        <f>ABM3+ABM4</f>
        <v>470.52</v>
      </c>
      <c r="ABP3" s="322">
        <f>ABO3</f>
        <v>470.52</v>
      </c>
      <c r="ABS3" s="279">
        <v>1064</v>
      </c>
      <c r="ABT3" s="279">
        <v>1052</v>
      </c>
      <c r="ABU3" s="135">
        <f>ABS3-ABT3</f>
        <v>12</v>
      </c>
      <c r="ABV3" s="136">
        <v>31.367999999999999</v>
      </c>
      <c r="ABW3" s="136">
        <f>ABU3*ABV3</f>
        <v>376.416</v>
      </c>
      <c r="ABX3" s="137"/>
      <c r="ABY3" s="315">
        <f>ABW3+ABW4</f>
        <v>501.88799999999998</v>
      </c>
      <c r="ABZ3" s="322">
        <f>ABY3</f>
        <v>501.88799999999998</v>
      </c>
      <c r="ACB3" s="279">
        <v>1079</v>
      </c>
      <c r="ACC3" s="279">
        <v>1064</v>
      </c>
      <c r="ACD3" s="135">
        <f>ACB3-ACC3</f>
        <v>15</v>
      </c>
      <c r="ACE3" s="136">
        <v>31.367999999999999</v>
      </c>
      <c r="ACF3" s="136">
        <f>ACD3*ACE3</f>
        <v>470.52</v>
      </c>
      <c r="ACG3" s="137"/>
      <c r="ACH3" s="315">
        <f>ACF3+ACF4</f>
        <v>627.36</v>
      </c>
      <c r="ACI3" s="322">
        <f>ACH3</f>
        <v>627.36</v>
      </c>
      <c r="ACK3" s="279">
        <v>1088</v>
      </c>
      <c r="ACL3" s="279">
        <v>1079</v>
      </c>
      <c r="ACM3" s="135">
        <f>ACK3-ACL3</f>
        <v>9</v>
      </c>
      <c r="ACN3" s="136">
        <v>31.367999999999999</v>
      </c>
      <c r="ACO3" s="136">
        <f>ACM3*ACN3</f>
        <v>282.31200000000001</v>
      </c>
      <c r="ACP3" s="137"/>
      <c r="ACQ3" s="315">
        <f>ACO3+ACO4</f>
        <v>407.78399999999999</v>
      </c>
      <c r="ACR3" s="322">
        <f>ACQ3</f>
        <v>407.78399999999999</v>
      </c>
      <c r="ACT3" s="279">
        <v>1098</v>
      </c>
      <c r="ACU3" s="279">
        <v>1088</v>
      </c>
      <c r="ACV3" s="135">
        <f>ACT3-ACU3</f>
        <v>10</v>
      </c>
      <c r="ACW3" s="136">
        <v>31.367999999999999</v>
      </c>
      <c r="ACX3" s="136">
        <f>ACV3*ACW3</f>
        <v>313.68</v>
      </c>
      <c r="ACY3" s="137"/>
      <c r="ACZ3" s="315">
        <f>ACX3+ACX4</f>
        <v>407.78399999999999</v>
      </c>
      <c r="ADA3" s="322">
        <f>ACZ3</f>
        <v>407.78399999999999</v>
      </c>
      <c r="ADC3" s="279">
        <v>1110</v>
      </c>
      <c r="ADD3" s="279">
        <v>1098</v>
      </c>
      <c r="ADE3" s="135">
        <f>ADC3-ADD3</f>
        <v>12</v>
      </c>
      <c r="ADF3" s="136">
        <v>31.367999999999999</v>
      </c>
      <c r="ADG3" s="136">
        <f>ADE3*ADF3</f>
        <v>376.416</v>
      </c>
      <c r="ADH3" s="137"/>
      <c r="ADI3" s="315">
        <f>ADG3+ADG4</f>
        <v>533.25599999999997</v>
      </c>
      <c r="ADJ3" s="322">
        <f>ADI3</f>
        <v>533.25599999999997</v>
      </c>
      <c r="ADL3" s="279">
        <v>1120</v>
      </c>
      <c r="ADM3" s="279">
        <v>1110</v>
      </c>
      <c r="ADN3" s="135">
        <f>ADL3-ADM3</f>
        <v>10</v>
      </c>
      <c r="ADO3" s="136">
        <v>31.367999999999999</v>
      </c>
      <c r="ADP3" s="136">
        <f>ADN3*ADO3</f>
        <v>313.68</v>
      </c>
      <c r="ADQ3" s="137"/>
      <c r="ADR3" s="315">
        <f>ADP3+ADP4</f>
        <v>439.15199999999999</v>
      </c>
      <c r="ADS3" s="322">
        <f>ADR3</f>
        <v>439.15199999999999</v>
      </c>
      <c r="ADU3" s="279">
        <v>1143</v>
      </c>
      <c r="ADV3" s="279">
        <v>1120</v>
      </c>
      <c r="ADW3" s="135">
        <f>ADU3-ADV3</f>
        <v>23</v>
      </c>
      <c r="ADX3" s="136">
        <v>31.367999999999999</v>
      </c>
      <c r="ADY3" s="136">
        <f>ADW3*ADX3</f>
        <v>721.46399999999994</v>
      </c>
      <c r="ADZ3" s="137"/>
      <c r="AEA3" s="315">
        <f>ADY3+ADY4</f>
        <v>941.04</v>
      </c>
      <c r="AEB3" s="322">
        <f>AEA3</f>
        <v>941.04</v>
      </c>
    </row>
    <row r="4" spans="2:808" x14ac:dyDescent="0.35">
      <c r="B4" s="46"/>
      <c r="C4" s="47" t="s">
        <v>53</v>
      </c>
      <c r="D4" s="228" t="s">
        <v>27</v>
      </c>
      <c r="E4" s="67"/>
      <c r="F4" s="46"/>
      <c r="G4" s="46"/>
      <c r="H4" s="48"/>
      <c r="I4" s="48"/>
      <c r="J4" s="49"/>
      <c r="K4" s="49"/>
      <c r="L4" s="80"/>
      <c r="M4" s="67">
        <v>16</v>
      </c>
      <c r="N4" s="46">
        <v>13</v>
      </c>
      <c r="O4" s="46">
        <f t="shared" ref="O4:O14" si="16">M4-N4</f>
        <v>3</v>
      </c>
      <c r="P4" s="48">
        <v>11.55</v>
      </c>
      <c r="Q4" s="48">
        <f t="shared" ref="Q4:Q14" si="17">O4*P4</f>
        <v>34.650000000000006</v>
      </c>
      <c r="R4" s="49">
        <v>29.56</v>
      </c>
      <c r="S4" s="49"/>
      <c r="T4" s="68"/>
      <c r="U4" s="67">
        <v>23</v>
      </c>
      <c r="V4" s="67">
        <v>16</v>
      </c>
      <c r="W4" s="46">
        <f>U4-V4</f>
        <v>7</v>
      </c>
      <c r="X4" s="48">
        <v>11.55</v>
      </c>
      <c r="Y4" s="48">
        <f t="shared" ref="Y4:Y14" si="18">W4*X4</f>
        <v>80.850000000000009</v>
      </c>
      <c r="Z4" s="49">
        <v>29.56</v>
      </c>
      <c r="AA4" s="49"/>
      <c r="AB4" s="68"/>
      <c r="AC4" s="67">
        <v>27</v>
      </c>
      <c r="AD4" s="67">
        <v>23</v>
      </c>
      <c r="AE4" s="46">
        <f>AC4-AD4</f>
        <v>4</v>
      </c>
      <c r="AF4" s="48">
        <v>11.55</v>
      </c>
      <c r="AG4" s="48">
        <f t="shared" ref="AG4:AG13" si="19">AE4*AF4</f>
        <v>46.2</v>
      </c>
      <c r="AH4" s="49">
        <v>29.56</v>
      </c>
      <c r="AI4" s="49"/>
      <c r="AJ4" s="68"/>
      <c r="AK4" s="67">
        <v>31</v>
      </c>
      <c r="AL4" s="67">
        <v>27</v>
      </c>
      <c r="AM4" s="46">
        <f>AK4-AL4</f>
        <v>4</v>
      </c>
      <c r="AN4" s="48">
        <v>11.55</v>
      </c>
      <c r="AO4" s="48">
        <f t="shared" ref="AO4:AO13" si="20">AM4*AN4</f>
        <v>46.2</v>
      </c>
      <c r="AP4" s="49"/>
      <c r="AQ4" s="99"/>
      <c r="AR4" s="99">
        <f t="shared" ref="AR4:AR17" si="21">AQ4</f>
        <v>0</v>
      </c>
      <c r="AS4" s="67">
        <v>36</v>
      </c>
      <c r="AT4" s="67">
        <v>31</v>
      </c>
      <c r="AU4" s="46">
        <f>AS4-AT4</f>
        <v>5</v>
      </c>
      <c r="AV4" s="48">
        <v>11.55</v>
      </c>
      <c r="AW4" s="48">
        <f t="shared" ref="AW4:AW13" si="22">AU4*AV4</f>
        <v>57.75</v>
      </c>
      <c r="AX4" s="49"/>
      <c r="AY4" s="99"/>
      <c r="AZ4" s="99">
        <f>AY4</f>
        <v>0</v>
      </c>
      <c r="BA4" s="67">
        <v>40</v>
      </c>
      <c r="BB4" s="67">
        <v>36</v>
      </c>
      <c r="BC4" s="46">
        <f>BA4-BB4</f>
        <v>4</v>
      </c>
      <c r="BD4" s="48">
        <v>11.55</v>
      </c>
      <c r="BE4" s="48">
        <f t="shared" ref="BE4:BE13" si="23">BC4*BD4</f>
        <v>46.2</v>
      </c>
      <c r="BF4" s="49"/>
      <c r="BG4" s="99"/>
      <c r="BH4" s="99">
        <f>BG4</f>
        <v>0</v>
      </c>
      <c r="BI4" s="67">
        <v>47</v>
      </c>
      <c r="BJ4" s="67">
        <v>40</v>
      </c>
      <c r="BK4" s="46">
        <f>BI4-BJ4</f>
        <v>7</v>
      </c>
      <c r="BL4" s="48">
        <v>11.55</v>
      </c>
      <c r="BM4" s="48">
        <f t="shared" ref="BM4:BM13" si="24">BK4*BL4</f>
        <v>80.850000000000009</v>
      </c>
      <c r="BN4" s="49"/>
      <c r="BO4" s="99"/>
      <c r="BP4" s="99">
        <f>BO4</f>
        <v>0</v>
      </c>
      <c r="BQ4" s="67">
        <v>55</v>
      </c>
      <c r="BR4" s="67">
        <v>47</v>
      </c>
      <c r="BS4" s="46">
        <f>BQ4-BR4</f>
        <v>8</v>
      </c>
      <c r="BT4" s="48">
        <v>11.55</v>
      </c>
      <c r="BU4" s="48">
        <f t="shared" ref="BU4:BU13" si="25">BS4*BT4</f>
        <v>92.4</v>
      </c>
      <c r="BV4" s="49"/>
      <c r="BW4" s="99"/>
      <c r="BX4" s="99">
        <f>BW4</f>
        <v>0</v>
      </c>
      <c r="BY4" s="67">
        <v>61</v>
      </c>
      <c r="BZ4" s="67">
        <v>55</v>
      </c>
      <c r="CA4" s="46">
        <f>BY4-BZ4</f>
        <v>6</v>
      </c>
      <c r="CB4" s="48">
        <v>11.087999999999999</v>
      </c>
      <c r="CC4" s="48">
        <f t="shared" ref="CC4:CC13" si="26">CA4*CB4</f>
        <v>66.527999999999992</v>
      </c>
      <c r="CD4" s="49"/>
      <c r="CE4" s="99"/>
      <c r="CF4" s="99">
        <f>CE4</f>
        <v>0</v>
      </c>
      <c r="CI4" s="67">
        <v>70</v>
      </c>
      <c r="CJ4" s="67">
        <v>61</v>
      </c>
      <c r="CK4" s="46">
        <f>CI4-CJ4</f>
        <v>9</v>
      </c>
      <c r="CL4" s="48">
        <v>11.087999999999999</v>
      </c>
      <c r="CM4" s="48">
        <f t="shared" ref="CM4:CM13" si="27">CK4*CL4</f>
        <v>99.791999999999987</v>
      </c>
      <c r="CN4" s="49"/>
      <c r="CO4" s="99"/>
      <c r="CP4" s="99">
        <f>CO4</f>
        <v>0</v>
      </c>
      <c r="CQ4" s="67">
        <v>80</v>
      </c>
      <c r="CR4" s="67">
        <v>70</v>
      </c>
      <c r="CS4" s="46">
        <f>CQ4-CR4</f>
        <v>10</v>
      </c>
      <c r="CT4" s="48">
        <v>11.087999999999999</v>
      </c>
      <c r="CU4" s="48">
        <f t="shared" ref="CU4:CU13" si="28">CS4*CT4</f>
        <v>110.88</v>
      </c>
      <c r="CV4" s="49"/>
      <c r="CW4" s="99"/>
      <c r="CX4" s="99">
        <f>CW4</f>
        <v>0</v>
      </c>
      <c r="CY4" s="67">
        <v>94</v>
      </c>
      <c r="CZ4" s="67">
        <v>80</v>
      </c>
      <c r="DA4" s="46">
        <f>CY4-CZ4</f>
        <v>14</v>
      </c>
      <c r="DB4" s="48">
        <v>11.087999999999999</v>
      </c>
      <c r="DC4" s="48">
        <f t="shared" ref="DC4:DC13" si="29">DA4*DB4</f>
        <v>155.232</v>
      </c>
      <c r="DD4" s="49"/>
      <c r="DE4" s="99"/>
      <c r="DF4" s="142">
        <f>DE4</f>
        <v>0</v>
      </c>
      <c r="DG4" s="67">
        <v>112</v>
      </c>
      <c r="DH4" s="46">
        <v>94</v>
      </c>
      <c r="DI4" s="46">
        <f>DG4-DH4</f>
        <v>18</v>
      </c>
      <c r="DJ4" s="48">
        <v>11.087999999999999</v>
      </c>
      <c r="DK4" s="48">
        <f t="shared" ref="DK4:DK13" si="30">DI4*DJ4</f>
        <v>199.58399999999997</v>
      </c>
      <c r="DL4" s="49"/>
      <c r="DM4" s="128"/>
      <c r="DN4" s="140">
        <f>DM4</f>
        <v>0</v>
      </c>
      <c r="DO4" s="67">
        <v>115</v>
      </c>
      <c r="DP4" s="67">
        <v>112</v>
      </c>
      <c r="DQ4" s="46">
        <f>DO4-DP4</f>
        <v>3</v>
      </c>
      <c r="DR4" s="48">
        <v>11.087999999999999</v>
      </c>
      <c r="DS4" s="48">
        <f t="shared" ref="DS4:DS13" si="31">DQ4*DR4</f>
        <v>33.263999999999996</v>
      </c>
      <c r="DT4" s="49"/>
      <c r="DU4" s="128"/>
      <c r="DV4" s="140">
        <f>DU4</f>
        <v>0</v>
      </c>
      <c r="DW4" s="67">
        <v>126</v>
      </c>
      <c r="DX4" s="67">
        <v>115</v>
      </c>
      <c r="DY4" s="46">
        <f>DW4-DX4</f>
        <v>11</v>
      </c>
      <c r="DZ4" s="48">
        <v>13.476000000000001</v>
      </c>
      <c r="EA4" s="48">
        <f t="shared" ref="EA4:EA13" si="32">DY4*DZ4</f>
        <v>148.23600000000002</v>
      </c>
      <c r="EB4" s="49"/>
      <c r="EC4" s="128"/>
      <c r="ED4" s="140">
        <f>EC4</f>
        <v>0</v>
      </c>
      <c r="EE4" s="152">
        <v>134</v>
      </c>
      <c r="EF4" s="152">
        <v>126</v>
      </c>
      <c r="EG4" s="46">
        <f>EE4-EF4</f>
        <v>8</v>
      </c>
      <c r="EH4" s="48">
        <v>13.476000000000001</v>
      </c>
      <c r="EI4" s="48">
        <f t="shared" ref="EI4:EI13" si="33">EG4*EH4</f>
        <v>107.80800000000001</v>
      </c>
      <c r="EJ4" s="49"/>
      <c r="EK4" s="128"/>
      <c r="EL4" s="140">
        <f>EK4</f>
        <v>0</v>
      </c>
      <c r="EM4" s="152">
        <v>140</v>
      </c>
      <c r="EN4" s="152">
        <v>134</v>
      </c>
      <c r="EO4" s="46">
        <f>EM4-EN4</f>
        <v>6</v>
      </c>
      <c r="EP4" s="48">
        <v>13.476000000000001</v>
      </c>
      <c r="EQ4" s="48">
        <f t="shared" ref="EQ4:EQ13" si="34">EO4*EP4</f>
        <v>80.856000000000009</v>
      </c>
      <c r="ER4" s="49"/>
      <c r="ES4" s="128"/>
      <c r="ET4" s="140">
        <f>ES4</f>
        <v>0</v>
      </c>
      <c r="EU4" s="152">
        <v>146</v>
      </c>
      <c r="EV4" s="152">
        <v>140</v>
      </c>
      <c r="EW4" s="135">
        <f>EU4-EV4</f>
        <v>6</v>
      </c>
      <c r="EX4" s="48">
        <v>22.416</v>
      </c>
      <c r="EY4" s="48">
        <f t="shared" si="0"/>
        <v>134.49600000000001</v>
      </c>
      <c r="EZ4" s="49"/>
      <c r="FA4" s="128"/>
      <c r="FB4" s="140">
        <f>FA4</f>
        <v>0</v>
      </c>
      <c r="FC4" s="152">
        <v>152</v>
      </c>
      <c r="FD4" s="152">
        <v>146</v>
      </c>
      <c r="FE4" s="135">
        <f>FC4-FD4</f>
        <v>6</v>
      </c>
      <c r="FF4" s="48">
        <v>22.416</v>
      </c>
      <c r="FG4" s="48">
        <f t="shared" si="1"/>
        <v>134.49600000000001</v>
      </c>
      <c r="FH4" s="49"/>
      <c r="FI4" s="128"/>
      <c r="FJ4" s="140">
        <f>FI4</f>
        <v>0</v>
      </c>
      <c r="FK4" s="152">
        <v>156</v>
      </c>
      <c r="FL4" s="152">
        <v>152</v>
      </c>
      <c r="FM4" s="135">
        <f>FK4-FL4</f>
        <v>4</v>
      </c>
      <c r="FN4" s="48">
        <v>22.416</v>
      </c>
      <c r="FO4" s="48">
        <f t="shared" si="2"/>
        <v>89.664000000000001</v>
      </c>
      <c r="FP4" s="49"/>
      <c r="FQ4" s="128"/>
      <c r="FR4" s="182">
        <f>FQ4</f>
        <v>0</v>
      </c>
      <c r="FS4" s="152">
        <v>163</v>
      </c>
      <c r="FT4" s="152">
        <v>156</v>
      </c>
      <c r="FU4" s="135">
        <f>FS4-FT4</f>
        <v>7</v>
      </c>
      <c r="FV4" s="48">
        <v>22.416</v>
      </c>
      <c r="FW4" s="48">
        <f t="shared" si="3"/>
        <v>156.91200000000001</v>
      </c>
      <c r="FX4" s="49"/>
      <c r="FY4" s="128" t="s">
        <v>118</v>
      </c>
      <c r="FZ4" s="182" t="str">
        <f>FY4</f>
        <v xml:space="preserve"> </v>
      </c>
      <c r="GA4" s="152">
        <v>170</v>
      </c>
      <c r="GB4" s="152">
        <v>163</v>
      </c>
      <c r="GC4" s="135">
        <f>GA4-GB4</f>
        <v>7</v>
      </c>
      <c r="GD4" s="48">
        <v>22.416</v>
      </c>
      <c r="GE4" s="48">
        <f t="shared" si="4"/>
        <v>156.91200000000001</v>
      </c>
      <c r="GF4" s="49"/>
      <c r="GG4" s="128" t="s">
        <v>118</v>
      </c>
      <c r="GH4" s="182" t="str">
        <f>GG4</f>
        <v xml:space="preserve"> </v>
      </c>
      <c r="GI4" s="152">
        <v>180</v>
      </c>
      <c r="GJ4" s="152">
        <v>170</v>
      </c>
      <c r="GK4" s="135">
        <f>GI4-GJ4</f>
        <v>10</v>
      </c>
      <c r="GL4" s="48">
        <v>22.416</v>
      </c>
      <c r="GM4" s="48">
        <f t="shared" si="5"/>
        <v>224.16</v>
      </c>
      <c r="GN4" s="49"/>
      <c r="GO4" s="128" t="s">
        <v>118</v>
      </c>
      <c r="GP4" s="182" t="str">
        <f>GO4</f>
        <v xml:space="preserve"> </v>
      </c>
      <c r="GQ4" s="152">
        <v>186</v>
      </c>
      <c r="GR4" s="152">
        <v>180</v>
      </c>
      <c r="GS4" s="135">
        <f>GQ4-GR4</f>
        <v>6</v>
      </c>
      <c r="GT4" s="48">
        <v>22.416</v>
      </c>
      <c r="GU4" s="48">
        <f>GS4*GT4</f>
        <v>134.49600000000001</v>
      </c>
      <c r="GV4" s="49"/>
      <c r="GW4" s="128" t="s">
        <v>118</v>
      </c>
      <c r="GX4" s="182" t="str">
        <f>GW4</f>
        <v xml:space="preserve"> </v>
      </c>
      <c r="GY4" s="152">
        <v>196</v>
      </c>
      <c r="GZ4" s="152">
        <v>186</v>
      </c>
      <c r="HA4" s="135">
        <f>GY4-GZ4</f>
        <v>10</v>
      </c>
      <c r="HB4" s="48">
        <v>22.416</v>
      </c>
      <c r="HC4" s="48">
        <f>HA4*HB4</f>
        <v>224.16</v>
      </c>
      <c r="HD4" s="49"/>
      <c r="HE4" s="128" t="s">
        <v>118</v>
      </c>
      <c r="HF4" s="182" t="str">
        <f>HE4</f>
        <v xml:space="preserve"> </v>
      </c>
      <c r="HG4" s="152">
        <v>203</v>
      </c>
      <c r="HH4" s="152">
        <v>196</v>
      </c>
      <c r="HI4" s="135">
        <f>HG4-HH4</f>
        <v>7</v>
      </c>
      <c r="HJ4" s="48">
        <v>22.416</v>
      </c>
      <c r="HK4" s="48">
        <f>HI4*HJ4</f>
        <v>156.91200000000001</v>
      </c>
      <c r="HL4" s="49"/>
      <c r="HM4" s="128" t="s">
        <v>118</v>
      </c>
      <c r="HN4" s="182" t="str">
        <f>HM4</f>
        <v xml:space="preserve"> </v>
      </c>
      <c r="HO4" s="152">
        <v>211</v>
      </c>
      <c r="HP4" s="152">
        <v>203</v>
      </c>
      <c r="HQ4" s="135">
        <f>HO4-HP4</f>
        <v>8</v>
      </c>
      <c r="HR4" s="48">
        <v>22.416</v>
      </c>
      <c r="HS4" s="48">
        <f>HQ4*HR4</f>
        <v>179.328</v>
      </c>
      <c r="HT4" s="49"/>
      <c r="HU4" s="128" t="s">
        <v>118</v>
      </c>
      <c r="HV4" s="182" t="str">
        <f>HU4</f>
        <v xml:space="preserve"> </v>
      </c>
      <c r="HW4" s="152">
        <v>218</v>
      </c>
      <c r="HX4" s="152">
        <v>211</v>
      </c>
      <c r="HY4" s="135">
        <f>HW4-HX4</f>
        <v>7</v>
      </c>
      <c r="HZ4" s="48">
        <v>22.416</v>
      </c>
      <c r="IA4" s="48">
        <f>HY4*HZ4</f>
        <v>156.91200000000001</v>
      </c>
      <c r="IB4" s="49"/>
      <c r="IC4" s="128" t="s">
        <v>118</v>
      </c>
      <c r="ID4" s="182" t="str">
        <f>IC4</f>
        <v xml:space="preserve"> </v>
      </c>
      <c r="IE4" s="152">
        <v>226</v>
      </c>
      <c r="IF4" s="152">
        <v>218</v>
      </c>
      <c r="IG4" s="135">
        <f>IE4-IF4</f>
        <v>8</v>
      </c>
      <c r="IH4" s="48">
        <v>22.416</v>
      </c>
      <c r="II4" s="48">
        <f>IG4*IH4</f>
        <v>179.328</v>
      </c>
      <c r="IJ4" s="49"/>
      <c r="IK4" s="128" t="s">
        <v>118</v>
      </c>
      <c r="IL4" s="182" t="str">
        <f>IK4</f>
        <v xml:space="preserve"> </v>
      </c>
      <c r="IM4" s="152">
        <v>234</v>
      </c>
      <c r="IN4" s="152">
        <v>226</v>
      </c>
      <c r="IO4" s="46">
        <f>IM4-IN4</f>
        <v>8</v>
      </c>
      <c r="IP4" s="48">
        <v>22.416</v>
      </c>
      <c r="IQ4" s="48">
        <f>IO4*IP4</f>
        <v>179.328</v>
      </c>
      <c r="IR4" s="49"/>
      <c r="IS4" s="128" t="s">
        <v>118</v>
      </c>
      <c r="IT4" s="182" t="str">
        <f>IS4</f>
        <v xml:space="preserve"> </v>
      </c>
      <c r="IU4" s="152">
        <v>240</v>
      </c>
      <c r="IV4" s="152">
        <v>234</v>
      </c>
      <c r="IW4" s="46">
        <f>IU4-IV4</f>
        <v>6</v>
      </c>
      <c r="IX4" s="48">
        <v>22.416</v>
      </c>
      <c r="IY4" s="48">
        <f>IW4*IX4</f>
        <v>134.49600000000001</v>
      </c>
      <c r="IZ4" s="49"/>
      <c r="JA4" s="128" t="s">
        <v>118</v>
      </c>
      <c r="JB4" s="182" t="str">
        <f>JA4</f>
        <v xml:space="preserve"> </v>
      </c>
      <c r="JC4" s="152">
        <v>248</v>
      </c>
      <c r="JD4" s="152">
        <v>240</v>
      </c>
      <c r="JE4" s="46">
        <f>JC4-JD4</f>
        <v>8</v>
      </c>
      <c r="JF4" s="48">
        <v>25.224</v>
      </c>
      <c r="JG4" s="48">
        <f>JE4*JF4</f>
        <v>201.792</v>
      </c>
      <c r="JH4" s="49"/>
      <c r="JI4" s="128" t="s">
        <v>118</v>
      </c>
      <c r="JJ4" s="231" t="str">
        <f>JI4</f>
        <v xml:space="preserve"> </v>
      </c>
      <c r="JK4" s="152">
        <v>257</v>
      </c>
      <c r="JL4" s="152">
        <v>248</v>
      </c>
      <c r="JM4" s="46">
        <f>JK4-JL4</f>
        <v>9</v>
      </c>
      <c r="JN4" s="48">
        <v>25.224</v>
      </c>
      <c r="JO4" s="48">
        <f>JM4*JN4</f>
        <v>227.01599999999999</v>
      </c>
      <c r="JP4" s="49"/>
      <c r="JQ4" s="128" t="s">
        <v>118</v>
      </c>
      <c r="JR4" s="231" t="str">
        <f>JQ4</f>
        <v xml:space="preserve"> </v>
      </c>
      <c r="JS4" s="152">
        <v>260</v>
      </c>
      <c r="JT4" s="152">
        <v>257</v>
      </c>
      <c r="JU4" s="46">
        <f>JS4-JT4</f>
        <v>3</v>
      </c>
      <c r="JV4" s="48">
        <v>25.224</v>
      </c>
      <c r="JW4" s="48">
        <f>JU4*JV4</f>
        <v>75.671999999999997</v>
      </c>
      <c r="JX4" s="49"/>
      <c r="JY4" s="128" t="s">
        <v>118</v>
      </c>
      <c r="JZ4" s="231" t="str">
        <f>JY4</f>
        <v xml:space="preserve"> </v>
      </c>
      <c r="KA4" s="152">
        <v>266</v>
      </c>
      <c r="KB4" s="152">
        <v>260</v>
      </c>
      <c r="KC4" s="46">
        <f>KA4-KB4</f>
        <v>6</v>
      </c>
      <c r="KD4" s="48">
        <v>25.224</v>
      </c>
      <c r="KE4" s="48">
        <f>KC4*KD4</f>
        <v>151.34399999999999</v>
      </c>
      <c r="KF4" s="49"/>
      <c r="KG4" s="128" t="s">
        <v>118</v>
      </c>
      <c r="KH4" s="231" t="str">
        <f>KG4</f>
        <v xml:space="preserve"> </v>
      </c>
      <c r="KI4" s="152">
        <v>272</v>
      </c>
      <c r="KJ4" s="152">
        <v>266</v>
      </c>
      <c r="KK4" s="46">
        <f>KI4-KJ4</f>
        <v>6</v>
      </c>
      <c r="KL4" s="48">
        <v>25.224</v>
      </c>
      <c r="KM4" s="48">
        <f>KK4*KL4</f>
        <v>151.34399999999999</v>
      </c>
      <c r="KN4" s="49"/>
      <c r="KO4" s="128" t="s">
        <v>118</v>
      </c>
      <c r="KP4" s="231" t="str">
        <f>KO4</f>
        <v xml:space="preserve"> </v>
      </c>
      <c r="KQ4" s="152">
        <v>279</v>
      </c>
      <c r="KR4" s="152">
        <v>272</v>
      </c>
      <c r="KS4" s="46">
        <f>KQ4-KR4</f>
        <v>7</v>
      </c>
      <c r="KT4" s="48">
        <v>25.224</v>
      </c>
      <c r="KU4" s="48">
        <f>KS4*KT4</f>
        <v>176.56800000000001</v>
      </c>
      <c r="KV4" s="49"/>
      <c r="KW4" s="128" t="s">
        <v>118</v>
      </c>
      <c r="KX4" s="231" t="str">
        <f>KW4</f>
        <v xml:space="preserve"> </v>
      </c>
      <c r="KY4" s="152">
        <v>285</v>
      </c>
      <c r="KZ4" s="152">
        <v>279</v>
      </c>
      <c r="LA4" s="46">
        <f>KY4-KZ4</f>
        <v>6</v>
      </c>
      <c r="LB4" s="48">
        <v>25.224</v>
      </c>
      <c r="LC4" s="48">
        <f>LA4*LB4</f>
        <v>151.34399999999999</v>
      </c>
      <c r="LD4" s="49"/>
      <c r="LE4" s="128" t="s">
        <v>118</v>
      </c>
      <c r="LF4" s="231" t="str">
        <f>LE4</f>
        <v xml:space="preserve"> </v>
      </c>
      <c r="LG4" s="152">
        <v>292</v>
      </c>
      <c r="LH4" s="152">
        <v>285</v>
      </c>
      <c r="LI4" s="46">
        <f>LG4-LH4</f>
        <v>7</v>
      </c>
      <c r="LJ4" s="48">
        <v>25.224</v>
      </c>
      <c r="LK4" s="48">
        <f>LI4*LJ4</f>
        <v>176.56800000000001</v>
      </c>
      <c r="LL4" s="49"/>
      <c r="LM4" s="128" t="s">
        <v>118</v>
      </c>
      <c r="LN4" s="231" t="str">
        <f>LM4</f>
        <v xml:space="preserve"> </v>
      </c>
      <c r="LO4" s="152">
        <v>300</v>
      </c>
      <c r="LP4" s="152">
        <v>292</v>
      </c>
      <c r="LQ4" s="46">
        <f>LO4-LP4</f>
        <v>8</v>
      </c>
      <c r="LR4" s="48">
        <v>25.224</v>
      </c>
      <c r="LS4" s="48">
        <f>LQ4*LR4</f>
        <v>201.792</v>
      </c>
      <c r="LT4" s="49"/>
      <c r="LU4" s="128" t="s">
        <v>118</v>
      </c>
      <c r="LV4" s="231" t="str">
        <f>LU4</f>
        <v xml:space="preserve"> </v>
      </c>
      <c r="LW4" s="280">
        <v>305</v>
      </c>
      <c r="LX4" s="152">
        <v>300</v>
      </c>
      <c r="LY4" s="46">
        <f>LW4-LX4</f>
        <v>5</v>
      </c>
      <c r="LZ4" s="48">
        <v>25.224</v>
      </c>
      <c r="MA4" s="48">
        <f>LY4*LZ4</f>
        <v>126.12</v>
      </c>
      <c r="MB4" s="49"/>
      <c r="MC4" s="231" t="s">
        <v>118</v>
      </c>
      <c r="MD4" s="250" t="str">
        <f>MC4</f>
        <v xml:space="preserve"> </v>
      </c>
      <c r="MF4" s="280">
        <v>311</v>
      </c>
      <c r="MG4" s="280">
        <v>305</v>
      </c>
      <c r="MH4" s="46">
        <f>MF4-MG4</f>
        <v>6</v>
      </c>
      <c r="MI4" s="48">
        <v>25.224</v>
      </c>
      <c r="MJ4" s="48">
        <f>MH4*MI4</f>
        <v>151.34399999999999</v>
      </c>
      <c r="MK4" s="49"/>
      <c r="ML4" s="231" t="s">
        <v>118</v>
      </c>
      <c r="MM4" s="250" t="str">
        <f>ML4</f>
        <v xml:space="preserve"> </v>
      </c>
      <c r="MN4" s="280">
        <v>316</v>
      </c>
      <c r="MO4" s="280">
        <v>311</v>
      </c>
      <c r="MP4" s="46">
        <f>MN4-MO4</f>
        <v>5</v>
      </c>
      <c r="MQ4" s="48">
        <v>25.224</v>
      </c>
      <c r="MR4" s="48">
        <f>MP4*MQ4</f>
        <v>126.12</v>
      </c>
      <c r="MS4" s="49"/>
      <c r="MT4" s="231" t="s">
        <v>118</v>
      </c>
      <c r="MU4" s="250" t="str">
        <f>MT4</f>
        <v xml:space="preserve"> </v>
      </c>
      <c r="MV4" s="280">
        <v>321</v>
      </c>
      <c r="MW4" s="280">
        <v>316</v>
      </c>
      <c r="MX4" s="46">
        <f>MV4-MW4</f>
        <v>5</v>
      </c>
      <c r="MY4" s="48">
        <v>25.224</v>
      </c>
      <c r="MZ4" s="48">
        <f>MX4*MY4</f>
        <v>126.12</v>
      </c>
      <c r="NA4" s="49"/>
      <c r="NB4" s="231" t="s">
        <v>118</v>
      </c>
      <c r="NC4" s="250" t="str">
        <f>NB4</f>
        <v xml:space="preserve"> </v>
      </c>
      <c r="ND4" s="280">
        <v>327</v>
      </c>
      <c r="NE4" s="280">
        <v>321</v>
      </c>
      <c r="NF4" s="46">
        <f>ND4-NE4</f>
        <v>6</v>
      </c>
      <c r="NG4" s="48">
        <v>25.224</v>
      </c>
      <c r="NH4" s="48">
        <f>NF4*NG4</f>
        <v>151.34399999999999</v>
      </c>
      <c r="NI4" s="49"/>
      <c r="NJ4" s="231" t="s">
        <v>118</v>
      </c>
      <c r="NK4" s="250" t="str">
        <f>NJ4</f>
        <v xml:space="preserve"> </v>
      </c>
      <c r="NL4" s="280">
        <v>333</v>
      </c>
      <c r="NM4" s="280">
        <v>327</v>
      </c>
      <c r="NN4" s="46">
        <f>NL4-NM4</f>
        <v>6</v>
      </c>
      <c r="NO4" s="48">
        <v>25.224</v>
      </c>
      <c r="NP4" s="48">
        <f>NN4*NO4</f>
        <v>151.34399999999999</v>
      </c>
      <c r="NQ4" s="49"/>
      <c r="NR4" s="231" t="s">
        <v>118</v>
      </c>
      <c r="NS4" s="250" t="str">
        <f>NR4</f>
        <v xml:space="preserve"> </v>
      </c>
      <c r="NT4" s="280">
        <v>348</v>
      </c>
      <c r="NU4" s="280">
        <v>333</v>
      </c>
      <c r="NV4" s="46">
        <f>NT4-NU4</f>
        <v>15</v>
      </c>
      <c r="NW4" s="48">
        <v>25.224</v>
      </c>
      <c r="NX4" s="48">
        <f>NV4*NW4</f>
        <v>378.36</v>
      </c>
      <c r="NY4" s="49"/>
      <c r="NZ4" s="231" t="s">
        <v>118</v>
      </c>
      <c r="OA4" s="250" t="str">
        <f>NZ4</f>
        <v xml:space="preserve"> </v>
      </c>
      <c r="OB4" s="280">
        <v>357</v>
      </c>
      <c r="OC4" s="280">
        <v>348</v>
      </c>
      <c r="OD4" s="46">
        <f>OB4-OC4</f>
        <v>9</v>
      </c>
      <c r="OE4" s="48">
        <v>25.224</v>
      </c>
      <c r="OF4" s="48">
        <f>OD4*OE4</f>
        <v>227.01599999999999</v>
      </c>
      <c r="OG4" s="49"/>
      <c r="OH4" s="231" t="s">
        <v>118</v>
      </c>
      <c r="OI4" s="250" t="str">
        <f>OH4</f>
        <v xml:space="preserve"> </v>
      </c>
      <c r="OJ4" s="280">
        <v>364</v>
      </c>
      <c r="OK4" s="280">
        <v>357</v>
      </c>
      <c r="OL4" s="46">
        <f>OJ4-OK4</f>
        <v>7</v>
      </c>
      <c r="OM4" s="48">
        <v>25.224</v>
      </c>
      <c r="ON4" s="48">
        <f>OL4*OM4</f>
        <v>176.56800000000001</v>
      </c>
      <c r="OO4" s="49"/>
      <c r="OP4" s="231" t="s">
        <v>118</v>
      </c>
      <c r="OQ4" s="250" t="str">
        <f>OP4</f>
        <v xml:space="preserve"> </v>
      </c>
      <c r="OR4" s="280">
        <v>372</v>
      </c>
      <c r="OS4" s="280">
        <v>364</v>
      </c>
      <c r="OT4" s="46">
        <f>OR4-OS4</f>
        <v>8</v>
      </c>
      <c r="OU4" s="48">
        <v>25.224</v>
      </c>
      <c r="OV4" s="48">
        <f>OT4*OU4</f>
        <v>201.792</v>
      </c>
      <c r="OW4" s="49"/>
      <c r="OX4" s="231" t="s">
        <v>118</v>
      </c>
      <c r="OY4" s="250" t="str">
        <f>OX4</f>
        <v xml:space="preserve"> </v>
      </c>
      <c r="OZ4" s="280">
        <v>378</v>
      </c>
      <c r="PA4" s="280">
        <v>372</v>
      </c>
      <c r="PB4" s="46">
        <f>OZ4-PA4</f>
        <v>6</v>
      </c>
      <c r="PC4" s="48">
        <v>25.224</v>
      </c>
      <c r="PD4" s="48">
        <f>PB4*PC4</f>
        <v>151.34399999999999</v>
      </c>
      <c r="PE4" s="49"/>
      <c r="PF4" s="231" t="s">
        <v>118</v>
      </c>
      <c r="PG4" s="250" t="str">
        <f>PF4</f>
        <v xml:space="preserve"> </v>
      </c>
      <c r="PH4" s="280">
        <v>388</v>
      </c>
      <c r="PI4" s="280">
        <v>378</v>
      </c>
      <c r="PJ4" s="46">
        <f>PH4-PI4</f>
        <v>10</v>
      </c>
      <c r="PK4" s="48">
        <v>25.224</v>
      </c>
      <c r="PL4" s="48">
        <f>PJ4*PK4</f>
        <v>252.24</v>
      </c>
      <c r="PM4" s="49"/>
      <c r="PN4" s="231" t="s">
        <v>118</v>
      </c>
      <c r="PO4" s="250" t="str">
        <f>PN4</f>
        <v xml:space="preserve"> </v>
      </c>
      <c r="PP4" s="280">
        <v>395</v>
      </c>
      <c r="PQ4" s="280">
        <v>388</v>
      </c>
      <c r="PR4" s="46">
        <f>PP4-PQ4</f>
        <v>7</v>
      </c>
      <c r="PS4" s="136">
        <v>31.367999999999999</v>
      </c>
      <c r="PT4" s="48">
        <f>PR4*PS4</f>
        <v>219.57599999999999</v>
      </c>
      <c r="PU4" s="49"/>
      <c r="PV4" s="231" t="s">
        <v>118</v>
      </c>
      <c r="PW4" s="250" t="str">
        <f>PV4</f>
        <v xml:space="preserve"> </v>
      </c>
      <c r="PY4" s="280">
        <v>395</v>
      </c>
      <c r="PZ4" s="280">
        <v>395</v>
      </c>
      <c r="QA4" s="46">
        <f>PY4-PZ4</f>
        <v>0</v>
      </c>
      <c r="QB4" s="136">
        <v>31.367999999999999</v>
      </c>
      <c r="QC4" s="48">
        <f>QA4*QB4</f>
        <v>0</v>
      </c>
      <c r="QD4" s="49"/>
      <c r="QE4" s="231" t="s">
        <v>118</v>
      </c>
      <c r="QF4" s="250" t="str">
        <f>QE4</f>
        <v xml:space="preserve"> </v>
      </c>
      <c r="QG4" s="280">
        <v>398</v>
      </c>
      <c r="QH4" s="280">
        <v>395</v>
      </c>
      <c r="QI4" s="46">
        <f>QG4-QH4</f>
        <v>3</v>
      </c>
      <c r="QJ4" s="136">
        <v>31.367999999999999</v>
      </c>
      <c r="QK4" s="48">
        <f>QI4*QJ4</f>
        <v>94.103999999999999</v>
      </c>
      <c r="QL4" s="49"/>
      <c r="QM4" s="231" t="s">
        <v>118</v>
      </c>
      <c r="QN4" s="293" t="str">
        <f>QM4</f>
        <v xml:space="preserve"> </v>
      </c>
      <c r="QP4" s="280">
        <v>403</v>
      </c>
      <c r="QQ4" s="280">
        <v>398</v>
      </c>
      <c r="QR4" s="46">
        <f>QP4-QQ4</f>
        <v>5</v>
      </c>
      <c r="QS4" s="136">
        <v>31.367999999999999</v>
      </c>
      <c r="QT4" s="48">
        <f>QR4*QS4</f>
        <v>156.84</v>
      </c>
      <c r="QU4" s="49"/>
      <c r="QV4" s="231" t="s">
        <v>118</v>
      </c>
      <c r="QW4" s="293" t="str">
        <f>QV4</f>
        <v xml:space="preserve"> </v>
      </c>
      <c r="QX4" s="280">
        <v>407</v>
      </c>
      <c r="QY4" s="280">
        <v>403</v>
      </c>
      <c r="QZ4" s="46">
        <f>QX4-QY4</f>
        <v>4</v>
      </c>
      <c r="RA4" s="136">
        <v>31.367999999999999</v>
      </c>
      <c r="RB4" s="48">
        <f>QZ4*RA4</f>
        <v>125.47199999999999</v>
      </c>
      <c r="RC4" s="49"/>
      <c r="RD4" s="231" t="s">
        <v>118</v>
      </c>
      <c r="RE4" s="293">
        <v>20</v>
      </c>
      <c r="RG4" s="280">
        <v>411</v>
      </c>
      <c r="RH4" s="280">
        <v>407</v>
      </c>
      <c r="RI4" s="46">
        <f>RG4-RH4</f>
        <v>4</v>
      </c>
      <c r="RJ4" s="136">
        <v>31.367999999999999</v>
      </c>
      <c r="RK4" s="48">
        <f>RI4*RJ4</f>
        <v>125.47199999999999</v>
      </c>
      <c r="RL4" s="49"/>
      <c r="RM4" s="231" t="s">
        <v>118</v>
      </c>
      <c r="RN4" s="293">
        <v>20</v>
      </c>
      <c r="RP4" s="280">
        <v>415</v>
      </c>
      <c r="RQ4" s="280">
        <v>411</v>
      </c>
      <c r="RR4" s="46">
        <f>RP4-RQ4</f>
        <v>4</v>
      </c>
      <c r="RS4" s="136">
        <v>31.367999999999999</v>
      </c>
      <c r="RT4" s="48">
        <f>RR4*RS4</f>
        <v>125.47199999999999</v>
      </c>
      <c r="RU4" s="49"/>
      <c r="RV4" s="301" t="s">
        <v>118</v>
      </c>
      <c r="RW4" s="74">
        <v>20</v>
      </c>
      <c r="RY4" s="280">
        <v>420</v>
      </c>
      <c r="RZ4" s="280">
        <v>415</v>
      </c>
      <c r="SA4" s="46">
        <f>RY4-RZ4</f>
        <v>5</v>
      </c>
      <c r="SB4" s="136">
        <v>31.367999999999999</v>
      </c>
      <c r="SC4" s="48">
        <f>SA4*SB4</f>
        <v>156.84</v>
      </c>
      <c r="SD4" s="49"/>
      <c r="SE4" s="301" t="s">
        <v>118</v>
      </c>
      <c r="SF4" s="74">
        <v>20</v>
      </c>
      <c r="SH4" s="280">
        <v>424</v>
      </c>
      <c r="SI4" s="280">
        <v>420</v>
      </c>
      <c r="SJ4" s="46">
        <f>SH4-SI4</f>
        <v>4</v>
      </c>
      <c r="SK4" s="136">
        <v>31.367999999999999</v>
      </c>
      <c r="SL4" s="48">
        <f>SJ4*SK4</f>
        <v>125.47199999999999</v>
      </c>
      <c r="SM4" s="49"/>
      <c r="SN4" s="301" t="s">
        <v>118</v>
      </c>
      <c r="SO4" s="74">
        <v>20</v>
      </c>
      <c r="SQ4" s="280">
        <v>430</v>
      </c>
      <c r="SR4" s="280">
        <v>424</v>
      </c>
      <c r="SS4" s="46">
        <f>SQ4-SR4</f>
        <v>6</v>
      </c>
      <c r="ST4" s="136">
        <v>31.367999999999999</v>
      </c>
      <c r="SU4" s="48">
        <f>SS4*ST4</f>
        <v>188.208</v>
      </c>
      <c r="SV4" s="49"/>
      <c r="SW4" s="301" t="s">
        <v>118</v>
      </c>
      <c r="SX4" s="74">
        <v>20</v>
      </c>
      <c r="SZ4" s="280">
        <v>436</v>
      </c>
      <c r="TA4" s="280">
        <v>430</v>
      </c>
      <c r="TB4" s="46">
        <f>SZ4-TA4</f>
        <v>6</v>
      </c>
      <c r="TC4" s="136">
        <v>31.367999999999999</v>
      </c>
      <c r="TD4" s="48">
        <f>TB4*TC4</f>
        <v>188.208</v>
      </c>
      <c r="TE4" s="49"/>
      <c r="TF4" s="301" t="s">
        <v>118</v>
      </c>
      <c r="TG4" s="74">
        <v>20</v>
      </c>
      <c r="TI4" s="280">
        <v>442</v>
      </c>
      <c r="TJ4" s="308">
        <v>436</v>
      </c>
      <c r="TK4" s="46">
        <f>TI4-TJ4</f>
        <v>6</v>
      </c>
      <c r="TL4" s="48">
        <v>31.367999999999999</v>
      </c>
      <c r="TM4" s="48">
        <f>TK4*TL4</f>
        <v>188.208</v>
      </c>
      <c r="TN4" s="49"/>
      <c r="TO4" s="306" t="s">
        <v>118</v>
      </c>
      <c r="TP4" s="75">
        <v>20</v>
      </c>
      <c r="TR4" s="280">
        <v>447</v>
      </c>
      <c r="TS4" s="280">
        <v>442</v>
      </c>
      <c r="TT4" s="46">
        <f>TR4-TS4</f>
        <v>5</v>
      </c>
      <c r="TU4" s="48">
        <v>31.367999999999999</v>
      </c>
      <c r="TV4" s="48">
        <f>TT4*TU4</f>
        <v>156.84</v>
      </c>
      <c r="TW4" s="49"/>
      <c r="TX4" s="306" t="s">
        <v>118</v>
      </c>
      <c r="TY4" s="75">
        <v>20</v>
      </c>
      <c r="UA4" s="280">
        <v>453</v>
      </c>
      <c r="UB4" s="280">
        <v>447</v>
      </c>
      <c r="UC4" s="46">
        <f>UA4-UB4</f>
        <v>6</v>
      </c>
      <c r="UD4" s="48">
        <v>31.367999999999999</v>
      </c>
      <c r="UE4" s="48">
        <f>UC4*UD4</f>
        <v>188.208</v>
      </c>
      <c r="UF4" s="49"/>
      <c r="UG4" s="306" t="s">
        <v>118</v>
      </c>
      <c r="UH4" s="75">
        <v>20</v>
      </c>
      <c r="UJ4" s="280">
        <v>459</v>
      </c>
      <c r="UK4" s="280">
        <v>453</v>
      </c>
      <c r="UL4" s="46">
        <f>UJ4-UK4</f>
        <v>6</v>
      </c>
      <c r="UM4" s="48">
        <v>31.367999999999999</v>
      </c>
      <c r="UN4" s="48">
        <f>UL4*UM4</f>
        <v>188.208</v>
      </c>
      <c r="UO4" s="49"/>
      <c r="UP4" s="306" t="s">
        <v>118</v>
      </c>
      <c r="UQ4" s="75">
        <v>20</v>
      </c>
      <c r="US4" s="280">
        <v>465</v>
      </c>
      <c r="UT4" s="280">
        <v>459</v>
      </c>
      <c r="UU4" s="46">
        <f>US4-UT4</f>
        <v>6</v>
      </c>
      <c r="UV4" s="48">
        <v>31.367999999999999</v>
      </c>
      <c r="UW4" s="48">
        <f>UU4*UV4</f>
        <v>188.208</v>
      </c>
      <c r="UX4" s="49"/>
      <c r="UY4" s="306" t="s">
        <v>118</v>
      </c>
      <c r="UZ4" s="75">
        <v>20</v>
      </c>
      <c r="VB4" s="280">
        <v>471</v>
      </c>
      <c r="VC4" s="280">
        <v>465</v>
      </c>
      <c r="VD4" s="46">
        <f>VB4-VC4</f>
        <v>6</v>
      </c>
      <c r="VE4" s="48">
        <v>31.367999999999999</v>
      </c>
      <c r="VF4" s="48">
        <f>VD4*VE4</f>
        <v>188.208</v>
      </c>
      <c r="VG4" s="49"/>
      <c r="VH4" s="306" t="s">
        <v>118</v>
      </c>
      <c r="VI4" s="75">
        <v>20</v>
      </c>
      <c r="VK4" s="280">
        <v>477</v>
      </c>
      <c r="VL4" s="280">
        <v>471</v>
      </c>
      <c r="VM4" s="46">
        <f>VK4-VL4</f>
        <v>6</v>
      </c>
      <c r="VN4" s="48">
        <v>31.367999999999999</v>
      </c>
      <c r="VO4" s="48">
        <f>VM4*VN4</f>
        <v>188.208</v>
      </c>
      <c r="VP4" s="49"/>
      <c r="VQ4" s="306" t="s">
        <v>118</v>
      </c>
      <c r="VR4" s="323">
        <v>20</v>
      </c>
      <c r="VT4" s="280">
        <v>482</v>
      </c>
      <c r="VU4" s="280">
        <v>477</v>
      </c>
      <c r="VV4" s="46">
        <f>VT4-VU4</f>
        <v>5</v>
      </c>
      <c r="VW4" s="48">
        <v>31.367999999999999</v>
      </c>
      <c r="VX4" s="48">
        <f>VV4*VW4</f>
        <v>156.84</v>
      </c>
      <c r="VY4" s="49"/>
      <c r="VZ4" s="306" t="s">
        <v>118</v>
      </c>
      <c r="WA4" s="323">
        <v>20</v>
      </c>
      <c r="WC4" s="280">
        <v>487</v>
      </c>
      <c r="WD4" s="280">
        <v>482</v>
      </c>
      <c r="WE4" s="46">
        <f>WC4-WD4</f>
        <v>5</v>
      </c>
      <c r="WF4" s="48">
        <v>31.367999999999999</v>
      </c>
      <c r="WG4" s="48">
        <f>WE4*WF4</f>
        <v>156.84</v>
      </c>
      <c r="WH4" s="49"/>
      <c r="WI4" s="306" t="s">
        <v>118</v>
      </c>
      <c r="WJ4" s="323">
        <v>20</v>
      </c>
      <c r="WL4" s="280">
        <v>494</v>
      </c>
      <c r="WM4" s="280">
        <v>487</v>
      </c>
      <c r="WN4" s="46">
        <f>WL4-WM4</f>
        <v>7</v>
      </c>
      <c r="WO4" s="48">
        <v>31.367999999999999</v>
      </c>
      <c r="WP4" s="48">
        <f>WN4*WO4</f>
        <v>219.57599999999999</v>
      </c>
      <c r="WQ4" s="49"/>
      <c r="WR4" s="306" t="s">
        <v>118</v>
      </c>
      <c r="WS4" s="323">
        <v>20</v>
      </c>
      <c r="WU4" s="280">
        <v>500</v>
      </c>
      <c r="WV4" s="280">
        <v>494</v>
      </c>
      <c r="WW4" s="46">
        <f>WU4-WV4</f>
        <v>6</v>
      </c>
      <c r="WX4" s="48">
        <v>31.367999999999999</v>
      </c>
      <c r="WY4" s="48">
        <f>WW4*WX4</f>
        <v>188.208</v>
      </c>
      <c r="WZ4" s="49"/>
      <c r="XA4" s="306" t="s">
        <v>118</v>
      </c>
      <c r="XB4" s="323">
        <v>20</v>
      </c>
      <c r="XD4" s="280">
        <v>504</v>
      </c>
      <c r="XE4" s="280">
        <v>500</v>
      </c>
      <c r="XF4" s="46">
        <f>XD4-XE4</f>
        <v>4</v>
      </c>
      <c r="XG4" s="48">
        <v>31.367999999999999</v>
      </c>
      <c r="XH4" s="48">
        <f>XF4*XG4</f>
        <v>125.47199999999999</v>
      </c>
      <c r="XI4" s="49"/>
      <c r="XJ4" s="306" t="s">
        <v>118</v>
      </c>
      <c r="XK4" s="323">
        <v>20</v>
      </c>
      <c r="XM4" s="280">
        <v>510</v>
      </c>
      <c r="XN4" s="280">
        <v>504</v>
      </c>
      <c r="XO4" s="46">
        <f>XM4-XN4</f>
        <v>6</v>
      </c>
      <c r="XP4" s="48">
        <v>31.367999999999999</v>
      </c>
      <c r="XQ4" s="48">
        <f>XO4*XP4</f>
        <v>188.208</v>
      </c>
      <c r="XR4" s="49"/>
      <c r="XS4" s="306" t="s">
        <v>118</v>
      </c>
      <c r="XT4" s="323">
        <v>20</v>
      </c>
      <c r="XV4" s="280">
        <v>516</v>
      </c>
      <c r="XW4" s="280">
        <v>510</v>
      </c>
      <c r="XX4" s="46">
        <f>XV4-XW4</f>
        <v>6</v>
      </c>
      <c r="XY4" s="48">
        <v>31.367999999999999</v>
      </c>
      <c r="XZ4" s="48">
        <f>XX4*XY4</f>
        <v>188.208</v>
      </c>
      <c r="YA4" s="49"/>
      <c r="YB4" s="306" t="s">
        <v>118</v>
      </c>
      <c r="YC4" s="323">
        <v>20</v>
      </c>
      <c r="YE4" s="280">
        <v>519</v>
      </c>
      <c r="YF4" s="280">
        <v>516</v>
      </c>
      <c r="YG4" s="46">
        <f>YE4-YF4</f>
        <v>3</v>
      </c>
      <c r="YH4" s="48">
        <v>31.367999999999999</v>
      </c>
      <c r="YI4" s="48">
        <f>YG4*YH4</f>
        <v>94.103999999999999</v>
      </c>
      <c r="YJ4" s="49"/>
      <c r="YK4" s="306" t="s">
        <v>118</v>
      </c>
      <c r="YL4" s="323">
        <v>20</v>
      </c>
      <c r="YN4" s="280">
        <v>524</v>
      </c>
      <c r="YO4" s="280">
        <v>519</v>
      </c>
      <c r="YP4" s="46">
        <f>YN4-YO4</f>
        <v>5</v>
      </c>
      <c r="YQ4" s="48">
        <v>31.367999999999999</v>
      </c>
      <c r="YR4" s="48">
        <f>YP4*YQ4</f>
        <v>156.84</v>
      </c>
      <c r="YS4" s="49"/>
      <c r="YT4" s="306" t="s">
        <v>118</v>
      </c>
      <c r="YU4" s="323">
        <v>20</v>
      </c>
      <c r="YW4" s="280">
        <v>528</v>
      </c>
      <c r="YX4" s="280">
        <v>524</v>
      </c>
      <c r="YY4" s="46">
        <f>YW4-YX4</f>
        <v>4</v>
      </c>
      <c r="YZ4" s="48">
        <v>31.367999999999999</v>
      </c>
      <c r="ZA4" s="48">
        <f>YY4*YZ4</f>
        <v>125.47199999999999</v>
      </c>
      <c r="ZB4" s="49"/>
      <c r="ZC4" s="306" t="s">
        <v>118</v>
      </c>
      <c r="ZD4" s="323">
        <v>20</v>
      </c>
      <c r="ZF4" s="280">
        <v>533</v>
      </c>
      <c r="ZG4" s="280">
        <v>528</v>
      </c>
      <c r="ZH4" s="46">
        <f>ZF4-ZG4</f>
        <v>5</v>
      </c>
      <c r="ZI4" s="48">
        <v>31.367999999999999</v>
      </c>
      <c r="ZJ4" s="48">
        <f>ZH4*ZI4</f>
        <v>156.84</v>
      </c>
      <c r="ZK4" s="49"/>
      <c r="ZL4" s="306" t="s">
        <v>118</v>
      </c>
      <c r="ZM4" s="323">
        <v>20</v>
      </c>
      <c r="ZP4" s="280">
        <v>538</v>
      </c>
      <c r="ZQ4" s="280">
        <v>533</v>
      </c>
      <c r="ZR4" s="46">
        <f>ZP4-ZQ4</f>
        <v>5</v>
      </c>
      <c r="ZS4" s="48">
        <v>31.367999999999999</v>
      </c>
      <c r="ZT4" s="48">
        <f>ZR4*ZS4</f>
        <v>156.84</v>
      </c>
      <c r="ZU4" s="49"/>
      <c r="ZV4" s="306" t="s">
        <v>118</v>
      </c>
      <c r="ZW4" s="323">
        <v>20</v>
      </c>
      <c r="ZY4" s="280">
        <v>543</v>
      </c>
      <c r="ZZ4" s="280">
        <v>538</v>
      </c>
      <c r="AAA4" s="46">
        <f>ZY4-ZZ4</f>
        <v>5</v>
      </c>
      <c r="AAB4" s="48">
        <v>31.367999999999999</v>
      </c>
      <c r="AAC4" s="48">
        <f>AAA4*AAB4</f>
        <v>156.84</v>
      </c>
      <c r="AAD4" s="49"/>
      <c r="AAE4" s="306" t="s">
        <v>118</v>
      </c>
      <c r="AAF4" s="323">
        <v>20</v>
      </c>
      <c r="AAH4" s="280">
        <v>546</v>
      </c>
      <c r="AAI4" s="280">
        <v>543</v>
      </c>
      <c r="AAJ4" s="46">
        <f>AAH4-AAI4</f>
        <v>3</v>
      </c>
      <c r="AAK4" s="48">
        <v>31.367999999999999</v>
      </c>
      <c r="AAL4" s="48">
        <f>AAJ4*AAK4</f>
        <v>94.103999999999999</v>
      </c>
      <c r="AAM4" s="49"/>
      <c r="AAN4" s="306" t="s">
        <v>118</v>
      </c>
      <c r="AAO4" s="323">
        <v>20</v>
      </c>
      <c r="AAQ4" s="280">
        <v>550</v>
      </c>
      <c r="AAR4" s="280">
        <v>546</v>
      </c>
      <c r="AAS4" s="46">
        <f>AAQ4-AAR4</f>
        <v>4</v>
      </c>
      <c r="AAT4" s="48">
        <v>31.367999999999999</v>
      </c>
      <c r="AAU4" s="48">
        <f>AAS4*AAT4</f>
        <v>125.47199999999999</v>
      </c>
      <c r="AAV4" s="49"/>
      <c r="AAW4" s="306" t="s">
        <v>118</v>
      </c>
      <c r="AAX4" s="323">
        <v>20</v>
      </c>
      <c r="AAZ4" s="280">
        <v>554</v>
      </c>
      <c r="ABA4" s="280">
        <v>550</v>
      </c>
      <c r="ABB4" s="46">
        <f>AAZ4-ABA4</f>
        <v>4</v>
      </c>
      <c r="ABC4" s="48">
        <v>31.367999999999999</v>
      </c>
      <c r="ABD4" s="48">
        <f>ABB4*ABC4</f>
        <v>125.47199999999999</v>
      </c>
      <c r="ABE4" s="49"/>
      <c r="ABF4" s="306" t="s">
        <v>118</v>
      </c>
      <c r="ABG4" s="323">
        <v>20</v>
      </c>
      <c r="ABI4" s="280">
        <v>559</v>
      </c>
      <c r="ABJ4" s="280">
        <v>554</v>
      </c>
      <c r="ABK4" s="46">
        <f>ABI4-ABJ4</f>
        <v>5</v>
      </c>
      <c r="ABL4" s="48">
        <v>31.367999999999999</v>
      </c>
      <c r="ABM4" s="48">
        <f>ABK4*ABL4</f>
        <v>156.84</v>
      </c>
      <c r="ABN4" s="49"/>
      <c r="ABO4" s="306" t="s">
        <v>118</v>
      </c>
      <c r="ABP4" s="323">
        <v>20</v>
      </c>
      <c r="ABS4" s="280">
        <v>563</v>
      </c>
      <c r="ABT4" s="280">
        <v>559</v>
      </c>
      <c r="ABU4" s="46">
        <f>ABS4-ABT4</f>
        <v>4</v>
      </c>
      <c r="ABV4" s="48">
        <v>31.367999999999999</v>
      </c>
      <c r="ABW4" s="48">
        <f>ABU4*ABV4</f>
        <v>125.47199999999999</v>
      </c>
      <c r="ABX4" s="49"/>
      <c r="ABY4" s="306" t="s">
        <v>118</v>
      </c>
      <c r="ABZ4" s="323">
        <v>20</v>
      </c>
      <c r="ACB4" s="280">
        <v>568</v>
      </c>
      <c r="ACC4" s="280">
        <v>563</v>
      </c>
      <c r="ACD4" s="46">
        <f>ACB4-ACC4</f>
        <v>5</v>
      </c>
      <c r="ACE4" s="48">
        <v>31.367999999999999</v>
      </c>
      <c r="ACF4" s="48">
        <f>ACD4*ACE4</f>
        <v>156.84</v>
      </c>
      <c r="ACG4" s="49"/>
      <c r="ACH4" s="306" t="s">
        <v>118</v>
      </c>
      <c r="ACI4" s="323">
        <v>20</v>
      </c>
      <c r="ACK4" s="280">
        <v>572</v>
      </c>
      <c r="ACL4" s="280">
        <v>568</v>
      </c>
      <c r="ACM4" s="46">
        <f>ACK4-ACL4</f>
        <v>4</v>
      </c>
      <c r="ACN4" s="48">
        <v>31.367999999999999</v>
      </c>
      <c r="ACO4" s="48">
        <f>ACM4*ACN4</f>
        <v>125.47199999999999</v>
      </c>
      <c r="ACP4" s="49"/>
      <c r="ACQ4" s="306" t="s">
        <v>118</v>
      </c>
      <c r="ACR4" s="323">
        <v>20</v>
      </c>
      <c r="ACT4" s="280">
        <v>575</v>
      </c>
      <c r="ACU4" s="280">
        <v>572</v>
      </c>
      <c r="ACV4" s="46">
        <f>ACT4-ACU4</f>
        <v>3</v>
      </c>
      <c r="ACW4" s="48">
        <v>31.367999999999999</v>
      </c>
      <c r="ACX4" s="48">
        <f>ACV4*ACW4</f>
        <v>94.103999999999999</v>
      </c>
      <c r="ACY4" s="49"/>
      <c r="ACZ4" s="306" t="s">
        <v>118</v>
      </c>
      <c r="ADA4" s="323">
        <v>20</v>
      </c>
      <c r="ADC4" s="280">
        <v>580</v>
      </c>
      <c r="ADD4" s="280">
        <v>575</v>
      </c>
      <c r="ADE4" s="46">
        <f>ADC4-ADD4</f>
        <v>5</v>
      </c>
      <c r="ADF4" s="48">
        <v>31.367999999999999</v>
      </c>
      <c r="ADG4" s="48">
        <f>ADE4*ADF4</f>
        <v>156.84</v>
      </c>
      <c r="ADH4" s="49"/>
      <c r="ADI4" s="306" t="s">
        <v>118</v>
      </c>
      <c r="ADJ4" s="323">
        <v>20</v>
      </c>
      <c r="ADL4" s="280">
        <v>584</v>
      </c>
      <c r="ADM4" s="280">
        <v>580</v>
      </c>
      <c r="ADN4" s="46">
        <f>ADL4-ADM4</f>
        <v>4</v>
      </c>
      <c r="ADO4" s="48">
        <v>31.367999999999999</v>
      </c>
      <c r="ADP4" s="48">
        <f>ADN4*ADO4</f>
        <v>125.47199999999999</v>
      </c>
      <c r="ADQ4" s="49"/>
      <c r="ADR4" s="306" t="s">
        <v>118</v>
      </c>
      <c r="ADS4" s="323">
        <v>20</v>
      </c>
      <c r="ADU4" s="280">
        <v>591</v>
      </c>
      <c r="ADV4" s="280">
        <v>584</v>
      </c>
      <c r="ADW4" s="46">
        <f>ADU4-ADV4</f>
        <v>7</v>
      </c>
      <c r="ADX4" s="48">
        <v>31.367999999999999</v>
      </c>
      <c r="ADY4" s="48">
        <f>ADW4*ADX4</f>
        <v>219.57599999999999</v>
      </c>
      <c r="ADZ4" s="49"/>
      <c r="AEA4" s="306" t="s">
        <v>118</v>
      </c>
      <c r="AEB4" s="323">
        <v>20</v>
      </c>
    </row>
    <row r="5" spans="2:808" ht="29" x14ac:dyDescent="0.35">
      <c r="B5" s="74">
        <v>1010006090</v>
      </c>
      <c r="C5" s="74" t="s">
        <v>28</v>
      </c>
      <c r="D5" t="s">
        <v>29</v>
      </c>
      <c r="E5" s="27"/>
      <c r="F5" s="74"/>
      <c r="G5" s="74"/>
      <c r="H5" s="74"/>
      <c r="I5" s="74"/>
      <c r="J5" s="74">
        <v>0</v>
      </c>
      <c r="K5" s="74">
        <v>-0.62</v>
      </c>
      <c r="L5" s="81">
        <v>0</v>
      </c>
      <c r="M5" s="27"/>
      <c r="N5" s="74"/>
      <c r="O5" s="46">
        <f t="shared" si="16"/>
        <v>0</v>
      </c>
      <c r="P5" s="74"/>
      <c r="Q5" s="48">
        <f t="shared" si="17"/>
        <v>0</v>
      </c>
      <c r="R5" s="74"/>
      <c r="S5" s="74"/>
      <c r="T5" s="75"/>
      <c r="U5" s="27"/>
      <c r="V5" s="74"/>
      <c r="W5" s="46">
        <f>U5-V5</f>
        <v>0</v>
      </c>
      <c r="X5" s="74"/>
      <c r="Y5" s="48">
        <f t="shared" si="18"/>
        <v>0</v>
      </c>
      <c r="Z5" s="74"/>
      <c r="AA5" s="74"/>
      <c r="AB5" s="75"/>
      <c r="AC5" s="27"/>
      <c r="AD5" s="74"/>
      <c r="AE5" s="46">
        <f>AC5-AD5</f>
        <v>0</v>
      </c>
      <c r="AF5" s="74"/>
      <c r="AG5" s="48">
        <f t="shared" si="19"/>
        <v>0</v>
      </c>
      <c r="AH5" s="74"/>
      <c r="AI5" s="74"/>
      <c r="AJ5" s="75"/>
      <c r="AK5" s="27"/>
      <c r="AL5" s="27"/>
      <c r="AM5" s="46">
        <f>AK5-AL5</f>
        <v>0</v>
      </c>
      <c r="AN5" s="74"/>
      <c r="AO5" s="48">
        <f t="shared" si="20"/>
        <v>0</v>
      </c>
      <c r="AP5" s="97">
        <v>1125</v>
      </c>
      <c r="AQ5" s="100">
        <f>AP5</f>
        <v>1125</v>
      </c>
      <c r="AR5" s="99"/>
      <c r="AS5" s="27"/>
      <c r="AT5" s="27"/>
      <c r="AU5" s="46">
        <f>AS5-AT5</f>
        <v>0</v>
      </c>
      <c r="AV5" s="74"/>
      <c r="AW5" s="48">
        <f t="shared" si="22"/>
        <v>0</v>
      </c>
      <c r="AX5" s="108">
        <v>1125</v>
      </c>
      <c r="AY5" s="100"/>
      <c r="AZ5" s="99"/>
      <c r="BA5" s="27"/>
      <c r="BB5" s="27"/>
      <c r="BC5" s="46">
        <f>BA5-BB5</f>
        <v>0</v>
      </c>
      <c r="BD5" s="74"/>
      <c r="BE5" s="48">
        <f t="shared" si="23"/>
        <v>0</v>
      </c>
      <c r="BF5" s="108">
        <v>3897.85</v>
      </c>
      <c r="BG5" s="100"/>
      <c r="BH5" s="99"/>
      <c r="BI5" s="27"/>
      <c r="BJ5" s="27"/>
      <c r="BK5" s="46">
        <f>BI5-BJ5</f>
        <v>0</v>
      </c>
      <c r="BL5" s="74"/>
      <c r="BM5" s="48">
        <f t="shared" si="24"/>
        <v>0</v>
      </c>
      <c r="BN5" s="108">
        <v>5148.8999999999996</v>
      </c>
      <c r="BO5" s="100"/>
      <c r="BP5" s="99"/>
      <c r="BQ5" s="27"/>
      <c r="BR5" s="27"/>
      <c r="BS5" s="46">
        <f>BQ5-BR5</f>
        <v>0</v>
      </c>
      <c r="BT5" s="74"/>
      <c r="BU5" s="48">
        <f t="shared" si="25"/>
        <v>0</v>
      </c>
      <c r="BV5" s="108">
        <v>5148.8999999999996</v>
      </c>
      <c r="BW5" s="100"/>
      <c r="BX5" s="99"/>
      <c r="BY5" s="27"/>
      <c r="BZ5" s="27"/>
      <c r="CA5" s="46">
        <f>BY5-BZ5</f>
        <v>0</v>
      </c>
      <c r="CB5" s="74"/>
      <c r="CC5" s="48">
        <f t="shared" si="26"/>
        <v>0</v>
      </c>
      <c r="CD5" s="108">
        <v>5148.8999999999996</v>
      </c>
      <c r="CE5" s="100"/>
      <c r="CF5" s="99"/>
      <c r="CI5" s="27"/>
      <c r="CJ5" s="27"/>
      <c r="CK5" s="46">
        <f>CI5-CJ5</f>
        <v>0</v>
      </c>
      <c r="CL5" s="74"/>
      <c r="CM5" s="48">
        <f t="shared" si="27"/>
        <v>0</v>
      </c>
      <c r="CN5" s="108">
        <v>6000</v>
      </c>
      <c r="CO5" s="99">
        <f>CN5</f>
        <v>6000</v>
      </c>
      <c r="CP5" s="99">
        <v>500</v>
      </c>
      <c r="CQ5" s="27"/>
      <c r="CR5" s="27"/>
      <c r="CS5" s="46">
        <f>CQ5-CR5</f>
        <v>0</v>
      </c>
      <c r="CT5" s="74"/>
      <c r="CU5" s="48">
        <f t="shared" si="28"/>
        <v>0</v>
      </c>
      <c r="CV5" s="108">
        <v>5500</v>
      </c>
      <c r="CW5" s="99">
        <v>5500</v>
      </c>
      <c r="CX5" s="99">
        <v>500</v>
      </c>
      <c r="CY5" s="27"/>
      <c r="CZ5" s="27"/>
      <c r="DA5" s="46">
        <f>CY5-CZ5</f>
        <v>0</v>
      </c>
      <c r="DB5" s="74"/>
      <c r="DC5" s="48">
        <f t="shared" si="29"/>
        <v>0</v>
      </c>
      <c r="DD5" s="108">
        <v>5500</v>
      </c>
      <c r="DE5" s="99">
        <v>5500</v>
      </c>
      <c r="DF5" s="142">
        <v>500</v>
      </c>
      <c r="DG5" s="27"/>
      <c r="DH5" s="74"/>
      <c r="DI5" s="46">
        <f>DG5-DH5</f>
        <v>0</v>
      </c>
      <c r="DJ5" s="74"/>
      <c r="DK5" s="48">
        <f t="shared" si="30"/>
        <v>0</v>
      </c>
      <c r="DL5" s="74">
        <v>4500</v>
      </c>
      <c r="DM5" s="145">
        <v>4500</v>
      </c>
      <c r="DN5" s="140">
        <v>500</v>
      </c>
      <c r="DO5" s="27"/>
      <c r="DP5" s="74"/>
      <c r="DQ5" s="46">
        <f>DO5-DP5</f>
        <v>0</v>
      </c>
      <c r="DR5" s="74"/>
      <c r="DS5" s="48">
        <f t="shared" si="31"/>
        <v>0</v>
      </c>
      <c r="DT5" s="74">
        <v>4500</v>
      </c>
      <c r="DU5" s="145">
        <v>4500</v>
      </c>
      <c r="DV5" s="140">
        <v>500</v>
      </c>
      <c r="DW5" s="27"/>
      <c r="DX5" s="74"/>
      <c r="DY5" s="46">
        <f>DW5-DX5</f>
        <v>0</v>
      </c>
      <c r="DZ5" s="74"/>
      <c r="EA5" s="48">
        <f t="shared" si="32"/>
        <v>0</v>
      </c>
      <c r="EB5" s="74">
        <v>4500</v>
      </c>
      <c r="EC5" s="145">
        <v>3500</v>
      </c>
      <c r="ED5" s="140">
        <v>500</v>
      </c>
      <c r="EE5" s="27"/>
      <c r="EF5" s="74"/>
      <c r="EG5" s="46">
        <f>EE5-EF5</f>
        <v>0</v>
      </c>
      <c r="EH5" s="74"/>
      <c r="EI5" s="48">
        <f t="shared" si="33"/>
        <v>0</v>
      </c>
      <c r="EJ5" s="74">
        <v>4500</v>
      </c>
      <c r="EK5" s="145">
        <v>3000</v>
      </c>
      <c r="EL5" s="140">
        <v>1200</v>
      </c>
      <c r="EM5" s="27"/>
      <c r="EN5" s="74"/>
      <c r="EO5" s="46">
        <f>EM5-EN5</f>
        <v>0</v>
      </c>
      <c r="EP5" s="74"/>
      <c r="EQ5" s="48">
        <f t="shared" si="34"/>
        <v>0</v>
      </c>
      <c r="ER5" s="74">
        <v>4500</v>
      </c>
      <c r="ES5" s="145">
        <v>3000</v>
      </c>
      <c r="ET5" s="140">
        <v>1200</v>
      </c>
      <c r="EU5" s="27"/>
      <c r="EV5" s="74"/>
      <c r="EW5" s="46">
        <f>EU5-EV5</f>
        <v>0</v>
      </c>
      <c r="EX5" s="74"/>
      <c r="EY5" s="48">
        <f t="shared" si="0"/>
        <v>0</v>
      </c>
      <c r="EZ5" s="179">
        <v>3286.36</v>
      </c>
      <c r="FA5" s="145">
        <v>5558.78</v>
      </c>
      <c r="FB5" s="182">
        <v>2000</v>
      </c>
      <c r="FC5" s="27"/>
      <c r="FD5" s="74"/>
      <c r="FE5" s="46">
        <f>FC5-FD5</f>
        <v>0</v>
      </c>
      <c r="FF5" s="74"/>
      <c r="FG5" s="48">
        <f t="shared" si="1"/>
        <v>0</v>
      </c>
      <c r="FH5" s="179">
        <v>3286.36</v>
      </c>
      <c r="FI5" s="145">
        <v>5558.78</v>
      </c>
      <c r="FJ5" s="182">
        <v>2000</v>
      </c>
      <c r="FK5" s="27"/>
      <c r="FL5" s="74"/>
      <c r="FM5" s="46">
        <f>FK5-FL5</f>
        <v>0</v>
      </c>
      <c r="FN5" s="74"/>
      <c r="FO5" s="48">
        <f t="shared" si="2"/>
        <v>0</v>
      </c>
      <c r="FP5" s="179">
        <v>3286.36</v>
      </c>
      <c r="FQ5" s="145">
        <v>5558.78</v>
      </c>
      <c r="FR5" s="182" t="s">
        <v>206</v>
      </c>
      <c r="FS5" s="27"/>
      <c r="FT5" s="74"/>
      <c r="FU5" s="46">
        <f>FS5-FT5</f>
        <v>0</v>
      </c>
      <c r="FV5" s="74"/>
      <c r="FW5" s="48">
        <f t="shared" si="3"/>
        <v>0</v>
      </c>
      <c r="FX5" s="179"/>
      <c r="FY5" s="145"/>
      <c r="FZ5" s="182">
        <f>1400+500</f>
        <v>1900</v>
      </c>
      <c r="GA5" s="27"/>
      <c r="GB5" s="74"/>
      <c r="GC5" s="46">
        <f>GA5-GB5</f>
        <v>0</v>
      </c>
      <c r="GD5" s="74"/>
      <c r="GE5" s="48">
        <f t="shared" si="4"/>
        <v>0</v>
      </c>
      <c r="GF5" s="179"/>
      <c r="GG5" s="145">
        <v>7725.17</v>
      </c>
      <c r="GH5" s="182">
        <v>0</v>
      </c>
      <c r="GI5" s="27"/>
      <c r="GJ5" s="74"/>
      <c r="GK5" s="46">
        <f>GI5-GJ5</f>
        <v>0</v>
      </c>
      <c r="GL5" s="74"/>
      <c r="GM5" s="48">
        <f t="shared" si="5"/>
        <v>0</v>
      </c>
      <c r="GN5" s="179"/>
      <c r="GO5" s="145">
        <v>7000</v>
      </c>
      <c r="GP5" s="182">
        <v>0</v>
      </c>
      <c r="GQ5" s="27"/>
      <c r="GR5" s="27"/>
      <c r="GS5" s="46">
        <f>GQ5-GR5</f>
        <v>0</v>
      </c>
      <c r="GT5" s="74"/>
      <c r="GU5" s="48">
        <f t="shared" si="6"/>
        <v>0</v>
      </c>
      <c r="GV5" s="179"/>
      <c r="GW5" s="145">
        <v>7000</v>
      </c>
      <c r="GX5" s="182">
        <v>0</v>
      </c>
      <c r="GY5" s="27"/>
      <c r="GZ5" s="27"/>
      <c r="HA5" s="46">
        <f>GY5-GZ5</f>
        <v>0</v>
      </c>
      <c r="HB5" s="74"/>
      <c r="HC5" s="48">
        <f t="shared" ref="HC5" si="35">HA5*HB5</f>
        <v>0</v>
      </c>
      <c r="HD5" s="179"/>
      <c r="HE5" s="145">
        <v>7000</v>
      </c>
      <c r="HF5" s="182">
        <v>0</v>
      </c>
      <c r="HG5" s="27"/>
      <c r="HH5" s="27"/>
      <c r="HI5" s="46">
        <f>HG5-HH5</f>
        <v>0</v>
      </c>
      <c r="HJ5" s="74"/>
      <c r="HK5" s="48">
        <f t="shared" ref="HK5" si="36">HI5*HJ5</f>
        <v>0</v>
      </c>
      <c r="HL5" s="179"/>
      <c r="HM5" s="145">
        <v>7000</v>
      </c>
      <c r="HN5" s="182">
        <v>0</v>
      </c>
      <c r="HO5" s="27"/>
      <c r="HP5" s="27"/>
      <c r="HQ5" s="46">
        <f>HO5-HP5</f>
        <v>0</v>
      </c>
      <c r="HR5" s="74"/>
      <c r="HS5" s="48">
        <f t="shared" ref="HS5" si="37">HQ5*HR5</f>
        <v>0</v>
      </c>
      <c r="HT5" s="179"/>
      <c r="HU5" s="145">
        <v>7000</v>
      </c>
      <c r="HV5" s="182">
        <v>0</v>
      </c>
      <c r="HW5" s="27"/>
      <c r="HX5" s="27"/>
      <c r="HY5" s="46">
        <f>HW5-HX5</f>
        <v>0</v>
      </c>
      <c r="HZ5" s="74"/>
      <c r="IA5" s="48">
        <f t="shared" ref="IA5" si="38">HY5*HZ5</f>
        <v>0</v>
      </c>
      <c r="IB5" s="179"/>
      <c r="IC5" s="145">
        <v>7000</v>
      </c>
      <c r="ID5" s="182">
        <v>0</v>
      </c>
      <c r="IE5" s="27"/>
      <c r="IF5" s="27"/>
      <c r="IG5" s="46">
        <f>IE5-IF5</f>
        <v>0</v>
      </c>
      <c r="IH5" s="74"/>
      <c r="II5" s="48">
        <f t="shared" ref="II5" si="39">IG5*IH5</f>
        <v>0</v>
      </c>
      <c r="IJ5" s="179"/>
      <c r="IK5" s="145"/>
      <c r="IL5" s="182">
        <v>0</v>
      </c>
      <c r="IM5" s="27"/>
      <c r="IN5" s="27"/>
      <c r="IO5" s="46">
        <f t="shared" ref="IO5:IO14" si="40">IM5-IN5</f>
        <v>0</v>
      </c>
      <c r="IP5" s="74"/>
      <c r="IQ5" s="48">
        <f t="shared" ref="IQ5" si="41">IO5*IP5</f>
        <v>0</v>
      </c>
      <c r="IR5" s="179"/>
      <c r="IS5" s="225">
        <v>6000</v>
      </c>
      <c r="IT5" s="182">
        <v>1397.74</v>
      </c>
      <c r="IU5" s="27"/>
      <c r="IV5" s="27"/>
      <c r="IW5" s="46">
        <f t="shared" ref="IW5:IW7" si="42">IU5-IV5</f>
        <v>0</v>
      </c>
      <c r="IX5" s="74"/>
      <c r="IY5" s="48">
        <f t="shared" ref="IY5" si="43">IW5*IX5</f>
        <v>0</v>
      </c>
      <c r="IZ5" s="179"/>
      <c r="JA5" s="225">
        <v>6000</v>
      </c>
      <c r="JB5" s="182">
        <v>1279.3599999999999</v>
      </c>
      <c r="JC5" s="27"/>
      <c r="JD5" s="27"/>
      <c r="JE5" s="46">
        <f t="shared" ref="JE5:JE7" si="44">JC5-JD5</f>
        <v>0</v>
      </c>
      <c r="JF5" s="74"/>
      <c r="JG5" s="48">
        <f t="shared" ref="JG5" si="45">JE5*JF5</f>
        <v>0</v>
      </c>
      <c r="JH5" s="179"/>
      <c r="JI5" s="235">
        <v>5000</v>
      </c>
      <c r="JJ5" s="231">
        <v>833.28</v>
      </c>
      <c r="JK5" s="27"/>
      <c r="JL5" s="27"/>
      <c r="JM5" s="46">
        <f t="shared" ref="JM5:JM7" si="46">JK5-JL5</f>
        <v>0</v>
      </c>
      <c r="JN5" s="74"/>
      <c r="JO5" s="48">
        <f t="shared" ref="JO5" si="47">JM5*JN5</f>
        <v>0</v>
      </c>
      <c r="JP5" s="179"/>
      <c r="JQ5" s="235">
        <v>5000</v>
      </c>
      <c r="JR5" s="231">
        <v>338.19</v>
      </c>
      <c r="JS5" s="27"/>
      <c r="JT5" s="27"/>
      <c r="JU5" s="46">
        <f t="shared" ref="JU5:JU7" si="48">JS5-JT5</f>
        <v>0</v>
      </c>
      <c r="JV5" s="74"/>
      <c r="JW5" s="48">
        <f t="shared" ref="JW5" si="49">JU5*JV5</f>
        <v>0</v>
      </c>
      <c r="JX5" s="179"/>
      <c r="JY5" s="235">
        <v>5000</v>
      </c>
      <c r="JZ5" s="231">
        <v>338.19</v>
      </c>
      <c r="KA5" s="27"/>
      <c r="KB5" s="27"/>
      <c r="KC5" s="46">
        <f t="shared" ref="KC5:KC7" si="50">KA5-KB5</f>
        <v>0</v>
      </c>
      <c r="KD5" s="74"/>
      <c r="KE5" s="48">
        <f t="shared" ref="KE5" si="51">KC5*KD5</f>
        <v>0</v>
      </c>
      <c r="KF5" s="179"/>
      <c r="KG5" s="235">
        <v>5000</v>
      </c>
      <c r="KH5" s="231"/>
      <c r="KI5" s="27"/>
      <c r="KJ5" s="27"/>
      <c r="KK5" s="46">
        <f t="shared" ref="KK5:KK7" si="52">KI5-KJ5</f>
        <v>0</v>
      </c>
      <c r="KL5" s="74"/>
      <c r="KM5" s="48">
        <f t="shared" ref="KM5" si="53">KK5*KL5</f>
        <v>0</v>
      </c>
      <c r="KN5" s="179"/>
      <c r="KO5" s="235">
        <v>4500</v>
      </c>
      <c r="KP5" s="231"/>
      <c r="KQ5" s="27"/>
      <c r="KR5" s="27"/>
      <c r="KS5" s="46">
        <f t="shared" ref="KS5:KS7" si="54">KQ5-KR5</f>
        <v>0</v>
      </c>
      <c r="KT5" s="74"/>
      <c r="KU5" s="48">
        <f t="shared" ref="KU5" si="55">KS5*KT5</f>
        <v>0</v>
      </c>
      <c r="KV5" s="179"/>
      <c r="KW5" s="235">
        <v>4500</v>
      </c>
      <c r="KX5" s="231"/>
      <c r="KY5" s="27"/>
      <c r="KZ5" s="27"/>
      <c r="LA5" s="46">
        <f t="shared" ref="LA5:LA7" si="56">KY5-KZ5</f>
        <v>0</v>
      </c>
      <c r="LB5" s="74"/>
      <c r="LC5" s="48">
        <f t="shared" ref="LC5" si="57">LA5*LB5</f>
        <v>0</v>
      </c>
      <c r="LD5" s="179"/>
      <c r="LE5" s="235">
        <v>4500</v>
      </c>
      <c r="LF5" s="231"/>
      <c r="LG5" s="27"/>
      <c r="LH5" s="27"/>
      <c r="LI5" s="46">
        <f t="shared" ref="LI5:LI7" si="58">LG5-LH5</f>
        <v>0</v>
      </c>
      <c r="LJ5" s="74"/>
      <c r="LK5" s="48">
        <f t="shared" ref="LK5" si="59">LI5*LJ5</f>
        <v>0</v>
      </c>
      <c r="LL5" s="179"/>
      <c r="LM5" s="235">
        <v>4500</v>
      </c>
      <c r="LN5" s="231"/>
      <c r="LO5" s="27"/>
      <c r="LP5" s="27"/>
      <c r="LQ5" s="46">
        <f t="shared" ref="LQ5:LQ7" si="60">LO5-LP5</f>
        <v>0</v>
      </c>
      <c r="LR5" s="74"/>
      <c r="LS5" s="48">
        <f t="shared" ref="LS5" si="61">LQ5*LR5</f>
        <v>0</v>
      </c>
      <c r="LT5" s="179"/>
      <c r="LU5" s="235">
        <v>4500</v>
      </c>
      <c r="LV5" s="231">
        <v>1284.08</v>
      </c>
      <c r="LW5" s="281"/>
      <c r="LX5" s="27"/>
      <c r="LY5" s="46">
        <f t="shared" ref="LY5:LY7" si="62">LW5-LX5</f>
        <v>0</v>
      </c>
      <c r="LZ5" s="74"/>
      <c r="MA5" s="48">
        <f t="shared" ref="MA5" si="63">LY5*LZ5</f>
        <v>0</v>
      </c>
      <c r="MB5" s="179"/>
      <c r="MC5" s="231">
        <v>4500</v>
      </c>
      <c r="MD5" s="282"/>
      <c r="ME5" s="282">
        <v>2373.92</v>
      </c>
      <c r="MF5" s="281"/>
      <c r="MG5" s="27"/>
      <c r="MH5" s="46">
        <f t="shared" ref="MH5:MH7" si="64">MF5-MG5</f>
        <v>0</v>
      </c>
      <c r="MI5" s="74"/>
      <c r="MJ5" s="48">
        <f t="shared" ref="MJ5" si="65">MH5*MI5</f>
        <v>0</v>
      </c>
      <c r="MK5" s="179"/>
      <c r="ML5" s="231">
        <v>4500</v>
      </c>
      <c r="MM5" s="282"/>
      <c r="MN5" s="281"/>
      <c r="MO5" s="27"/>
      <c r="MP5" s="46">
        <f t="shared" ref="MP5:MP7" si="66">MN5-MO5</f>
        <v>0</v>
      </c>
      <c r="MQ5" s="74"/>
      <c r="MR5" s="48">
        <f t="shared" ref="MR5" si="67">MP5*MQ5</f>
        <v>0</v>
      </c>
      <c r="MS5" s="179"/>
      <c r="MT5" s="231">
        <v>4500</v>
      </c>
      <c r="MU5" s="282"/>
      <c r="MV5" s="281"/>
      <c r="MW5" s="27"/>
      <c r="MX5" s="46">
        <f t="shared" ref="MX5:MX7" si="68">MV5-MW5</f>
        <v>0</v>
      </c>
      <c r="MY5" s="74"/>
      <c r="MZ5" s="48">
        <f t="shared" ref="MZ5" si="69">MX5*MY5</f>
        <v>0</v>
      </c>
      <c r="NA5" s="179"/>
      <c r="NB5" s="231">
        <v>4500</v>
      </c>
      <c r="NC5" s="282">
        <v>2223.02</v>
      </c>
      <c r="ND5" s="281"/>
      <c r="NE5" s="281"/>
      <c r="NF5" s="46">
        <f t="shared" ref="NF5:NF7" si="70">ND5-NE5</f>
        <v>0</v>
      </c>
      <c r="NG5" s="74"/>
      <c r="NH5" s="48">
        <f t="shared" ref="NH5" si="71">NF5*NG5</f>
        <v>0</v>
      </c>
      <c r="NI5" s="179"/>
      <c r="NJ5" s="231">
        <v>4500</v>
      </c>
      <c r="NK5" s="282">
        <v>648.36</v>
      </c>
      <c r="NL5" s="281"/>
      <c r="NM5" s="281"/>
      <c r="NN5" s="46">
        <f t="shared" ref="NN5:NN7" si="72">NL5-NM5</f>
        <v>0</v>
      </c>
      <c r="NO5" s="74"/>
      <c r="NP5" s="48">
        <f t="shared" ref="NP5" si="73">NN5*NO5</f>
        <v>0</v>
      </c>
      <c r="NQ5" s="179"/>
      <c r="NR5" s="231">
        <v>4000</v>
      </c>
      <c r="NS5" s="282"/>
      <c r="NT5" s="281"/>
      <c r="NU5" s="281"/>
      <c r="NV5" s="46">
        <f t="shared" ref="NV5:NV7" si="74">NT5-NU5</f>
        <v>0</v>
      </c>
      <c r="NW5" s="74"/>
      <c r="NX5" s="48">
        <f t="shared" ref="NX5" si="75">NV5*NW5</f>
        <v>0</v>
      </c>
      <c r="NY5" s="179"/>
      <c r="NZ5" s="231">
        <v>4000</v>
      </c>
      <c r="OA5" s="282"/>
      <c r="OB5" s="281"/>
      <c r="OC5" s="281"/>
      <c r="OD5" s="46">
        <f t="shared" ref="OD5:OD7" si="76">OB5-OC5</f>
        <v>0</v>
      </c>
      <c r="OE5" s="74"/>
      <c r="OF5" s="48">
        <f t="shared" ref="OF5" si="77">OD5*OE5</f>
        <v>0</v>
      </c>
      <c r="OG5" s="179"/>
      <c r="OH5" s="231">
        <v>4000</v>
      </c>
      <c r="OI5" s="282"/>
      <c r="OJ5" s="281"/>
      <c r="OK5" s="281"/>
      <c r="OL5" s="46">
        <f t="shared" ref="OL5:OL7" si="78">OJ5-OK5</f>
        <v>0</v>
      </c>
      <c r="OM5" s="74"/>
      <c r="ON5" s="48">
        <f t="shared" ref="ON5" si="79">OL5*OM5</f>
        <v>0</v>
      </c>
      <c r="OO5" s="179"/>
      <c r="OP5" s="231">
        <v>4000</v>
      </c>
      <c r="OQ5" s="282"/>
      <c r="OR5" s="281"/>
      <c r="OS5" s="281"/>
      <c r="OT5" s="46">
        <f t="shared" ref="OT5:OT7" si="80">OR5-OS5</f>
        <v>0</v>
      </c>
      <c r="OU5" s="74"/>
      <c r="OV5" s="48">
        <f t="shared" ref="OV5" si="81">OT5*OU5</f>
        <v>0</v>
      </c>
      <c r="OW5" s="179"/>
      <c r="OX5" s="231">
        <v>4000</v>
      </c>
      <c r="OY5" s="282"/>
      <c r="OZ5" s="281"/>
      <c r="PA5" s="281"/>
      <c r="PB5" s="46">
        <f t="shared" ref="PB5:PB7" si="82">OZ5-PA5</f>
        <v>0</v>
      </c>
      <c r="PC5" s="74"/>
      <c r="PD5" s="48">
        <f t="shared" ref="PD5" si="83">PB5*PC5</f>
        <v>0</v>
      </c>
      <c r="PE5" s="179"/>
      <c r="PF5" s="231">
        <v>4000</v>
      </c>
      <c r="PG5" s="282"/>
      <c r="PH5" s="281"/>
      <c r="PI5" s="281"/>
      <c r="PJ5" s="46">
        <f t="shared" ref="PJ5:PJ7" si="84">PH5-PI5</f>
        <v>0</v>
      </c>
      <c r="PK5" s="74"/>
      <c r="PL5" s="48">
        <f t="shared" ref="PL5" si="85">PJ5*PK5</f>
        <v>0</v>
      </c>
      <c r="PM5" s="179"/>
      <c r="PN5" s="231">
        <v>2157.52</v>
      </c>
      <c r="PO5" s="282"/>
      <c r="PP5" s="281"/>
      <c r="PQ5" s="281"/>
      <c r="PR5" s="46">
        <f t="shared" ref="PR5:PR7" si="86">PP5-PQ5</f>
        <v>0</v>
      </c>
      <c r="PS5" s="74"/>
      <c r="PT5" s="48">
        <f t="shared" ref="PT5" si="87">PR5*PS5</f>
        <v>0</v>
      </c>
      <c r="PU5" s="179"/>
      <c r="PV5" s="231">
        <v>2546.12</v>
      </c>
      <c r="PW5" s="282"/>
      <c r="PY5" s="281"/>
      <c r="PZ5" s="281"/>
      <c r="QA5" s="46">
        <f t="shared" ref="QA5:QA7" si="88">PY5-PZ5</f>
        <v>0</v>
      </c>
      <c r="QB5" s="74"/>
      <c r="QC5" s="48">
        <f t="shared" ref="QC5" si="89">QA5*QB5</f>
        <v>0</v>
      </c>
      <c r="QD5" s="179"/>
      <c r="QE5" s="231">
        <v>1611.08</v>
      </c>
      <c r="QF5" s="282"/>
      <c r="QG5" s="281"/>
      <c r="QH5" s="281"/>
      <c r="QI5" s="46">
        <f t="shared" ref="QI5:QI7" si="90">QG5-QH5</f>
        <v>0</v>
      </c>
      <c r="QJ5" s="74"/>
      <c r="QK5" s="48">
        <f t="shared" ref="QK5" si="91">QI5*QJ5</f>
        <v>0</v>
      </c>
      <c r="QL5" s="179"/>
      <c r="QM5" s="231">
        <v>1752.26</v>
      </c>
      <c r="QN5" s="294"/>
      <c r="QO5" s="297">
        <f>QE5+QM5</f>
        <v>3363.34</v>
      </c>
      <c r="QP5" s="281"/>
      <c r="QQ5" s="281"/>
      <c r="QR5" s="46">
        <f t="shared" ref="QR5" si="92">QP5-QQ5</f>
        <v>0</v>
      </c>
      <c r="QS5" s="74"/>
      <c r="QT5" s="48">
        <f t="shared" ref="QT5" si="93">QR5*QS5</f>
        <v>0</v>
      </c>
      <c r="QU5" s="179"/>
      <c r="QV5" s="231">
        <v>1752.26</v>
      </c>
      <c r="QW5" s="294"/>
      <c r="QX5" s="281"/>
      <c r="QY5" s="281"/>
      <c r="QZ5" s="46">
        <f t="shared" ref="QZ5" si="94">QX5-QY5</f>
        <v>0</v>
      </c>
      <c r="RA5" s="74"/>
      <c r="RB5" s="48">
        <f t="shared" ref="RB5" si="95">QZ5*RA5</f>
        <v>0</v>
      </c>
      <c r="RC5" s="179"/>
      <c r="RD5" s="182">
        <v>3679.97</v>
      </c>
      <c r="RE5" s="294"/>
      <c r="RG5" s="281"/>
      <c r="RH5" s="281"/>
      <c r="RI5" s="46">
        <f t="shared" ref="RI5" si="96">RG5-RH5</f>
        <v>0</v>
      </c>
      <c r="RJ5" s="74"/>
      <c r="RK5" s="48">
        <f t="shared" ref="RK5" si="97">RI5*RJ5</f>
        <v>0</v>
      </c>
      <c r="RL5" s="179"/>
      <c r="RM5" s="182">
        <v>3679.97</v>
      </c>
      <c r="RN5" s="294"/>
      <c r="RP5" s="281"/>
      <c r="RQ5" s="281"/>
      <c r="RR5" s="46">
        <f t="shared" ref="RR5" si="98">RP5-RQ5</f>
        <v>0</v>
      </c>
      <c r="RS5" s="74"/>
      <c r="RT5" s="48">
        <f t="shared" ref="RT5" si="99">RR5*RS5</f>
        <v>0</v>
      </c>
      <c r="RU5" s="179"/>
      <c r="RV5" s="302">
        <v>3000</v>
      </c>
      <c r="RW5" s="74">
        <v>500</v>
      </c>
      <c r="RY5" s="281"/>
      <c r="RZ5" s="281"/>
      <c r="SA5" s="46">
        <f t="shared" ref="SA5" si="100">RY5-RZ5</f>
        <v>0</v>
      </c>
      <c r="SB5" s="74"/>
      <c r="SC5" s="48">
        <f t="shared" ref="SC5" si="101">SA5*SB5</f>
        <v>0</v>
      </c>
      <c r="SD5" s="179"/>
      <c r="SE5" s="302">
        <v>2500</v>
      </c>
      <c r="SF5" s="74">
        <v>500</v>
      </c>
      <c r="SH5" s="281"/>
      <c r="SI5" s="281"/>
      <c r="SJ5" s="46">
        <f t="shared" ref="SJ5" si="102">SH5-SI5</f>
        <v>0</v>
      </c>
      <c r="SK5" s="74"/>
      <c r="SL5" s="48">
        <f t="shared" ref="SL5" si="103">SJ5*SK5</f>
        <v>0</v>
      </c>
      <c r="SM5" s="179"/>
      <c r="SN5" s="302">
        <v>2500</v>
      </c>
      <c r="SO5" s="74">
        <v>500</v>
      </c>
      <c r="SQ5" s="281"/>
      <c r="SR5" s="281"/>
      <c r="SS5" s="46">
        <f t="shared" ref="SS5" si="104">SQ5-SR5</f>
        <v>0</v>
      </c>
      <c r="ST5" s="74"/>
      <c r="SU5" s="48">
        <f t="shared" ref="SU5" si="105">SS5*ST5</f>
        <v>0</v>
      </c>
      <c r="SV5" s="179"/>
      <c r="SW5" s="302">
        <v>2500</v>
      </c>
      <c r="SX5" s="74">
        <v>500</v>
      </c>
      <c r="SZ5" s="281"/>
      <c r="TA5" s="281"/>
      <c r="TB5" s="46">
        <f t="shared" ref="TB5" si="106">SZ5-TA5</f>
        <v>0</v>
      </c>
      <c r="TC5" s="74"/>
      <c r="TD5" s="48">
        <f t="shared" ref="TD5" si="107">TB5*TC5</f>
        <v>0</v>
      </c>
      <c r="TE5" s="179"/>
      <c r="TF5" s="302"/>
      <c r="TG5" s="74">
        <v>500</v>
      </c>
      <c r="TI5" s="281"/>
      <c r="TJ5" s="309"/>
      <c r="TK5" s="46">
        <f t="shared" ref="TK5" si="108">TI5-TJ5</f>
        <v>0</v>
      </c>
      <c r="TL5" s="74"/>
      <c r="TM5" s="48">
        <f t="shared" ref="TM5" si="109">TK5*TL5</f>
        <v>0</v>
      </c>
      <c r="TN5" s="179"/>
      <c r="TO5" s="195">
        <v>3000</v>
      </c>
      <c r="TP5" s="75">
        <v>3000</v>
      </c>
      <c r="TR5" s="281"/>
      <c r="TS5" s="309"/>
      <c r="TT5" s="46">
        <f t="shared" ref="TT5" si="110">TR5-TS5</f>
        <v>0</v>
      </c>
      <c r="TU5" s="74"/>
      <c r="TV5" s="48">
        <f t="shared" ref="TV5" si="111">TT5*TU5</f>
        <v>0</v>
      </c>
      <c r="TW5" s="179"/>
      <c r="TX5" s="195">
        <v>3000</v>
      </c>
      <c r="TY5" s="75">
        <v>3000</v>
      </c>
      <c r="UA5" s="281"/>
      <c r="UB5" s="309"/>
      <c r="UC5" s="46">
        <f t="shared" ref="UC5" si="112">UA5-UB5</f>
        <v>0</v>
      </c>
      <c r="UD5" s="74"/>
      <c r="UE5" s="48">
        <f t="shared" ref="UE5" si="113">UC5*UD5</f>
        <v>0</v>
      </c>
      <c r="UF5" s="179"/>
      <c r="UG5" s="195">
        <v>2756.98</v>
      </c>
      <c r="UH5" s="319">
        <f>UG5</f>
        <v>2756.98</v>
      </c>
      <c r="UJ5" s="281"/>
      <c r="UK5" s="309"/>
      <c r="UL5" s="46">
        <f t="shared" ref="UL5" si="114">UJ5-UK5</f>
        <v>0</v>
      </c>
      <c r="UM5" s="74"/>
      <c r="UN5" s="48">
        <f t="shared" ref="UN5" si="115">UL5*UM5</f>
        <v>0</v>
      </c>
      <c r="UO5" s="179"/>
      <c r="UP5" s="195">
        <v>2756.98</v>
      </c>
      <c r="UQ5" s="319">
        <f>UP5</f>
        <v>2756.98</v>
      </c>
      <c r="US5" s="281"/>
      <c r="UT5" s="309"/>
      <c r="UU5" s="46">
        <f t="shared" ref="UU5" si="116">US5-UT5</f>
        <v>0</v>
      </c>
      <c r="UV5" s="74"/>
      <c r="UW5" s="48">
        <f t="shared" ref="UW5" si="117">UU5*UV5</f>
        <v>0</v>
      </c>
      <c r="UX5" s="179"/>
      <c r="UY5" s="195">
        <v>0</v>
      </c>
      <c r="UZ5" s="319">
        <f>UY5</f>
        <v>0</v>
      </c>
      <c r="VB5" s="281"/>
      <c r="VC5" s="309"/>
      <c r="VD5" s="46">
        <f t="shared" ref="VD5" si="118">VB5-VC5</f>
        <v>0</v>
      </c>
      <c r="VE5" s="74"/>
      <c r="VF5" s="48">
        <f t="shared" ref="VF5" si="119">VD5*VE5</f>
        <v>0</v>
      </c>
      <c r="VG5" s="179"/>
      <c r="VH5" s="195">
        <v>0</v>
      </c>
      <c r="VI5" s="319">
        <f>VH5</f>
        <v>0</v>
      </c>
      <c r="VK5" s="281"/>
      <c r="VL5" s="281"/>
      <c r="VM5" s="46">
        <f t="shared" ref="VM5" si="120">VK5-VL5</f>
        <v>0</v>
      </c>
      <c r="VN5" s="74"/>
      <c r="VO5" s="48">
        <f t="shared" ref="VO5" si="121">VM5*VN5</f>
        <v>0</v>
      </c>
      <c r="VP5" s="179"/>
      <c r="VQ5" s="195">
        <v>0</v>
      </c>
      <c r="VR5" s="319">
        <f>VQ5</f>
        <v>0</v>
      </c>
      <c r="VT5" s="281"/>
      <c r="VU5" s="281"/>
      <c r="VV5" s="46">
        <f t="shared" ref="VV5" si="122">VT5-VU5</f>
        <v>0</v>
      </c>
      <c r="VW5" s="74"/>
      <c r="VX5" s="48">
        <f t="shared" ref="VX5" si="123">VV5*VW5</f>
        <v>0</v>
      </c>
      <c r="VY5" s="179"/>
      <c r="VZ5" s="195">
        <v>0</v>
      </c>
      <c r="WA5" s="319">
        <f>VZ5</f>
        <v>0</v>
      </c>
      <c r="WC5" s="281"/>
      <c r="WD5" s="281"/>
      <c r="WE5" s="46">
        <f t="shared" ref="WE5" si="124">WC5-WD5</f>
        <v>0</v>
      </c>
      <c r="WF5" s="74"/>
      <c r="WG5" s="48">
        <f t="shared" ref="WG5" si="125">WE5*WF5</f>
        <v>0</v>
      </c>
      <c r="WH5" s="179"/>
      <c r="WI5" s="195">
        <v>0</v>
      </c>
      <c r="WJ5" s="319">
        <f>WI5</f>
        <v>0</v>
      </c>
      <c r="WL5" s="281"/>
      <c r="WM5" s="281"/>
      <c r="WN5" s="46">
        <f t="shared" ref="WN5" si="126">WL5-WM5</f>
        <v>0</v>
      </c>
      <c r="WO5" s="74"/>
      <c r="WP5" s="48">
        <f t="shared" ref="WP5" si="127">WN5*WO5</f>
        <v>0</v>
      </c>
      <c r="WQ5" s="179"/>
      <c r="WR5" s="195">
        <v>0</v>
      </c>
      <c r="WS5" s="319">
        <f>WR5</f>
        <v>0</v>
      </c>
      <c r="WU5" s="281"/>
      <c r="WV5" s="281"/>
      <c r="WW5" s="46">
        <f t="shared" ref="WW5" si="128">WU5-WV5</f>
        <v>0</v>
      </c>
      <c r="WX5" s="74"/>
      <c r="WY5" s="48">
        <f t="shared" ref="WY5" si="129">WW5*WX5</f>
        <v>0</v>
      </c>
      <c r="WZ5" s="179"/>
      <c r="XA5" s="195">
        <v>0</v>
      </c>
      <c r="XB5" s="319">
        <f>XA5</f>
        <v>0</v>
      </c>
      <c r="XD5" s="281"/>
      <c r="XE5" s="281"/>
      <c r="XF5" s="46">
        <f t="shared" ref="XF5" si="130">XD5-XE5</f>
        <v>0</v>
      </c>
      <c r="XG5" s="74"/>
      <c r="XH5" s="48">
        <f t="shared" ref="XH5" si="131">XF5*XG5</f>
        <v>0</v>
      </c>
      <c r="XI5" s="179"/>
      <c r="XJ5" s="195">
        <v>0</v>
      </c>
      <c r="XK5" s="319">
        <f>XJ5</f>
        <v>0</v>
      </c>
      <c r="XM5" s="281"/>
      <c r="XN5" s="281"/>
      <c r="XO5" s="46">
        <f t="shared" ref="XO5" si="132">XM5-XN5</f>
        <v>0</v>
      </c>
      <c r="XP5" s="74"/>
      <c r="XQ5" s="48">
        <f t="shared" ref="XQ5" si="133">XO5*XP5</f>
        <v>0</v>
      </c>
      <c r="XR5" s="179"/>
      <c r="XS5" s="195">
        <v>0</v>
      </c>
      <c r="XT5" s="319">
        <f>XS5</f>
        <v>0</v>
      </c>
      <c r="XV5" s="281"/>
      <c r="XW5" s="281"/>
      <c r="XX5" s="46">
        <f t="shared" ref="XX5" si="134">XV5-XW5</f>
        <v>0</v>
      </c>
      <c r="XY5" s="74"/>
      <c r="XZ5" s="48">
        <f t="shared" ref="XZ5" si="135">XX5*XY5</f>
        <v>0</v>
      </c>
      <c r="YA5" s="179"/>
      <c r="YB5" s="195">
        <v>0</v>
      </c>
      <c r="YC5" s="319">
        <f>YB5</f>
        <v>0</v>
      </c>
      <c r="YE5" s="281"/>
      <c r="YF5" s="281"/>
      <c r="YG5" s="46">
        <f t="shared" ref="YG5" si="136">YE5-YF5</f>
        <v>0</v>
      </c>
      <c r="YH5" s="74"/>
      <c r="YI5" s="48">
        <f t="shared" ref="YI5" si="137">YG5*YH5</f>
        <v>0</v>
      </c>
      <c r="YJ5" s="179"/>
      <c r="YK5" s="195">
        <v>0</v>
      </c>
      <c r="YL5" s="319">
        <f>YK5</f>
        <v>0</v>
      </c>
      <c r="YN5" s="281"/>
      <c r="YO5" s="281"/>
      <c r="YP5" s="46">
        <f t="shared" ref="YP5" si="138">YN5-YO5</f>
        <v>0</v>
      </c>
      <c r="YQ5" s="74"/>
      <c r="YR5" s="48">
        <f t="shared" ref="YR5" si="139">YP5*YQ5</f>
        <v>0</v>
      </c>
      <c r="YS5" s="179"/>
      <c r="YT5" s="195">
        <v>0</v>
      </c>
      <c r="YU5" s="319">
        <f>YT5</f>
        <v>0</v>
      </c>
      <c r="YW5" s="281"/>
      <c r="YX5" s="281"/>
      <c r="YY5" s="46">
        <f t="shared" ref="YY5" si="140">YW5-YX5</f>
        <v>0</v>
      </c>
      <c r="YZ5" s="74"/>
      <c r="ZA5" s="48">
        <f t="shared" ref="ZA5" si="141">YY5*YZ5</f>
        <v>0</v>
      </c>
      <c r="ZB5" s="179"/>
      <c r="ZC5" s="195">
        <v>0</v>
      </c>
      <c r="ZD5" s="319">
        <f>ZC5</f>
        <v>0</v>
      </c>
      <c r="ZF5" s="281"/>
      <c r="ZG5" s="281"/>
      <c r="ZH5" s="46">
        <f t="shared" ref="ZH5" si="142">ZF5-ZG5</f>
        <v>0</v>
      </c>
      <c r="ZI5" s="74"/>
      <c r="ZJ5" s="48">
        <f t="shared" ref="ZJ5" si="143">ZH5*ZI5</f>
        <v>0</v>
      </c>
      <c r="ZK5" s="179"/>
      <c r="ZL5" s="195">
        <v>0</v>
      </c>
      <c r="ZM5" s="319">
        <f>ZL5</f>
        <v>0</v>
      </c>
      <c r="ZP5" s="281"/>
      <c r="ZQ5" s="281"/>
      <c r="ZR5" s="46">
        <f t="shared" ref="ZR5" si="144">ZP5-ZQ5</f>
        <v>0</v>
      </c>
      <c r="ZS5" s="74"/>
      <c r="ZT5" s="48">
        <f t="shared" ref="ZT5" si="145">ZR5*ZS5</f>
        <v>0</v>
      </c>
      <c r="ZU5" s="179"/>
      <c r="ZV5" s="195">
        <v>0</v>
      </c>
      <c r="ZW5" s="319">
        <f>ZV5</f>
        <v>0</v>
      </c>
      <c r="ZY5" s="281"/>
      <c r="ZZ5" s="281"/>
      <c r="AAA5" s="46">
        <f t="shared" ref="AAA5" si="146">ZY5-ZZ5</f>
        <v>0</v>
      </c>
      <c r="AAB5" s="74"/>
      <c r="AAC5" s="48">
        <f t="shared" ref="AAC5" si="147">AAA5*AAB5</f>
        <v>0</v>
      </c>
      <c r="AAD5" s="179"/>
      <c r="AAE5" s="195">
        <v>0</v>
      </c>
      <c r="AAF5" s="319">
        <f>AAE5</f>
        <v>0</v>
      </c>
      <c r="AAH5" s="281"/>
      <c r="AAI5" s="281"/>
      <c r="AAJ5" s="46">
        <f t="shared" ref="AAJ5" si="148">AAH5-AAI5</f>
        <v>0</v>
      </c>
      <c r="AAK5" s="74"/>
      <c r="AAL5" s="48">
        <f t="shared" ref="AAL5" si="149">AAJ5*AAK5</f>
        <v>0</v>
      </c>
      <c r="AAM5" s="179"/>
      <c r="AAN5" s="195">
        <v>0</v>
      </c>
      <c r="AAO5" s="319">
        <f>AAN5</f>
        <v>0</v>
      </c>
      <c r="AAQ5" s="281"/>
      <c r="AAR5" s="281"/>
      <c r="AAS5" s="46">
        <f t="shared" ref="AAS5" si="150">AAQ5-AAR5</f>
        <v>0</v>
      </c>
      <c r="AAT5" s="74"/>
      <c r="AAU5" s="48">
        <f t="shared" ref="AAU5" si="151">AAS5*AAT5</f>
        <v>0</v>
      </c>
      <c r="AAV5" s="179"/>
      <c r="AAW5" s="195">
        <v>0</v>
      </c>
      <c r="AAX5" s="319">
        <f>AAW5</f>
        <v>0</v>
      </c>
      <c r="AAZ5" s="281"/>
      <c r="ABA5" s="281"/>
      <c r="ABB5" s="46">
        <f t="shared" ref="ABB5" si="152">AAZ5-ABA5</f>
        <v>0</v>
      </c>
      <c r="ABC5" s="74"/>
      <c r="ABD5" s="48">
        <f t="shared" ref="ABD5" si="153">ABB5*ABC5</f>
        <v>0</v>
      </c>
      <c r="ABE5" s="179"/>
      <c r="ABF5" s="195">
        <v>0</v>
      </c>
      <c r="ABG5" s="319">
        <f>ABF5</f>
        <v>0</v>
      </c>
      <c r="ABI5" s="281"/>
      <c r="ABJ5" s="281"/>
      <c r="ABK5" s="46">
        <f t="shared" ref="ABK5" si="154">ABI5-ABJ5</f>
        <v>0</v>
      </c>
      <c r="ABL5" s="74"/>
      <c r="ABM5" s="48">
        <f t="shared" ref="ABM5" si="155">ABK5*ABL5</f>
        <v>0</v>
      </c>
      <c r="ABN5" s="179"/>
      <c r="ABO5" s="195">
        <v>0</v>
      </c>
      <c r="ABP5" s="319">
        <f>ABO5</f>
        <v>0</v>
      </c>
      <c r="ABS5" s="281"/>
      <c r="ABT5" s="281"/>
      <c r="ABU5" s="46">
        <f t="shared" ref="ABU5" si="156">ABS5-ABT5</f>
        <v>0</v>
      </c>
      <c r="ABV5" s="74"/>
      <c r="ABW5" s="48">
        <f t="shared" ref="ABW5" si="157">ABU5*ABV5</f>
        <v>0</v>
      </c>
      <c r="ABX5" s="179"/>
      <c r="ABY5" s="195">
        <v>0</v>
      </c>
      <c r="ABZ5" s="319">
        <f>ABY5</f>
        <v>0</v>
      </c>
      <c r="ACB5" s="281"/>
      <c r="ACC5" s="281"/>
      <c r="ACD5" s="46">
        <f t="shared" ref="ACD5" si="158">ACB5-ACC5</f>
        <v>0</v>
      </c>
      <c r="ACE5" s="74"/>
      <c r="ACF5" s="48">
        <f t="shared" ref="ACF5" si="159">ACD5*ACE5</f>
        <v>0</v>
      </c>
      <c r="ACG5" s="179"/>
      <c r="ACH5" s="195">
        <v>0</v>
      </c>
      <c r="ACI5" s="319">
        <f>ACH5</f>
        <v>0</v>
      </c>
      <c r="ACK5" s="281"/>
      <c r="ACL5" s="281"/>
      <c r="ACM5" s="46">
        <f t="shared" ref="ACM5" si="160">ACK5-ACL5</f>
        <v>0</v>
      </c>
      <c r="ACN5" s="74"/>
      <c r="ACO5" s="48">
        <f t="shared" ref="ACO5" si="161">ACM5*ACN5</f>
        <v>0</v>
      </c>
      <c r="ACP5" s="179"/>
      <c r="ACQ5" s="195">
        <v>0</v>
      </c>
      <c r="ACR5" s="319">
        <f>ACQ5</f>
        <v>0</v>
      </c>
      <c r="ACT5" s="281"/>
      <c r="ACU5" s="281"/>
      <c r="ACV5" s="46">
        <f t="shared" ref="ACV5" si="162">ACT5-ACU5</f>
        <v>0</v>
      </c>
      <c r="ACW5" s="74"/>
      <c r="ACX5" s="48">
        <f t="shared" ref="ACX5" si="163">ACV5*ACW5</f>
        <v>0</v>
      </c>
      <c r="ACY5" s="179"/>
      <c r="ACZ5" s="195">
        <v>0</v>
      </c>
      <c r="ADA5" s="319">
        <f>ACZ5</f>
        <v>0</v>
      </c>
      <c r="ADC5" s="281"/>
      <c r="ADD5" s="281"/>
      <c r="ADE5" s="46">
        <f t="shared" ref="ADE5" si="164">ADC5-ADD5</f>
        <v>0</v>
      </c>
      <c r="ADF5" s="74"/>
      <c r="ADG5" s="48">
        <f t="shared" ref="ADG5" si="165">ADE5*ADF5</f>
        <v>0</v>
      </c>
      <c r="ADH5" s="179"/>
      <c r="ADI5" s="195">
        <v>0</v>
      </c>
      <c r="ADJ5" s="319">
        <f>ADI5</f>
        <v>0</v>
      </c>
      <c r="ADL5" s="281"/>
      <c r="ADM5" s="281"/>
      <c r="ADN5" s="46">
        <f t="shared" ref="ADN5" si="166">ADL5-ADM5</f>
        <v>0</v>
      </c>
      <c r="ADO5" s="74"/>
      <c r="ADP5" s="48">
        <f t="shared" ref="ADP5" si="167">ADN5*ADO5</f>
        <v>0</v>
      </c>
      <c r="ADQ5" s="179"/>
      <c r="ADR5" s="195">
        <v>0</v>
      </c>
      <c r="ADS5" s="319">
        <f>ADR5</f>
        <v>0</v>
      </c>
      <c r="ADU5" s="281"/>
      <c r="ADV5" s="281"/>
      <c r="ADW5" s="46">
        <f t="shared" ref="ADW5" si="168">ADU5-ADV5</f>
        <v>0</v>
      </c>
      <c r="ADX5" s="74"/>
      <c r="ADY5" s="48">
        <f t="shared" ref="ADY5" si="169">ADW5*ADX5</f>
        <v>0</v>
      </c>
      <c r="ADZ5" s="179"/>
      <c r="AEA5" s="195">
        <v>0</v>
      </c>
      <c r="AEB5" s="319">
        <f>AEA5</f>
        <v>0</v>
      </c>
    </row>
    <row r="6" spans="2:808" x14ac:dyDescent="0.35">
      <c r="B6" s="74">
        <v>1010006090</v>
      </c>
      <c r="C6" s="74" t="s">
        <v>236</v>
      </c>
      <c r="E6" s="27"/>
      <c r="F6" s="74"/>
      <c r="G6" s="74"/>
      <c r="H6" s="74"/>
      <c r="I6" s="74"/>
      <c r="J6" s="74"/>
      <c r="K6" s="74"/>
      <c r="L6" s="81"/>
      <c r="M6" s="27"/>
      <c r="N6" s="74"/>
      <c r="O6" s="46"/>
      <c r="P6" s="74"/>
      <c r="Q6" s="48"/>
      <c r="R6" s="74"/>
      <c r="S6" s="74"/>
      <c r="T6" s="75"/>
      <c r="U6" s="27"/>
      <c r="V6" s="74"/>
      <c r="W6" s="46"/>
      <c r="X6" s="74"/>
      <c r="Y6" s="48"/>
      <c r="Z6" s="74"/>
      <c r="AA6" s="74"/>
      <c r="AB6" s="75"/>
      <c r="AC6" s="27"/>
      <c r="AD6" s="74"/>
      <c r="AE6" s="46"/>
      <c r="AF6" s="74"/>
      <c r="AG6" s="48"/>
      <c r="AH6" s="74"/>
      <c r="AI6" s="74"/>
      <c r="AJ6" s="75"/>
      <c r="AK6" s="27"/>
      <c r="AL6" s="27"/>
      <c r="AM6" s="46"/>
      <c r="AN6" s="74"/>
      <c r="AO6" s="48"/>
      <c r="AP6" s="97"/>
      <c r="AQ6" s="100"/>
      <c r="AR6" s="99"/>
      <c r="AS6" s="27"/>
      <c r="AT6" s="27"/>
      <c r="AU6" s="46"/>
      <c r="AV6" s="74"/>
      <c r="AW6" s="48"/>
      <c r="AX6" s="108"/>
      <c r="AY6" s="100"/>
      <c r="AZ6" s="99"/>
      <c r="BA6" s="27"/>
      <c r="BB6" s="27"/>
      <c r="BC6" s="46"/>
      <c r="BD6" s="74"/>
      <c r="BE6" s="48"/>
      <c r="BF6" s="108"/>
      <c r="BG6" s="100"/>
      <c r="BH6" s="99"/>
      <c r="BI6" s="27"/>
      <c r="BJ6" s="27"/>
      <c r="BK6" s="46"/>
      <c r="BL6" s="74"/>
      <c r="BM6" s="48"/>
      <c r="BN6" s="108"/>
      <c r="BO6" s="100"/>
      <c r="BP6" s="99"/>
      <c r="BQ6" s="27"/>
      <c r="BR6" s="27"/>
      <c r="BS6" s="46"/>
      <c r="BT6" s="74"/>
      <c r="BU6" s="48"/>
      <c r="BV6" s="108"/>
      <c r="BW6" s="100"/>
      <c r="BX6" s="99"/>
      <c r="BY6" s="27"/>
      <c r="BZ6" s="27"/>
      <c r="CA6" s="46"/>
      <c r="CB6" s="74"/>
      <c r="CC6" s="48"/>
      <c r="CD6" s="108"/>
      <c r="CE6" s="100"/>
      <c r="CF6" s="99"/>
      <c r="CI6" s="27"/>
      <c r="CJ6" s="27"/>
      <c r="CK6" s="46"/>
      <c r="CL6" s="74"/>
      <c r="CM6" s="48"/>
      <c r="CN6" s="108"/>
      <c r="CO6" s="99"/>
      <c r="CP6" s="99"/>
      <c r="CQ6" s="27"/>
      <c r="CR6" s="27"/>
      <c r="CS6" s="46"/>
      <c r="CT6" s="74"/>
      <c r="CU6" s="48"/>
      <c r="CV6" s="108"/>
      <c r="CW6" s="99"/>
      <c r="CX6" s="99"/>
      <c r="CY6" s="27"/>
      <c r="CZ6" s="27"/>
      <c r="DA6" s="46"/>
      <c r="DB6" s="74"/>
      <c r="DC6" s="48"/>
      <c r="DD6" s="108"/>
      <c r="DE6" s="99"/>
      <c r="DF6" s="142"/>
      <c r="DG6" s="27"/>
      <c r="DH6" s="74"/>
      <c r="DI6" s="46"/>
      <c r="DJ6" s="74"/>
      <c r="DK6" s="48"/>
      <c r="DL6" s="74"/>
      <c r="DM6" s="145"/>
      <c r="DN6" s="140"/>
      <c r="DO6" s="27"/>
      <c r="DP6" s="74"/>
      <c r="DQ6" s="46"/>
      <c r="DR6" s="74"/>
      <c r="DS6" s="48"/>
      <c r="DT6" s="74"/>
      <c r="DU6" s="145"/>
      <c r="DV6" s="140"/>
      <c r="DW6" s="27"/>
      <c r="DX6" s="74"/>
      <c r="DY6" s="46"/>
      <c r="DZ6" s="74"/>
      <c r="EA6" s="48"/>
      <c r="EB6" s="74"/>
      <c r="EC6" s="145"/>
      <c r="ED6" s="140"/>
      <c r="EE6" s="27"/>
      <c r="EF6" s="74"/>
      <c r="EG6" s="46"/>
      <c r="EH6" s="74"/>
      <c r="EI6" s="48"/>
      <c r="EJ6" s="74"/>
      <c r="EK6" s="145"/>
      <c r="EL6" s="140"/>
      <c r="EM6" s="27"/>
      <c r="EN6" s="74"/>
      <c r="EO6" s="46"/>
      <c r="EP6" s="74"/>
      <c r="EQ6" s="48"/>
      <c r="ER6" s="74"/>
      <c r="ES6" s="145"/>
      <c r="ET6" s="140"/>
      <c r="EU6" s="27"/>
      <c r="EV6" s="74"/>
      <c r="EW6" s="46"/>
      <c r="EX6" s="74"/>
      <c r="EY6" s="48"/>
      <c r="EZ6" s="179"/>
      <c r="FA6" s="145"/>
      <c r="FB6" s="182"/>
      <c r="FC6" s="27"/>
      <c r="FD6" s="74"/>
      <c r="FE6" s="46"/>
      <c r="FF6" s="74"/>
      <c r="FG6" s="48"/>
      <c r="FH6" s="179"/>
      <c r="FI6" s="145"/>
      <c r="FJ6" s="182"/>
      <c r="FK6" s="27"/>
      <c r="FL6" s="74"/>
      <c r="FM6" s="46"/>
      <c r="FN6" s="74"/>
      <c r="FO6" s="48"/>
      <c r="FP6" s="179"/>
      <c r="FQ6" s="145"/>
      <c r="FR6" s="182"/>
      <c r="FS6" s="27"/>
      <c r="FT6" s="74"/>
      <c r="FU6" s="46"/>
      <c r="FV6" s="74"/>
      <c r="FW6" s="48"/>
      <c r="FX6" s="179"/>
      <c r="FY6" s="145"/>
      <c r="FZ6" s="182"/>
      <c r="GA6" s="27"/>
      <c r="GB6" s="74"/>
      <c r="GC6" s="46"/>
      <c r="GD6" s="74"/>
      <c r="GE6" s="48"/>
      <c r="GF6" s="179"/>
      <c r="GG6" s="145"/>
      <c r="GH6" s="182"/>
      <c r="GI6" s="27"/>
      <c r="GJ6" s="74"/>
      <c r="GK6" s="46"/>
      <c r="GL6" s="74"/>
      <c r="GM6" s="48"/>
      <c r="GN6" s="179"/>
      <c r="GO6" s="145"/>
      <c r="GP6" s="182"/>
      <c r="GQ6" s="27"/>
      <c r="GR6" s="27"/>
      <c r="GS6" s="46"/>
      <c r="GT6" s="74"/>
      <c r="GU6" s="48"/>
      <c r="GV6" s="179"/>
      <c r="GW6" s="145"/>
      <c r="GX6" s="182"/>
      <c r="GY6" s="27"/>
      <c r="GZ6" s="27"/>
      <c r="HA6" s="46"/>
      <c r="HB6" s="74"/>
      <c r="HC6" s="48"/>
      <c r="HD6" s="179"/>
      <c r="HE6" s="145"/>
      <c r="HF6" s="182"/>
      <c r="HG6" s="27"/>
      <c r="HH6" s="27"/>
      <c r="HI6" s="46"/>
      <c r="HJ6" s="74"/>
      <c r="HK6" s="48"/>
      <c r="HL6" s="179"/>
      <c r="HM6" s="145"/>
      <c r="HN6" s="182"/>
      <c r="HO6" s="27"/>
      <c r="HP6" s="27"/>
      <c r="HQ6" s="46"/>
      <c r="HR6" s="74"/>
      <c r="HS6" s="48"/>
      <c r="HT6" s="179"/>
      <c r="HU6" s="145"/>
      <c r="HV6" s="182"/>
      <c r="HW6" s="27"/>
      <c r="HX6" s="27"/>
      <c r="HY6" s="46"/>
      <c r="HZ6" s="74"/>
      <c r="IA6" s="48"/>
      <c r="IB6" s="179"/>
      <c r="IC6" s="145"/>
      <c r="ID6" s="182"/>
      <c r="IE6" s="27"/>
      <c r="IF6" s="27"/>
      <c r="IG6" s="46"/>
      <c r="IH6" s="74"/>
      <c r="II6" s="48"/>
      <c r="IJ6" s="179"/>
      <c r="IK6" s="145"/>
      <c r="IL6" s="182"/>
      <c r="IM6" s="27"/>
      <c r="IN6" s="27"/>
      <c r="IO6" s="46"/>
      <c r="IP6" s="74"/>
      <c r="IQ6" s="48"/>
      <c r="IR6" s="179"/>
      <c r="IS6" s="225"/>
      <c r="IT6" s="182"/>
      <c r="IU6" s="27"/>
      <c r="IV6" s="27"/>
      <c r="IW6" s="46"/>
      <c r="IX6" s="74"/>
      <c r="IY6" s="289"/>
      <c r="IZ6" s="179"/>
      <c r="JA6" s="225"/>
      <c r="JB6" s="182"/>
      <c r="JC6" s="27"/>
      <c r="JD6" s="27"/>
      <c r="JE6" s="46"/>
      <c r="JF6" s="74"/>
      <c r="JG6" s="289"/>
      <c r="JH6" s="179"/>
      <c r="JI6" s="235"/>
      <c r="JJ6" s="231"/>
      <c r="JK6" s="27"/>
      <c r="JL6" s="27"/>
      <c r="JM6" s="46"/>
      <c r="JN6" s="74"/>
      <c r="JO6" s="289"/>
      <c r="JP6" s="179"/>
      <c r="JQ6" s="235"/>
      <c r="JR6" s="231"/>
      <c r="JS6" s="27"/>
      <c r="JT6" s="27"/>
      <c r="JU6" s="46"/>
      <c r="JV6" s="74"/>
      <c r="JW6" s="289"/>
      <c r="JX6" s="179"/>
      <c r="JY6" s="235"/>
      <c r="JZ6" s="231"/>
      <c r="KA6" s="27"/>
      <c r="KB6" s="27"/>
      <c r="KC6" s="46"/>
      <c r="KD6" s="74"/>
      <c r="KE6" s="289"/>
      <c r="KF6" s="179"/>
      <c r="KG6" s="290"/>
      <c r="KH6" s="231"/>
      <c r="KI6" s="27"/>
      <c r="KJ6" s="27"/>
      <c r="KK6" s="46"/>
      <c r="KL6" s="74"/>
      <c r="KM6" s="289"/>
      <c r="KN6" s="179"/>
      <c r="KO6" s="290"/>
      <c r="KP6" s="231"/>
      <c r="KQ6" s="27"/>
      <c r="KR6" s="27"/>
      <c r="KS6" s="46"/>
      <c r="KT6" s="74"/>
      <c r="KU6" s="289"/>
      <c r="KV6" s="179"/>
      <c r="KW6" s="290"/>
      <c r="KX6" s="231"/>
      <c r="KY6" s="27"/>
      <c r="KZ6" s="27"/>
      <c r="LA6" s="46"/>
      <c r="LB6" s="74"/>
      <c r="LC6" s="289"/>
      <c r="LD6" s="179"/>
      <c r="LE6" s="290"/>
      <c r="LF6" s="231"/>
      <c r="LG6" s="27"/>
      <c r="LH6" s="27"/>
      <c r="LI6" s="46"/>
      <c r="LJ6" s="74"/>
      <c r="LK6" s="289"/>
      <c r="LL6" s="179"/>
      <c r="LM6" s="290"/>
      <c r="LN6" s="231"/>
      <c r="LO6" s="27"/>
      <c r="LP6" s="27"/>
      <c r="LQ6" s="46"/>
      <c r="LR6" s="74"/>
      <c r="LS6" s="289"/>
      <c r="LT6" s="179"/>
      <c r="LU6" s="290"/>
      <c r="LV6" s="231"/>
      <c r="LW6" s="281"/>
      <c r="LX6" s="27"/>
      <c r="LY6" s="46"/>
      <c r="LZ6" s="74"/>
      <c r="MA6" s="289"/>
      <c r="MB6" s="291"/>
      <c r="MC6" s="231"/>
      <c r="MD6" s="282"/>
      <c r="ME6" s="292"/>
      <c r="MF6" s="281"/>
      <c r="MG6" s="27"/>
      <c r="MH6" s="46"/>
      <c r="MI6" s="74"/>
      <c r="MJ6" s="289"/>
      <c r="MK6" s="291"/>
      <c r="ML6" s="231"/>
      <c r="MM6" s="282"/>
      <c r="MN6" s="281"/>
      <c r="MO6" s="27"/>
      <c r="MP6" s="46"/>
      <c r="MQ6" s="74"/>
      <c r="MR6" s="289"/>
      <c r="MS6" s="291"/>
      <c r="MT6" s="231"/>
      <c r="MU6" s="282"/>
      <c r="MV6" s="281"/>
      <c r="MW6" s="27"/>
      <c r="MX6" s="46"/>
      <c r="MY6" s="74"/>
      <c r="MZ6" s="289"/>
      <c r="NA6" s="291"/>
      <c r="NB6" s="231"/>
      <c r="NC6" s="282"/>
      <c r="ND6" s="281"/>
      <c r="NE6" s="281"/>
      <c r="NF6" s="46"/>
      <c r="NG6" s="74"/>
      <c r="NH6" s="289"/>
      <c r="NI6" s="291"/>
      <c r="NJ6" s="231"/>
      <c r="NK6" s="282"/>
      <c r="NL6" s="281"/>
      <c r="NM6" s="281"/>
      <c r="NN6" s="46"/>
      <c r="NO6" s="74"/>
      <c r="NP6" s="289"/>
      <c r="NQ6" s="291"/>
      <c r="NR6" s="231"/>
      <c r="NS6" s="282"/>
      <c r="NT6" s="281"/>
      <c r="NU6" s="281"/>
      <c r="NV6" s="46"/>
      <c r="NW6" s="74"/>
      <c r="NX6" s="289"/>
      <c r="NY6" s="291"/>
      <c r="NZ6" s="231"/>
      <c r="OA6" s="282"/>
      <c r="OB6" s="281"/>
      <c r="OC6" s="281"/>
      <c r="OD6" s="46"/>
      <c r="OE6" s="74"/>
      <c r="OF6" s="289"/>
      <c r="OG6" s="291"/>
      <c r="OH6" s="231"/>
      <c r="OI6" s="282"/>
      <c r="OJ6" s="281"/>
      <c r="OK6" s="281"/>
      <c r="OL6" s="46"/>
      <c r="OM6" s="74"/>
      <c r="ON6" s="289"/>
      <c r="OO6" s="291"/>
      <c r="OP6" s="231"/>
      <c r="OQ6" s="282"/>
      <c r="OR6" s="281"/>
      <c r="OS6" s="281"/>
      <c r="OT6" s="46"/>
      <c r="OU6" s="74"/>
      <c r="OV6" s="289"/>
      <c r="OW6" s="291"/>
      <c r="OX6" s="231"/>
      <c r="OY6" s="282"/>
      <c r="OZ6" s="281"/>
      <c r="PA6" s="281"/>
      <c r="PB6" s="46"/>
      <c r="PC6" s="74"/>
      <c r="PD6" s="289"/>
      <c r="PE6" s="291"/>
      <c r="PF6" s="231"/>
      <c r="PG6" s="282"/>
      <c r="PH6" s="281"/>
      <c r="PI6" s="281"/>
      <c r="PJ6" s="46"/>
      <c r="PK6" s="74"/>
      <c r="PL6" s="289"/>
      <c r="PM6" s="291"/>
      <c r="PN6" s="231"/>
      <c r="PO6" s="282"/>
      <c r="PP6" s="281"/>
      <c r="PQ6" s="281"/>
      <c r="PR6" s="46"/>
      <c r="PS6" s="74"/>
      <c r="PT6" s="289"/>
      <c r="PU6" s="291"/>
      <c r="PV6" s="231"/>
      <c r="PW6" s="282"/>
      <c r="PY6" s="281"/>
      <c r="PZ6" s="281"/>
      <c r="QA6" s="46"/>
      <c r="QB6" s="74"/>
      <c r="QC6" s="289"/>
      <c r="QD6" s="291"/>
      <c r="QE6" s="231">
        <v>7.27</v>
      </c>
      <c r="QF6" s="282"/>
      <c r="QG6" s="281"/>
      <c r="QH6" s="281"/>
      <c r="QI6" s="46"/>
      <c r="QJ6" s="74"/>
      <c r="QK6" s="289"/>
      <c r="QL6" s="291"/>
      <c r="QM6" s="231">
        <v>7.27</v>
      </c>
      <c r="QN6" s="294"/>
      <c r="QO6" s="297">
        <f>QE6+QM6</f>
        <v>14.54</v>
      </c>
      <c r="QP6" s="281"/>
      <c r="QQ6" s="281"/>
      <c r="QR6" s="46"/>
      <c r="QS6" s="74"/>
      <c r="QT6" s="289"/>
      <c r="QU6" s="291"/>
      <c r="QV6" s="231">
        <v>7.27</v>
      </c>
      <c r="QW6" s="294"/>
      <c r="QX6" s="281"/>
      <c r="QY6" s="281"/>
      <c r="QZ6" s="46"/>
      <c r="RA6" s="74"/>
      <c r="RB6" s="289"/>
      <c r="RC6" s="291"/>
      <c r="RD6" s="182">
        <v>29.1</v>
      </c>
      <c r="RE6" s="294"/>
      <c r="RG6" s="281"/>
      <c r="RH6" s="281"/>
      <c r="RI6" s="46"/>
      <c r="RJ6" s="74"/>
      <c r="RK6" s="289"/>
      <c r="RL6" s="291"/>
      <c r="RM6" s="182">
        <v>29.1</v>
      </c>
      <c r="RN6" s="294"/>
      <c r="RP6" s="281"/>
      <c r="RQ6" s="281"/>
      <c r="RR6" s="46"/>
      <c r="RS6" s="74"/>
      <c r="RT6" s="289"/>
      <c r="RU6" s="291"/>
      <c r="RV6" s="302">
        <v>8</v>
      </c>
      <c r="RW6" s="74"/>
      <c r="RY6" s="281"/>
      <c r="RZ6" s="281"/>
      <c r="SA6" s="46"/>
      <c r="SB6" s="74"/>
      <c r="SC6" s="289"/>
      <c r="SD6" s="291"/>
      <c r="SE6" s="302">
        <v>8</v>
      </c>
      <c r="SF6" s="74"/>
      <c r="SH6" s="281"/>
      <c r="SI6" s="281"/>
      <c r="SJ6" s="46"/>
      <c r="SK6" s="74"/>
      <c r="SL6" s="289"/>
      <c r="SM6" s="291"/>
      <c r="SN6" s="302">
        <v>8</v>
      </c>
      <c r="SO6" s="74">
        <v>8</v>
      </c>
      <c r="SQ6" s="281"/>
      <c r="SR6" s="281"/>
      <c r="SS6" s="46"/>
      <c r="ST6" s="74"/>
      <c r="SU6" s="289"/>
      <c r="SV6" s="291"/>
      <c r="SW6" s="302">
        <v>8</v>
      </c>
      <c r="SX6" s="74">
        <v>8</v>
      </c>
      <c r="SZ6" s="281"/>
      <c r="TA6" s="281"/>
      <c r="TB6" s="46"/>
      <c r="TC6" s="74"/>
      <c r="TD6" s="289"/>
      <c r="TE6" s="291"/>
      <c r="TF6" s="302">
        <v>8</v>
      </c>
      <c r="TG6" s="74">
        <v>8</v>
      </c>
      <c r="TI6" s="281"/>
      <c r="TJ6" s="309"/>
      <c r="TK6" s="46"/>
      <c r="TL6" s="74"/>
      <c r="TM6" s="48"/>
      <c r="TN6" s="179"/>
      <c r="TO6" s="195">
        <v>8</v>
      </c>
      <c r="TP6" s="75">
        <v>8</v>
      </c>
      <c r="TR6" s="281"/>
      <c r="TS6" s="309"/>
      <c r="TT6" s="46"/>
      <c r="TU6" s="74"/>
      <c r="TV6" s="48"/>
      <c r="TW6" s="179"/>
      <c r="TX6" s="195">
        <v>8</v>
      </c>
      <c r="TY6" s="75">
        <v>8</v>
      </c>
      <c r="UA6" s="281"/>
      <c r="UB6" s="309"/>
      <c r="UC6" s="46"/>
      <c r="UD6" s="74"/>
      <c r="UE6" s="48"/>
      <c r="UF6" s="179"/>
      <c r="UG6" s="195">
        <v>8</v>
      </c>
      <c r="UH6" s="75">
        <v>8</v>
      </c>
      <c r="UJ6" s="281"/>
      <c r="UK6" s="309"/>
      <c r="UL6" s="46"/>
      <c r="UM6" s="74"/>
      <c r="UN6" s="48"/>
      <c r="UO6" s="179"/>
      <c r="UP6" s="195">
        <v>8</v>
      </c>
      <c r="UQ6" s="75">
        <v>8</v>
      </c>
      <c r="US6" s="281"/>
      <c r="UT6" s="309"/>
      <c r="UU6" s="46"/>
      <c r="UV6" s="74"/>
      <c r="UW6" s="48"/>
      <c r="UX6" s="179"/>
      <c r="UY6" s="195">
        <v>0</v>
      </c>
      <c r="UZ6" s="75">
        <v>8</v>
      </c>
      <c r="VB6" s="281"/>
      <c r="VC6" s="309"/>
      <c r="VD6" s="46"/>
      <c r="VE6" s="74"/>
      <c r="VF6" s="48"/>
      <c r="VG6" s="179"/>
      <c r="VH6" s="195">
        <v>0</v>
      </c>
      <c r="VI6" s="75">
        <v>8</v>
      </c>
      <c r="VK6" s="281"/>
      <c r="VL6" s="281"/>
      <c r="VM6" s="46"/>
      <c r="VN6" s="74"/>
      <c r="VO6" s="48"/>
      <c r="VP6" s="179"/>
      <c r="VQ6" s="195">
        <v>0</v>
      </c>
      <c r="VR6" s="323">
        <v>8.34</v>
      </c>
      <c r="VT6" s="281"/>
      <c r="VU6" s="281"/>
      <c r="VV6" s="46"/>
      <c r="VW6" s="74"/>
      <c r="VX6" s="48"/>
      <c r="VY6" s="179"/>
      <c r="VZ6" s="195">
        <v>0</v>
      </c>
      <c r="WA6" s="323">
        <v>8.34</v>
      </c>
      <c r="WC6" s="281"/>
      <c r="WD6" s="281"/>
      <c r="WE6" s="46"/>
      <c r="WF6" s="74"/>
      <c r="WG6" s="48"/>
      <c r="WH6" s="179"/>
      <c r="WI6" s="195">
        <v>0</v>
      </c>
      <c r="WJ6" s="323">
        <v>8.34</v>
      </c>
      <c r="WL6" s="281"/>
      <c r="WM6" s="281"/>
      <c r="WN6" s="46"/>
      <c r="WO6" s="74"/>
      <c r="WP6" s="48"/>
      <c r="WQ6" s="179"/>
      <c r="WR6" s="195">
        <v>0</v>
      </c>
      <c r="WS6" s="323">
        <v>8.34</v>
      </c>
      <c r="WU6" s="281"/>
      <c r="WV6" s="281"/>
      <c r="WW6" s="46"/>
      <c r="WX6" s="74"/>
      <c r="WY6" s="48"/>
      <c r="WZ6" s="179"/>
      <c r="XA6" s="195">
        <v>0</v>
      </c>
      <c r="XB6" s="323">
        <v>8.34</v>
      </c>
      <c r="XD6" s="281"/>
      <c r="XE6" s="281"/>
      <c r="XF6" s="46"/>
      <c r="XG6" s="74"/>
      <c r="XH6" s="48"/>
      <c r="XI6" s="179"/>
      <c r="XJ6" s="195">
        <v>0</v>
      </c>
      <c r="XK6" s="323">
        <v>8.34</v>
      </c>
      <c r="XM6" s="281"/>
      <c r="XN6" s="281"/>
      <c r="XO6" s="46"/>
      <c r="XP6" s="74"/>
      <c r="XQ6" s="48"/>
      <c r="XR6" s="179"/>
      <c r="XS6" s="195">
        <v>0</v>
      </c>
      <c r="XT6" s="323">
        <v>8.34</v>
      </c>
      <c r="XV6" s="281"/>
      <c r="XW6" s="281"/>
      <c r="XX6" s="46"/>
      <c r="XY6" s="74"/>
      <c r="XZ6" s="48"/>
      <c r="YA6" s="179"/>
      <c r="YB6" s="195">
        <v>0</v>
      </c>
      <c r="YC6" s="323">
        <v>8.34</v>
      </c>
      <c r="YE6" s="281"/>
      <c r="YF6" s="281"/>
      <c r="YG6" s="46"/>
      <c r="YH6" s="74"/>
      <c r="YI6" s="48"/>
      <c r="YJ6" s="179"/>
      <c r="YK6" s="195">
        <v>0</v>
      </c>
      <c r="YL6" s="323">
        <v>8.34</v>
      </c>
      <c r="YN6" s="281"/>
      <c r="YO6" s="281"/>
      <c r="YP6" s="46"/>
      <c r="YQ6" s="74"/>
      <c r="YR6" s="48"/>
      <c r="YS6" s="179"/>
      <c r="YT6" s="195">
        <v>0</v>
      </c>
      <c r="YU6" s="323">
        <v>8.34</v>
      </c>
      <c r="YW6" s="281"/>
      <c r="YX6" s="281"/>
      <c r="YY6" s="46"/>
      <c r="YZ6" s="74"/>
      <c r="ZA6" s="48"/>
      <c r="ZB6" s="179"/>
      <c r="ZC6" s="195">
        <v>0</v>
      </c>
      <c r="ZD6" s="323">
        <v>8.34</v>
      </c>
      <c r="ZF6" s="281"/>
      <c r="ZG6" s="281"/>
      <c r="ZH6" s="46"/>
      <c r="ZI6" s="74"/>
      <c r="ZJ6" s="48"/>
      <c r="ZK6" s="179"/>
      <c r="ZL6" s="195">
        <v>0</v>
      </c>
      <c r="ZM6" s="323">
        <v>8.34</v>
      </c>
      <c r="ZP6" s="281"/>
      <c r="ZQ6" s="281"/>
      <c r="ZR6" s="46"/>
      <c r="ZS6" s="74"/>
      <c r="ZT6" s="48"/>
      <c r="ZU6" s="179"/>
      <c r="ZV6" s="195">
        <v>0</v>
      </c>
      <c r="ZW6" s="323">
        <v>8.34</v>
      </c>
      <c r="ZY6" s="281"/>
      <c r="ZZ6" s="281"/>
      <c r="AAA6" s="46"/>
      <c r="AAB6" s="74"/>
      <c r="AAC6" s="48"/>
      <c r="AAD6" s="179"/>
      <c r="AAE6" s="195">
        <v>0</v>
      </c>
      <c r="AAF6" s="323">
        <v>8.34</v>
      </c>
      <c r="AAH6" s="281"/>
      <c r="AAI6" s="281"/>
      <c r="AAJ6" s="46"/>
      <c r="AAK6" s="74"/>
      <c r="AAL6" s="48"/>
      <c r="AAM6" s="179"/>
      <c r="AAN6" s="195">
        <v>0</v>
      </c>
      <c r="AAO6" s="323">
        <v>8.34</v>
      </c>
      <c r="AAQ6" s="281"/>
      <c r="AAR6" s="281"/>
      <c r="AAS6" s="46"/>
      <c r="AAT6" s="74"/>
      <c r="AAU6" s="48"/>
      <c r="AAV6" s="179"/>
      <c r="AAW6" s="195">
        <v>0</v>
      </c>
      <c r="AAX6" s="323">
        <v>8.34</v>
      </c>
      <c r="AAZ6" s="281"/>
      <c r="ABA6" s="281"/>
      <c r="ABB6" s="46"/>
      <c r="ABC6" s="74"/>
      <c r="ABD6" s="48"/>
      <c r="ABE6" s="179"/>
      <c r="ABF6" s="195">
        <v>0</v>
      </c>
      <c r="ABG6" s="323">
        <v>8.34</v>
      </c>
      <c r="ABI6" s="281"/>
      <c r="ABJ6" s="281"/>
      <c r="ABK6" s="46"/>
      <c r="ABL6" s="74"/>
      <c r="ABM6" s="48"/>
      <c r="ABN6" s="179"/>
      <c r="ABO6" s="195">
        <v>0</v>
      </c>
      <c r="ABP6" s="323">
        <v>8.34</v>
      </c>
      <c r="ABS6" s="281"/>
      <c r="ABT6" s="281"/>
      <c r="ABU6" s="46"/>
      <c r="ABV6" s="74"/>
      <c r="ABW6" s="48"/>
      <c r="ABX6" s="179"/>
      <c r="ABY6" s="195">
        <v>0</v>
      </c>
      <c r="ABZ6" s="323">
        <v>8.34</v>
      </c>
      <c r="ACB6" s="281"/>
      <c r="ACC6" s="281"/>
      <c r="ACD6" s="46"/>
      <c r="ACE6" s="74"/>
      <c r="ACF6" s="48"/>
      <c r="ACG6" s="179"/>
      <c r="ACH6" s="195">
        <v>0</v>
      </c>
      <c r="ACI6" s="323">
        <v>8.34</v>
      </c>
      <c r="ACK6" s="281"/>
      <c r="ACL6" s="281"/>
      <c r="ACM6" s="46"/>
      <c r="ACN6" s="74"/>
      <c r="ACO6" s="48"/>
      <c r="ACP6" s="179"/>
      <c r="ACQ6" s="195">
        <v>0</v>
      </c>
      <c r="ACR6" s="323">
        <v>8.34</v>
      </c>
      <c r="ACT6" s="281"/>
      <c r="ACU6" s="281"/>
      <c r="ACV6" s="46"/>
      <c r="ACW6" s="74"/>
      <c r="ACX6" s="48"/>
      <c r="ACY6" s="179"/>
      <c r="ACZ6" s="195">
        <v>0</v>
      </c>
      <c r="ADA6" s="323">
        <v>8.34</v>
      </c>
      <c r="ADC6" s="281"/>
      <c r="ADD6" s="281"/>
      <c r="ADE6" s="46"/>
      <c r="ADF6" s="74"/>
      <c r="ADG6" s="48"/>
      <c r="ADH6" s="179"/>
      <c r="ADI6" s="195">
        <v>0</v>
      </c>
      <c r="ADJ6" s="323">
        <v>8.34</v>
      </c>
      <c r="ADL6" s="281"/>
      <c r="ADM6" s="281"/>
      <c r="ADN6" s="46"/>
      <c r="ADO6" s="74"/>
      <c r="ADP6" s="48"/>
      <c r="ADQ6" s="179"/>
      <c r="ADR6" s="195">
        <v>0</v>
      </c>
      <c r="ADS6" s="323">
        <v>8.34</v>
      </c>
      <c r="ADU6" s="281"/>
      <c r="ADV6" s="281"/>
      <c r="ADW6" s="46"/>
      <c r="ADX6" s="74"/>
      <c r="ADY6" s="48"/>
      <c r="ADZ6" s="179"/>
      <c r="AEA6" s="195">
        <v>0</v>
      </c>
      <c r="AEB6" s="323">
        <v>8.34</v>
      </c>
    </row>
    <row r="7" spans="2:808" x14ac:dyDescent="0.35">
      <c r="B7" s="46">
        <v>18300690090</v>
      </c>
      <c r="C7" s="47" t="s">
        <v>31</v>
      </c>
      <c r="D7" s="228" t="s">
        <v>30</v>
      </c>
      <c r="E7" s="67"/>
      <c r="F7" s="46"/>
      <c r="G7" s="46"/>
      <c r="H7" s="48"/>
      <c r="I7" s="48"/>
      <c r="J7" s="49">
        <v>214.62</v>
      </c>
      <c r="K7" s="49">
        <v>400.7</v>
      </c>
      <c r="L7" s="80">
        <v>0</v>
      </c>
      <c r="M7" s="67"/>
      <c r="N7" s="46"/>
      <c r="O7" s="46">
        <f t="shared" si="16"/>
        <v>0</v>
      </c>
      <c r="P7" s="48"/>
      <c r="Q7" s="48">
        <f t="shared" si="17"/>
        <v>0</v>
      </c>
      <c r="R7" s="49">
        <v>204.17</v>
      </c>
      <c r="S7" s="83">
        <f>R7</f>
        <v>204.17</v>
      </c>
      <c r="T7" s="68"/>
      <c r="U7" s="67"/>
      <c r="V7" s="46"/>
      <c r="W7" s="46">
        <f>U7-V7</f>
        <v>0</v>
      </c>
      <c r="X7" s="48"/>
      <c r="Y7" s="48">
        <f t="shared" si="18"/>
        <v>0</v>
      </c>
      <c r="Z7" s="49">
        <v>202.92</v>
      </c>
      <c r="AA7" s="83">
        <f>Z7</f>
        <v>202.92</v>
      </c>
      <c r="AB7" s="68"/>
      <c r="AC7" s="67"/>
      <c r="AD7" s="46"/>
      <c r="AE7" s="46">
        <f>AC7-AD7</f>
        <v>0</v>
      </c>
      <c r="AF7" s="48"/>
      <c r="AG7" s="48">
        <f t="shared" si="19"/>
        <v>0</v>
      </c>
      <c r="AH7" s="49">
        <v>194.64</v>
      </c>
      <c r="AI7" s="83">
        <f>AH7</f>
        <v>194.64</v>
      </c>
      <c r="AJ7" s="68"/>
      <c r="AK7" s="67"/>
      <c r="AL7" s="67"/>
      <c r="AM7" s="46">
        <f>AK7-AL7</f>
        <v>0</v>
      </c>
      <c r="AN7" s="48"/>
      <c r="AO7" s="48">
        <f t="shared" si="20"/>
        <v>0</v>
      </c>
      <c r="AP7" s="98">
        <v>126.41</v>
      </c>
      <c r="AQ7" s="99">
        <f>AP7</f>
        <v>126.41</v>
      </c>
      <c r="AR7" s="99">
        <f t="shared" si="21"/>
        <v>126.41</v>
      </c>
      <c r="AS7" s="67"/>
      <c r="AT7" s="67"/>
      <c r="AU7" s="46">
        <f>AS7-AT7</f>
        <v>0</v>
      </c>
      <c r="AV7" s="48"/>
      <c r="AW7" s="48">
        <f t="shared" si="22"/>
        <v>0</v>
      </c>
      <c r="AX7" s="98">
        <v>166.14</v>
      </c>
      <c r="AY7" s="99">
        <f>AX7</f>
        <v>166.14</v>
      </c>
      <c r="AZ7" s="99">
        <f t="shared" ref="AZ7:AZ17" si="170">AY7</f>
        <v>166.14</v>
      </c>
      <c r="BA7" s="67"/>
      <c r="BB7" s="67"/>
      <c r="BC7" s="46">
        <f>BA7-BB7</f>
        <v>0</v>
      </c>
      <c r="BD7" s="48"/>
      <c r="BE7" s="48">
        <f t="shared" si="23"/>
        <v>0</v>
      </c>
      <c r="BF7" s="98">
        <v>260.38</v>
      </c>
      <c r="BG7" s="99">
        <f>BF7</f>
        <v>260.38</v>
      </c>
      <c r="BH7" s="99">
        <f t="shared" ref="BH7:BH17" si="171">BG7</f>
        <v>260.38</v>
      </c>
      <c r="BI7" s="67"/>
      <c r="BJ7" s="67"/>
      <c r="BK7" s="46">
        <f>BI7-BJ7</f>
        <v>0</v>
      </c>
      <c r="BL7" s="48"/>
      <c r="BM7" s="48">
        <f t="shared" si="24"/>
        <v>0</v>
      </c>
      <c r="BN7" s="98">
        <v>242.38</v>
      </c>
      <c r="BO7" s="99">
        <f>BN7</f>
        <v>242.38</v>
      </c>
      <c r="BP7" s="99">
        <f t="shared" ref="BP7:BP17" si="172">BO7</f>
        <v>242.38</v>
      </c>
      <c r="BQ7" s="67"/>
      <c r="BR7" s="67"/>
      <c r="BS7" s="46">
        <f>BQ7-BR7</f>
        <v>0</v>
      </c>
      <c r="BT7" s="48"/>
      <c r="BU7" s="48">
        <f t="shared" si="25"/>
        <v>0</v>
      </c>
      <c r="BV7" s="98">
        <v>242.38</v>
      </c>
      <c r="BW7" s="99">
        <f>BV7</f>
        <v>242.38</v>
      </c>
      <c r="BX7" s="99">
        <v>161.6</v>
      </c>
      <c r="BY7" s="67"/>
      <c r="BZ7" s="67"/>
      <c r="CA7" s="46">
        <f>BY7-BZ7</f>
        <v>0</v>
      </c>
      <c r="CB7" s="48"/>
      <c r="CC7" s="48">
        <f t="shared" si="26"/>
        <v>0</v>
      </c>
      <c r="CD7" s="98">
        <v>242.38</v>
      </c>
      <c r="CE7" s="99"/>
      <c r="CF7" s="99">
        <v>121.7</v>
      </c>
      <c r="CI7" s="67"/>
      <c r="CJ7" s="67"/>
      <c r="CK7" s="46">
        <f>CI7-CJ7</f>
        <v>0</v>
      </c>
      <c r="CL7" s="48"/>
      <c r="CM7" s="48">
        <f t="shared" si="27"/>
        <v>0</v>
      </c>
      <c r="CN7" s="121">
        <v>160.21</v>
      </c>
      <c r="CO7" s="99">
        <f>CN7</f>
        <v>160.21</v>
      </c>
      <c r="CP7" s="99">
        <f>CO7</f>
        <v>160.21</v>
      </c>
      <c r="CQ7" s="67"/>
      <c r="CR7" s="67"/>
      <c r="CS7" s="46">
        <f>CQ7-CR7</f>
        <v>0</v>
      </c>
      <c r="CT7" s="48"/>
      <c r="CU7" s="48">
        <f t="shared" si="28"/>
        <v>0</v>
      </c>
      <c r="CV7" s="121">
        <v>191.25</v>
      </c>
      <c r="CW7" s="99">
        <f>CV7</f>
        <v>191.25</v>
      </c>
      <c r="CX7" s="99">
        <f>CW7</f>
        <v>191.25</v>
      </c>
      <c r="CY7" s="67"/>
      <c r="CZ7" s="67"/>
      <c r="DA7" s="46">
        <f>CY7-CZ7</f>
        <v>0</v>
      </c>
      <c r="DB7" s="48"/>
      <c r="DC7" s="48">
        <f t="shared" si="29"/>
        <v>0</v>
      </c>
      <c r="DD7" s="121">
        <v>191.25</v>
      </c>
      <c r="DE7" s="99">
        <f>DD7</f>
        <v>191.25</v>
      </c>
      <c r="DF7" s="142">
        <f>DE7</f>
        <v>191.25</v>
      </c>
      <c r="DG7" s="67"/>
      <c r="DH7" s="46"/>
      <c r="DI7" s="46">
        <f>DG7-DH7</f>
        <v>0</v>
      </c>
      <c r="DJ7" s="48"/>
      <c r="DK7" s="48">
        <f t="shared" si="30"/>
        <v>0</v>
      </c>
      <c r="DL7" s="121">
        <v>206.36</v>
      </c>
      <c r="DM7" s="145">
        <f>DL7</f>
        <v>206.36</v>
      </c>
      <c r="DN7" s="140">
        <f>DM7</f>
        <v>206.36</v>
      </c>
      <c r="DO7" s="67"/>
      <c r="DP7" s="46"/>
      <c r="DQ7" s="46">
        <f>DO7-DP7</f>
        <v>0</v>
      </c>
      <c r="DR7" s="48"/>
      <c r="DS7" s="48">
        <f t="shared" si="31"/>
        <v>0</v>
      </c>
      <c r="DT7" s="121">
        <v>206.36</v>
      </c>
      <c r="DU7" s="145">
        <f>DT7</f>
        <v>206.36</v>
      </c>
      <c r="DV7" s="140">
        <f>DU7</f>
        <v>206.36</v>
      </c>
      <c r="DW7" s="67"/>
      <c r="DX7" s="46"/>
      <c r="DY7" s="46">
        <f>DW7-DX7</f>
        <v>0</v>
      </c>
      <c r="DZ7" s="48"/>
      <c r="EA7" s="48">
        <f t="shared" si="32"/>
        <v>0</v>
      </c>
      <c r="EB7" s="121">
        <v>206.36</v>
      </c>
      <c r="EC7" s="145">
        <v>102.18</v>
      </c>
      <c r="ED7" s="140">
        <f>EC7</f>
        <v>102.18</v>
      </c>
      <c r="EE7" s="67"/>
      <c r="EF7" s="46"/>
      <c r="EG7" s="46">
        <f>EE7-EF7</f>
        <v>0</v>
      </c>
      <c r="EH7" s="48"/>
      <c r="EI7" s="48">
        <f t="shared" si="33"/>
        <v>0</v>
      </c>
      <c r="EJ7" s="121">
        <v>206.36</v>
      </c>
      <c r="EK7" s="145">
        <v>154.31</v>
      </c>
      <c r="EL7" s="140">
        <f>EK7</f>
        <v>154.31</v>
      </c>
      <c r="EM7" s="67"/>
      <c r="EN7" s="46"/>
      <c r="EO7" s="46">
        <f>EM7-EN7</f>
        <v>0</v>
      </c>
      <c r="EP7" s="48"/>
      <c r="EQ7" s="48">
        <f t="shared" si="34"/>
        <v>0</v>
      </c>
      <c r="ER7" s="121">
        <v>206.36</v>
      </c>
      <c r="ES7" s="145">
        <v>154.31</v>
      </c>
      <c r="ET7" s="140">
        <f>ES7</f>
        <v>154.31</v>
      </c>
      <c r="EU7" s="67"/>
      <c r="EV7" s="46"/>
      <c r="EW7" s="46">
        <f>EU7-EV7</f>
        <v>0</v>
      </c>
      <c r="EX7" s="48"/>
      <c r="EY7" s="48">
        <f t="shared" si="0"/>
        <v>0</v>
      </c>
      <c r="EZ7" s="121">
        <v>206.36</v>
      </c>
      <c r="FA7" s="145">
        <v>174.67</v>
      </c>
      <c r="FB7" s="178">
        <f>FA7</f>
        <v>174.67</v>
      </c>
      <c r="FC7" s="67"/>
      <c r="FD7" s="46"/>
      <c r="FE7" s="46">
        <f>FC7-FD7</f>
        <v>0</v>
      </c>
      <c r="FF7" s="48"/>
      <c r="FG7" s="48">
        <f t="shared" si="1"/>
        <v>0</v>
      </c>
      <c r="FH7" s="121">
        <v>246.09</v>
      </c>
      <c r="FI7" s="145">
        <v>246.09</v>
      </c>
      <c r="FJ7" s="182">
        <v>249</v>
      </c>
      <c r="FK7" s="67"/>
      <c r="FL7" s="46"/>
      <c r="FM7" s="46">
        <f>FK7-FL7</f>
        <v>0</v>
      </c>
      <c r="FN7" s="48"/>
      <c r="FO7" s="48">
        <f t="shared" si="2"/>
        <v>0</v>
      </c>
      <c r="FP7" s="121"/>
      <c r="FQ7" s="145">
        <f>FP7</f>
        <v>0</v>
      </c>
      <c r="FR7" s="182">
        <v>249.46</v>
      </c>
      <c r="FS7" s="67"/>
      <c r="FT7" s="46"/>
      <c r="FU7" s="46">
        <f>FS7-FT7</f>
        <v>0</v>
      </c>
      <c r="FV7" s="48"/>
      <c r="FW7" s="48">
        <v>184.44</v>
      </c>
      <c r="FX7" s="121"/>
      <c r="FY7" s="145">
        <f>FW7</f>
        <v>184.44</v>
      </c>
      <c r="FZ7" s="182">
        <f>FY7</f>
        <v>184.44</v>
      </c>
      <c r="GA7" s="67"/>
      <c r="GB7" s="46"/>
      <c r="GC7" s="46">
        <f>GA7-GB7</f>
        <v>0</v>
      </c>
      <c r="GD7" s="48"/>
      <c r="GE7" s="48">
        <v>184.44</v>
      </c>
      <c r="GF7" s="121"/>
      <c r="GG7" s="145">
        <v>191.49</v>
      </c>
      <c r="GH7" s="178">
        <f>GG7</f>
        <v>191.49</v>
      </c>
      <c r="GI7" s="67"/>
      <c r="GJ7" s="46"/>
      <c r="GK7" s="46">
        <f>GI7-GJ7</f>
        <v>0</v>
      </c>
      <c r="GL7" s="48"/>
      <c r="GM7" s="48">
        <v>184.44</v>
      </c>
      <c r="GN7" s="121"/>
      <c r="GO7" s="145">
        <v>167.78</v>
      </c>
      <c r="GP7" s="178">
        <f>GO7</f>
        <v>167.78</v>
      </c>
      <c r="GQ7" s="67"/>
      <c r="GR7" s="67"/>
      <c r="GS7" s="46">
        <f>GQ7-GR7</f>
        <v>0</v>
      </c>
      <c r="GT7" s="48"/>
      <c r="GU7" s="48">
        <v>167.9</v>
      </c>
      <c r="GV7" s="121"/>
      <c r="GW7" s="145">
        <v>167.9</v>
      </c>
      <c r="GX7" s="178">
        <f>GW7</f>
        <v>167.9</v>
      </c>
      <c r="GY7" s="67"/>
      <c r="GZ7" s="67"/>
      <c r="HA7" s="46">
        <f>GY7-GZ7</f>
        <v>0</v>
      </c>
      <c r="HB7" s="48"/>
      <c r="HC7" s="48">
        <v>167.9</v>
      </c>
      <c r="HD7" s="121"/>
      <c r="HE7" s="145">
        <v>272.51</v>
      </c>
      <c r="HF7" s="178">
        <f>HE7</f>
        <v>272.51</v>
      </c>
      <c r="HG7" s="67"/>
      <c r="HH7" s="67"/>
      <c r="HI7" s="46">
        <f>HG7-HH7</f>
        <v>0</v>
      </c>
      <c r="HJ7" s="48"/>
      <c r="HK7" s="48">
        <v>201.79</v>
      </c>
      <c r="HL7" s="121"/>
      <c r="HM7" s="145">
        <v>201.79</v>
      </c>
      <c r="HN7" s="178">
        <f>HM7</f>
        <v>201.79</v>
      </c>
      <c r="HO7" s="67"/>
      <c r="HP7" s="67"/>
      <c r="HQ7" s="46">
        <f>HO7-HP7</f>
        <v>0</v>
      </c>
      <c r="HR7" s="48"/>
      <c r="HS7" s="48">
        <v>106.19</v>
      </c>
      <c r="HT7" s="121"/>
      <c r="HU7" s="145">
        <f>HS7</f>
        <v>106.19</v>
      </c>
      <c r="HV7" s="178">
        <f>HU7</f>
        <v>106.19</v>
      </c>
      <c r="HW7" s="67"/>
      <c r="HX7" s="67"/>
      <c r="HY7" s="46">
        <f>HW7-HX7</f>
        <v>0</v>
      </c>
      <c r="HZ7" s="48"/>
      <c r="IA7" s="48"/>
      <c r="IB7" s="121"/>
      <c r="IC7" s="145">
        <f>IA7</f>
        <v>0</v>
      </c>
      <c r="ID7" s="178">
        <f>IC7</f>
        <v>0</v>
      </c>
      <c r="IE7" s="67"/>
      <c r="IF7" s="67"/>
      <c r="IG7" s="46">
        <f>IE7-IF7</f>
        <v>0</v>
      </c>
      <c r="IH7" s="48"/>
      <c r="II7" s="48"/>
      <c r="IJ7" s="121"/>
      <c r="IK7" s="145">
        <f>II7</f>
        <v>0</v>
      </c>
      <c r="IL7" s="178">
        <f>IK7</f>
        <v>0</v>
      </c>
      <c r="IM7" s="226">
        <v>29114</v>
      </c>
      <c r="IN7" s="67"/>
      <c r="IO7" s="46">
        <f t="shared" si="40"/>
        <v>29114</v>
      </c>
      <c r="IP7" s="48"/>
      <c r="IQ7" s="48">
        <v>104.86</v>
      </c>
      <c r="IR7" s="121"/>
      <c r="IS7" s="145">
        <f>IQ7</f>
        <v>104.86</v>
      </c>
      <c r="IT7" s="178">
        <f>IS7</f>
        <v>104.86</v>
      </c>
      <c r="IU7" s="226">
        <v>29114</v>
      </c>
      <c r="IV7" s="67"/>
      <c r="IW7" s="46">
        <f t="shared" si="42"/>
        <v>29114</v>
      </c>
      <c r="IX7" s="48"/>
      <c r="IY7" s="227">
        <v>245.29</v>
      </c>
      <c r="IZ7" s="121"/>
      <c r="JA7" s="145">
        <f>IY7</f>
        <v>245.29</v>
      </c>
      <c r="JB7" s="178">
        <f>JA7</f>
        <v>245.29</v>
      </c>
      <c r="JC7" s="226"/>
      <c r="JD7" s="67"/>
      <c r="JE7" s="46">
        <f t="shared" si="44"/>
        <v>0</v>
      </c>
      <c r="JF7" s="48"/>
      <c r="JG7" s="227">
        <v>245.29</v>
      </c>
      <c r="JH7" s="121"/>
      <c r="JI7" s="234">
        <v>104.39</v>
      </c>
      <c r="JJ7" s="231">
        <f>JI7</f>
        <v>104.39</v>
      </c>
      <c r="JK7" s="226"/>
      <c r="JL7" s="67"/>
      <c r="JM7" s="46">
        <f t="shared" si="46"/>
        <v>0</v>
      </c>
      <c r="JN7" s="48"/>
      <c r="JO7" s="227">
        <v>245.29</v>
      </c>
      <c r="JP7" s="121"/>
      <c r="JQ7" s="234">
        <v>250.14</v>
      </c>
      <c r="JR7" s="231">
        <f>JQ7</f>
        <v>250.14</v>
      </c>
      <c r="JS7" s="226"/>
      <c r="JT7" s="67"/>
      <c r="JU7" s="46">
        <f t="shared" si="48"/>
        <v>0</v>
      </c>
      <c r="JV7" s="48"/>
      <c r="JW7" s="227">
        <v>245.29</v>
      </c>
      <c r="JX7" s="121"/>
      <c r="JY7" s="234">
        <v>250.14</v>
      </c>
      <c r="JZ7" s="231">
        <f>JY7</f>
        <v>250.14</v>
      </c>
      <c r="KA7" s="226"/>
      <c r="KB7" s="67"/>
      <c r="KC7" s="46">
        <f t="shared" si="50"/>
        <v>0</v>
      </c>
      <c r="KD7" s="48"/>
      <c r="KE7" s="227">
        <v>229.55</v>
      </c>
      <c r="KF7" s="121"/>
      <c r="KG7" s="239">
        <v>229.55</v>
      </c>
      <c r="KH7" s="231">
        <f>KG7</f>
        <v>229.55</v>
      </c>
      <c r="KI7" s="226"/>
      <c r="KJ7" s="67"/>
      <c r="KK7" s="46">
        <f t="shared" si="52"/>
        <v>0</v>
      </c>
      <c r="KL7" s="48"/>
      <c r="KM7" s="227">
        <v>229.55</v>
      </c>
      <c r="KN7" s="121"/>
      <c r="KO7" s="239">
        <v>278.89</v>
      </c>
      <c r="KP7" s="231">
        <f>KO7</f>
        <v>278.89</v>
      </c>
      <c r="KQ7" s="226"/>
      <c r="KR7" s="67"/>
      <c r="KS7" s="46">
        <f t="shared" si="54"/>
        <v>0</v>
      </c>
      <c r="KT7" s="48"/>
      <c r="KU7" s="227">
        <v>229.55</v>
      </c>
      <c r="KV7" s="121"/>
      <c r="KW7" s="239">
        <v>280.82</v>
      </c>
      <c r="KX7" s="231">
        <f>KW7</f>
        <v>280.82</v>
      </c>
      <c r="KY7" s="226"/>
      <c r="KZ7" s="67"/>
      <c r="LA7" s="46">
        <f t="shared" si="56"/>
        <v>0</v>
      </c>
      <c r="LB7" s="48"/>
      <c r="LC7" s="227"/>
      <c r="LD7" s="121"/>
      <c r="LE7" s="239"/>
      <c r="LF7" s="231">
        <f>LE7</f>
        <v>0</v>
      </c>
      <c r="LG7" s="226"/>
      <c r="LH7" s="67"/>
      <c r="LI7" s="46">
        <f t="shared" si="58"/>
        <v>0</v>
      </c>
      <c r="LJ7" s="48"/>
      <c r="LK7" s="227"/>
      <c r="LL7" s="121">
        <v>309.77999999999997</v>
      </c>
      <c r="LM7" s="262">
        <f>LL7</f>
        <v>309.77999999999997</v>
      </c>
      <c r="LN7" s="231">
        <f>LL7</f>
        <v>309.77999999999997</v>
      </c>
      <c r="LO7" s="226"/>
      <c r="LP7" s="67"/>
      <c r="LQ7" s="46">
        <f t="shared" si="60"/>
        <v>0</v>
      </c>
      <c r="LR7" s="48"/>
      <c r="LS7" s="227"/>
      <c r="LT7" s="121">
        <v>309.77999999999997</v>
      </c>
      <c r="LU7" s="262">
        <f>LT7</f>
        <v>309.77999999999997</v>
      </c>
      <c r="LV7" s="231">
        <v>620.09</v>
      </c>
      <c r="LW7" s="278"/>
      <c r="LX7" s="226"/>
      <c r="LY7" s="46">
        <f t="shared" si="62"/>
        <v>0</v>
      </c>
      <c r="LZ7" s="48"/>
      <c r="MA7" s="227"/>
      <c r="MB7" s="114">
        <v>299.16000000000003</v>
      </c>
      <c r="MC7" s="231">
        <f>MB7</f>
        <v>299.16000000000003</v>
      </c>
      <c r="MD7" s="250">
        <v>199.16</v>
      </c>
      <c r="MF7" s="278"/>
      <c r="MG7" s="226"/>
      <c r="MH7" s="46">
        <f t="shared" si="64"/>
        <v>0</v>
      </c>
      <c r="MI7" s="48"/>
      <c r="MJ7" s="227"/>
      <c r="MK7" s="114">
        <v>299.16000000000003</v>
      </c>
      <c r="ML7" s="231">
        <f>MK7</f>
        <v>299.16000000000003</v>
      </c>
      <c r="MM7" s="250">
        <v>199.16</v>
      </c>
      <c r="MN7" s="278"/>
      <c r="MO7" s="226"/>
      <c r="MP7" s="46">
        <f t="shared" si="66"/>
        <v>0</v>
      </c>
      <c r="MQ7" s="48"/>
      <c r="MR7" s="227"/>
      <c r="MS7" s="114">
        <v>299.16000000000003</v>
      </c>
      <c r="MT7" s="231">
        <f>MS7</f>
        <v>299.16000000000003</v>
      </c>
      <c r="MU7" s="250">
        <v>199.16</v>
      </c>
      <c r="MV7" s="278"/>
      <c r="MW7" s="226"/>
      <c r="MX7" s="46">
        <f t="shared" si="68"/>
        <v>0</v>
      </c>
      <c r="MY7" s="48"/>
      <c r="MZ7" s="227"/>
      <c r="NA7" s="114">
        <v>299.16000000000003</v>
      </c>
      <c r="NB7" s="231">
        <f>NA7</f>
        <v>299.16000000000003</v>
      </c>
      <c r="NC7" s="250">
        <v>199.16</v>
      </c>
      <c r="ND7" s="278"/>
      <c r="NE7" s="278"/>
      <c r="NF7" s="46">
        <f t="shared" si="70"/>
        <v>0</v>
      </c>
      <c r="NG7" s="48"/>
      <c r="NH7" s="227"/>
      <c r="NI7" s="114">
        <v>299.16000000000003</v>
      </c>
      <c r="NJ7" s="231">
        <f>NI7</f>
        <v>299.16000000000003</v>
      </c>
      <c r="NK7" s="250">
        <v>199.16</v>
      </c>
      <c r="NL7" s="278"/>
      <c r="NM7" s="278"/>
      <c r="NN7" s="46">
        <f t="shared" si="72"/>
        <v>0</v>
      </c>
      <c r="NO7" s="48"/>
      <c r="NP7" s="227"/>
      <c r="NQ7" s="114"/>
      <c r="NR7" s="231">
        <f>NQ7</f>
        <v>0</v>
      </c>
      <c r="NS7" s="250"/>
      <c r="NT7" s="278"/>
      <c r="NU7" s="278"/>
      <c r="NV7" s="46">
        <f t="shared" si="74"/>
        <v>0</v>
      </c>
      <c r="NW7" s="48"/>
      <c r="NX7" s="227"/>
      <c r="NY7" s="114"/>
      <c r="NZ7" s="231">
        <f>NY7</f>
        <v>0</v>
      </c>
      <c r="OA7" s="250"/>
      <c r="OB7" s="278"/>
      <c r="OC7" s="278"/>
      <c r="OD7" s="46">
        <f t="shared" si="76"/>
        <v>0</v>
      </c>
      <c r="OE7" s="48"/>
      <c r="OF7" s="227"/>
      <c r="OG7" s="114"/>
      <c r="OH7" s="231">
        <f>OG7</f>
        <v>0</v>
      </c>
      <c r="OI7" s="250"/>
      <c r="OJ7" s="278"/>
      <c r="OK7" s="278"/>
      <c r="OL7" s="46">
        <f t="shared" si="78"/>
        <v>0</v>
      </c>
      <c r="OM7" s="48"/>
      <c r="ON7" s="227"/>
      <c r="OO7" s="114"/>
      <c r="OP7" s="231">
        <f>OO7</f>
        <v>0</v>
      </c>
      <c r="OQ7" s="250"/>
      <c r="OR7" s="278"/>
      <c r="OS7" s="278"/>
      <c r="OT7" s="46">
        <f t="shared" si="80"/>
        <v>0</v>
      </c>
      <c r="OU7" s="48"/>
      <c r="OV7" s="227"/>
      <c r="OW7" s="114"/>
      <c r="OX7" s="231">
        <f>OW7</f>
        <v>0</v>
      </c>
      <c r="OY7" s="250"/>
      <c r="OZ7" s="278"/>
      <c r="PA7" s="278"/>
      <c r="PB7" s="46">
        <f t="shared" si="82"/>
        <v>0</v>
      </c>
      <c r="PC7" s="48"/>
      <c r="PD7" s="227"/>
      <c r="PE7" s="114"/>
      <c r="PF7" s="231">
        <f>PE7</f>
        <v>0</v>
      </c>
      <c r="PG7" s="250"/>
      <c r="PH7" s="278"/>
      <c r="PI7" s="278"/>
      <c r="PJ7" s="46">
        <f t="shared" si="84"/>
        <v>0</v>
      </c>
      <c r="PK7" s="48"/>
      <c r="PL7" s="227"/>
      <c r="PM7" s="114"/>
      <c r="PN7" s="231">
        <f>PM7</f>
        <v>0</v>
      </c>
      <c r="PO7" s="250"/>
      <c r="PP7" s="278"/>
      <c r="PQ7" s="278"/>
      <c r="PR7" s="46">
        <f t="shared" si="86"/>
        <v>0</v>
      </c>
      <c r="PS7" s="48"/>
      <c r="PT7" s="227"/>
      <c r="PU7" s="114"/>
      <c r="PV7" s="231">
        <f>PU7</f>
        <v>0</v>
      </c>
      <c r="PW7" s="250"/>
      <c r="PY7" s="278"/>
      <c r="PZ7" s="278"/>
      <c r="QA7" s="46">
        <f t="shared" si="88"/>
        <v>0</v>
      </c>
      <c r="QB7" s="48"/>
      <c r="QC7" s="227"/>
      <c r="QD7" s="114"/>
      <c r="QE7" s="231">
        <f>QD7</f>
        <v>0</v>
      </c>
      <c r="QF7" s="250"/>
      <c r="QG7" s="278"/>
      <c r="QH7" s="278"/>
      <c r="QI7" s="46">
        <f t="shared" si="90"/>
        <v>0</v>
      </c>
      <c r="QJ7" s="48"/>
      <c r="QK7" s="227"/>
      <c r="QL7" s="114"/>
      <c r="QM7" s="231">
        <f>QL7</f>
        <v>0</v>
      </c>
      <c r="QN7" s="293"/>
      <c r="QP7" s="278"/>
      <c r="QQ7" s="278"/>
      <c r="QR7" s="46">
        <f t="shared" ref="QR7" si="173">QP7-QQ7</f>
        <v>0</v>
      </c>
      <c r="QS7" s="48"/>
      <c r="QT7" s="227"/>
      <c r="QU7" s="114"/>
      <c r="QV7" s="231">
        <f>QU7</f>
        <v>0</v>
      </c>
      <c r="QW7" s="293"/>
      <c r="QX7" s="278"/>
      <c r="QY7" s="278"/>
      <c r="QZ7" s="46">
        <f t="shared" ref="QZ7" si="174">QX7-QY7</f>
        <v>0</v>
      </c>
      <c r="RA7" s="48"/>
      <c r="RB7" s="227"/>
      <c r="RC7" s="114"/>
      <c r="RD7" s="231">
        <f>RC7</f>
        <v>0</v>
      </c>
      <c r="RE7" s="293"/>
      <c r="RG7" s="278"/>
      <c r="RH7" s="278"/>
      <c r="RI7" s="46">
        <f t="shared" ref="RI7" si="175">RG7-RH7</f>
        <v>0</v>
      </c>
      <c r="RJ7" s="48"/>
      <c r="RK7" s="227"/>
      <c r="RL7" s="114"/>
      <c r="RM7" s="231">
        <f>RL7</f>
        <v>0</v>
      </c>
      <c r="RN7" s="293"/>
      <c r="RP7" s="278"/>
      <c r="RQ7" s="278"/>
      <c r="RR7" s="46">
        <f t="shared" ref="RR7" si="176">RP7-RQ7</f>
        <v>0</v>
      </c>
      <c r="RS7" s="48"/>
      <c r="RT7" s="227"/>
      <c r="RU7" s="114"/>
      <c r="RV7" s="301">
        <f>RU7</f>
        <v>0</v>
      </c>
      <c r="RW7" s="74"/>
      <c r="RY7" s="278"/>
      <c r="RZ7" s="278"/>
      <c r="SA7" s="46">
        <f t="shared" ref="SA7" si="177">RY7-RZ7</f>
        <v>0</v>
      </c>
      <c r="SB7" s="48"/>
      <c r="SC7" s="227"/>
      <c r="SD7" s="114"/>
      <c r="SE7" s="301">
        <f>SD7</f>
        <v>0</v>
      </c>
      <c r="SF7" s="74"/>
      <c r="SH7" s="278"/>
      <c r="SI7" s="278"/>
      <c r="SJ7" s="46">
        <f t="shared" ref="SJ7" si="178">SH7-SI7</f>
        <v>0</v>
      </c>
      <c r="SK7" s="48"/>
      <c r="SL7" s="227"/>
      <c r="SM7" s="114"/>
      <c r="SN7" s="301">
        <f>SM7</f>
        <v>0</v>
      </c>
      <c r="SO7" s="74"/>
      <c r="SQ7" s="278"/>
      <c r="SR7" s="278"/>
      <c r="SS7" s="46">
        <f t="shared" ref="SS7" si="179">SQ7-SR7</f>
        <v>0</v>
      </c>
      <c r="ST7" s="48"/>
      <c r="SU7" s="227"/>
      <c r="SV7" s="114"/>
      <c r="SW7" s="301">
        <f>SV7</f>
        <v>0</v>
      </c>
      <c r="SX7" s="74"/>
      <c r="SZ7" s="278"/>
      <c r="TA7" s="278"/>
      <c r="TB7" s="46">
        <f t="shared" ref="TB7" si="180">SZ7-TA7</f>
        <v>0</v>
      </c>
      <c r="TC7" s="48"/>
      <c r="TD7" s="227"/>
      <c r="TE7" s="114"/>
      <c r="TF7" s="301">
        <f>TE7</f>
        <v>0</v>
      </c>
      <c r="TG7" s="74"/>
      <c r="TI7" s="278"/>
      <c r="TJ7" s="310"/>
      <c r="TK7" s="46">
        <f t="shared" ref="TK7" si="181">TI7-TJ7</f>
        <v>0</v>
      </c>
      <c r="TL7" s="48"/>
      <c r="TM7" s="311"/>
      <c r="TN7" s="312"/>
      <c r="TO7" s="306">
        <f>TN7</f>
        <v>0</v>
      </c>
      <c r="TP7" s="75"/>
      <c r="TR7" s="278"/>
      <c r="TS7" s="310"/>
      <c r="TT7" s="46">
        <f t="shared" ref="TT7" si="182">TR7-TS7</f>
        <v>0</v>
      </c>
      <c r="TU7" s="48"/>
      <c r="TV7" s="311"/>
      <c r="TW7" s="312"/>
      <c r="TX7" s="306">
        <f>TW7</f>
        <v>0</v>
      </c>
      <c r="TY7" s="75"/>
      <c r="UA7" s="278"/>
      <c r="UB7" s="310"/>
      <c r="UC7" s="46">
        <f t="shared" ref="UC7" si="183">UA7-UB7</f>
        <v>0</v>
      </c>
      <c r="UD7" s="48"/>
      <c r="UE7" s="311"/>
      <c r="UF7" s="312"/>
      <c r="UG7" s="306">
        <f>UF7</f>
        <v>0</v>
      </c>
      <c r="UH7" s="75"/>
      <c r="UJ7" s="278"/>
      <c r="UK7" s="310"/>
      <c r="UL7" s="46">
        <f t="shared" ref="UL7" si="184">UJ7-UK7</f>
        <v>0</v>
      </c>
      <c r="UM7" s="48"/>
      <c r="UN7" s="311"/>
      <c r="UO7" s="312"/>
      <c r="UP7" s="306">
        <f>UO7</f>
        <v>0</v>
      </c>
      <c r="UQ7" s="75"/>
      <c r="US7" s="278"/>
      <c r="UT7" s="310"/>
      <c r="UU7" s="46">
        <f t="shared" ref="UU7" si="185">US7-UT7</f>
        <v>0</v>
      </c>
      <c r="UV7" s="48"/>
      <c r="UW7" s="311"/>
      <c r="UX7" s="312"/>
      <c r="UY7" s="306">
        <f>UX7</f>
        <v>0</v>
      </c>
      <c r="UZ7" s="75"/>
      <c r="VB7" s="278"/>
      <c r="VC7" s="310"/>
      <c r="VD7" s="46">
        <f t="shared" ref="VD7" si="186">VB7-VC7</f>
        <v>0</v>
      </c>
      <c r="VE7" s="48"/>
      <c r="VF7" s="311"/>
      <c r="VG7" s="312"/>
      <c r="VH7" s="306">
        <f>VG7</f>
        <v>0</v>
      </c>
      <c r="VI7" s="75"/>
      <c r="VK7" s="278"/>
      <c r="VL7" s="278"/>
      <c r="VM7" s="46">
        <f t="shared" ref="VM7" si="187">VK7-VL7</f>
        <v>0</v>
      </c>
      <c r="VN7" s="48"/>
      <c r="VO7" s="311"/>
      <c r="VP7" s="312"/>
      <c r="VQ7" s="306">
        <f>VP7</f>
        <v>0</v>
      </c>
      <c r="VR7" s="75"/>
      <c r="VT7" s="278"/>
      <c r="VU7" s="278"/>
      <c r="VV7" s="46">
        <f t="shared" ref="VV7" si="188">VT7-VU7</f>
        <v>0</v>
      </c>
      <c r="VW7" s="48"/>
      <c r="VX7" s="311"/>
      <c r="VY7" s="312"/>
      <c r="VZ7" s="306">
        <f>VY7</f>
        <v>0</v>
      </c>
      <c r="WA7" s="75"/>
      <c r="WC7" s="278"/>
      <c r="WD7" s="278"/>
      <c r="WE7" s="46">
        <f t="shared" ref="WE7" si="189">WC7-WD7</f>
        <v>0</v>
      </c>
      <c r="WF7" s="48"/>
      <c r="WG7" s="311"/>
      <c r="WH7" s="312"/>
      <c r="WI7" s="306">
        <f>WH7</f>
        <v>0</v>
      </c>
      <c r="WJ7" s="75"/>
      <c r="WL7" s="278"/>
      <c r="WM7" s="278"/>
      <c r="WN7" s="46">
        <f t="shared" ref="WN7" si="190">WL7-WM7</f>
        <v>0</v>
      </c>
      <c r="WO7" s="48"/>
      <c r="WP7" s="311"/>
      <c r="WQ7" s="312"/>
      <c r="WR7" s="306">
        <f>WQ7</f>
        <v>0</v>
      </c>
      <c r="WS7" s="75"/>
      <c r="WU7" s="278"/>
      <c r="WV7" s="278"/>
      <c r="WW7" s="46">
        <f t="shared" ref="WW7" si="191">WU7-WV7</f>
        <v>0</v>
      </c>
      <c r="WX7" s="48"/>
      <c r="WY7" s="311"/>
      <c r="WZ7" s="312"/>
      <c r="XA7" s="306">
        <f>WZ7</f>
        <v>0</v>
      </c>
      <c r="XB7" s="75"/>
      <c r="XD7" s="278"/>
      <c r="XE7" s="278"/>
      <c r="XF7" s="46">
        <f t="shared" ref="XF7" si="192">XD7-XE7</f>
        <v>0</v>
      </c>
      <c r="XG7" s="48"/>
      <c r="XH7" s="311"/>
      <c r="XI7" s="312"/>
      <c r="XJ7" s="306">
        <f>XI7</f>
        <v>0</v>
      </c>
      <c r="XK7" s="75"/>
      <c r="XM7" s="278"/>
      <c r="XN7" s="278"/>
      <c r="XO7" s="46">
        <f t="shared" ref="XO7" si="193">XM7-XN7</f>
        <v>0</v>
      </c>
      <c r="XP7" s="48"/>
      <c r="XQ7" s="311"/>
      <c r="XR7" s="312"/>
      <c r="XS7" s="306">
        <f>XR7</f>
        <v>0</v>
      </c>
      <c r="XT7" s="75"/>
      <c r="XV7" s="278"/>
      <c r="XW7" s="278"/>
      <c r="XX7" s="46">
        <f t="shared" ref="XX7" si="194">XV7-XW7</f>
        <v>0</v>
      </c>
      <c r="XY7" s="48"/>
      <c r="XZ7" s="311"/>
      <c r="YA7" s="312"/>
      <c r="YB7" s="306">
        <f>YA7</f>
        <v>0</v>
      </c>
      <c r="YC7" s="75"/>
      <c r="YE7" s="278"/>
      <c r="YF7" s="278"/>
      <c r="YG7" s="46">
        <f t="shared" ref="YG7" si="195">YE7-YF7</f>
        <v>0</v>
      </c>
      <c r="YH7" s="48"/>
      <c r="YI7" s="311"/>
      <c r="YJ7" s="312"/>
      <c r="YK7" s="306">
        <f>YJ7</f>
        <v>0</v>
      </c>
      <c r="YL7" s="75"/>
      <c r="YN7" s="278"/>
      <c r="YO7" s="278"/>
      <c r="YP7" s="46">
        <f t="shared" ref="YP7" si="196">YN7-YO7</f>
        <v>0</v>
      </c>
      <c r="YQ7" s="48"/>
      <c r="YR7" s="311"/>
      <c r="YS7" s="312"/>
      <c r="YT7" s="306">
        <f>YS7</f>
        <v>0</v>
      </c>
      <c r="YU7" s="75"/>
      <c r="YW7" s="278"/>
      <c r="YX7" s="278"/>
      <c r="YY7" s="46">
        <f t="shared" ref="YY7" si="197">YW7-YX7</f>
        <v>0</v>
      </c>
      <c r="YZ7" s="48"/>
      <c r="ZA7" s="311"/>
      <c r="ZB7" s="312"/>
      <c r="ZC7" s="306">
        <f>ZB7</f>
        <v>0</v>
      </c>
      <c r="ZD7" s="75"/>
      <c r="ZF7" s="278"/>
      <c r="ZG7" s="278"/>
      <c r="ZH7" s="46">
        <f t="shared" ref="ZH7" si="198">ZF7-ZG7</f>
        <v>0</v>
      </c>
      <c r="ZI7" s="48"/>
      <c r="ZJ7" s="311"/>
      <c r="ZK7" s="312"/>
      <c r="ZL7" s="306">
        <f>ZK7</f>
        <v>0</v>
      </c>
      <c r="ZM7" s="75"/>
      <c r="ZP7" s="278"/>
      <c r="ZQ7" s="278"/>
      <c r="ZR7" s="46">
        <f t="shared" ref="ZR7" si="199">ZP7-ZQ7</f>
        <v>0</v>
      </c>
      <c r="ZS7" s="48"/>
      <c r="ZT7" s="311"/>
      <c r="ZU7" s="312"/>
      <c r="ZV7" s="306">
        <f>ZU7</f>
        <v>0</v>
      </c>
      <c r="ZW7" s="75"/>
      <c r="ZY7" s="278"/>
      <c r="ZZ7" s="278"/>
      <c r="AAA7" s="46">
        <f t="shared" ref="AAA7" si="200">ZY7-ZZ7</f>
        <v>0</v>
      </c>
      <c r="AAB7" s="48"/>
      <c r="AAC7" s="311"/>
      <c r="AAD7" s="312"/>
      <c r="AAE7" s="306">
        <f>AAD7</f>
        <v>0</v>
      </c>
      <c r="AAF7" s="75"/>
      <c r="AAH7" s="278"/>
      <c r="AAI7" s="278"/>
      <c r="AAJ7" s="46">
        <f t="shared" ref="AAJ7" si="201">AAH7-AAI7</f>
        <v>0</v>
      </c>
      <c r="AAK7" s="48"/>
      <c r="AAL7" s="311"/>
      <c r="AAM7" s="312"/>
      <c r="AAN7" s="306">
        <f>AAM7</f>
        <v>0</v>
      </c>
      <c r="AAO7" s="75"/>
      <c r="AAQ7" s="278"/>
      <c r="AAR7" s="278"/>
      <c r="AAS7" s="46">
        <f t="shared" ref="AAS7" si="202">AAQ7-AAR7</f>
        <v>0</v>
      </c>
      <c r="AAT7" s="48"/>
      <c r="AAU7" s="311"/>
      <c r="AAV7" s="312"/>
      <c r="AAW7" s="306">
        <f>AAV7</f>
        <v>0</v>
      </c>
      <c r="AAX7" s="75"/>
      <c r="AAZ7" s="278"/>
      <c r="ABA7" s="278"/>
      <c r="ABB7" s="46">
        <f t="shared" ref="ABB7" si="203">AAZ7-ABA7</f>
        <v>0</v>
      </c>
      <c r="ABC7" s="48"/>
      <c r="ABD7" s="311"/>
      <c r="ABE7" s="312"/>
      <c r="ABF7" s="306">
        <f>ABE7</f>
        <v>0</v>
      </c>
      <c r="ABG7" s="75"/>
      <c r="ABI7" s="278"/>
      <c r="ABJ7" s="278"/>
      <c r="ABK7" s="46">
        <f t="shared" ref="ABK7" si="204">ABI7-ABJ7</f>
        <v>0</v>
      </c>
      <c r="ABL7" s="48"/>
      <c r="ABM7" s="311"/>
      <c r="ABN7" s="312"/>
      <c r="ABO7" s="306">
        <f>ABN7</f>
        <v>0</v>
      </c>
      <c r="ABP7" s="75"/>
      <c r="ABS7" s="278"/>
      <c r="ABT7" s="278"/>
      <c r="ABU7" s="46">
        <f t="shared" ref="ABU7" si="205">ABS7-ABT7</f>
        <v>0</v>
      </c>
      <c r="ABV7" s="48"/>
      <c r="ABW7" s="311"/>
      <c r="ABX7" s="312"/>
      <c r="ABY7" s="306">
        <f>ABX7</f>
        <v>0</v>
      </c>
      <c r="ABZ7" s="75"/>
      <c r="ACB7" s="278"/>
      <c r="ACC7" s="278"/>
      <c r="ACD7" s="46">
        <f t="shared" ref="ACD7" si="206">ACB7-ACC7</f>
        <v>0</v>
      </c>
      <c r="ACE7" s="48"/>
      <c r="ACF7" s="311"/>
      <c r="ACG7" s="312"/>
      <c r="ACH7" s="306">
        <f>ACG7</f>
        <v>0</v>
      </c>
      <c r="ACI7" s="75"/>
      <c r="ACK7" s="278"/>
      <c r="ACL7" s="278"/>
      <c r="ACM7" s="46">
        <f t="shared" ref="ACM7" si="207">ACK7-ACL7</f>
        <v>0</v>
      </c>
      <c r="ACN7" s="48"/>
      <c r="ACO7" s="311"/>
      <c r="ACP7" s="312"/>
      <c r="ACQ7" s="306">
        <f>ACP7</f>
        <v>0</v>
      </c>
      <c r="ACR7" s="75"/>
      <c r="ACT7" s="278"/>
      <c r="ACU7" s="278"/>
      <c r="ACV7" s="46">
        <f t="shared" ref="ACV7" si="208">ACT7-ACU7</f>
        <v>0</v>
      </c>
      <c r="ACW7" s="48"/>
      <c r="ACX7" s="311"/>
      <c r="ACY7" s="312"/>
      <c r="ACZ7" s="306">
        <f>ACY7</f>
        <v>0</v>
      </c>
      <c r="ADA7" s="75"/>
      <c r="ADC7" s="278"/>
      <c r="ADD7" s="278"/>
      <c r="ADE7" s="46">
        <f t="shared" ref="ADE7" si="209">ADC7-ADD7</f>
        <v>0</v>
      </c>
      <c r="ADF7" s="48"/>
      <c r="ADG7" s="311"/>
      <c r="ADH7" s="312"/>
      <c r="ADI7" s="306">
        <f>ADH7</f>
        <v>0</v>
      </c>
      <c r="ADJ7" s="75"/>
      <c r="ADL7" s="278"/>
      <c r="ADM7" s="278"/>
      <c r="ADN7" s="46">
        <f t="shared" ref="ADN7" si="210">ADL7-ADM7</f>
        <v>0</v>
      </c>
      <c r="ADO7" s="48"/>
      <c r="ADP7" s="311"/>
      <c r="ADQ7" s="312"/>
      <c r="ADR7" s="306">
        <f>ADQ7</f>
        <v>0</v>
      </c>
      <c r="ADS7" s="75"/>
      <c r="ADU7" s="278"/>
      <c r="ADV7" s="278"/>
      <c r="ADW7" s="46">
        <f t="shared" ref="ADW7" si="211">ADU7-ADV7</f>
        <v>0</v>
      </c>
      <c r="ADX7" s="48"/>
      <c r="ADY7" s="311"/>
      <c r="ADZ7" s="312"/>
      <c r="AEA7" s="306">
        <f>ADZ7</f>
        <v>0</v>
      </c>
      <c r="AEB7" s="75"/>
    </row>
    <row r="8" spans="2:808" x14ac:dyDescent="0.35">
      <c r="B8" s="46">
        <v>18300690090</v>
      </c>
      <c r="C8" s="47" t="s">
        <v>234</v>
      </c>
      <c r="D8" s="228"/>
      <c r="E8" s="67"/>
      <c r="F8" s="46"/>
      <c r="G8" s="46"/>
      <c r="H8" s="48"/>
      <c r="I8" s="48"/>
      <c r="J8" s="49"/>
      <c r="K8" s="49"/>
      <c r="L8" s="80"/>
      <c r="M8" s="67"/>
      <c r="N8" s="46"/>
      <c r="O8" s="46"/>
      <c r="P8" s="48"/>
      <c r="Q8" s="48"/>
      <c r="R8" s="49"/>
      <c r="S8" s="83"/>
      <c r="T8" s="68"/>
      <c r="U8" s="67"/>
      <c r="V8" s="285"/>
      <c r="W8" s="46"/>
      <c r="X8" s="48"/>
      <c r="Y8" s="48"/>
      <c r="Z8" s="49"/>
      <c r="AA8" s="83"/>
      <c r="AB8" s="68"/>
      <c r="AC8" s="67"/>
      <c r="AD8" s="285"/>
      <c r="AE8" s="46"/>
      <c r="AF8" s="48"/>
      <c r="AG8" s="48"/>
      <c r="AH8" s="49"/>
      <c r="AI8" s="83"/>
      <c r="AJ8" s="68"/>
      <c r="AK8" s="67"/>
      <c r="AL8" s="67"/>
      <c r="AM8" s="46"/>
      <c r="AN8" s="48"/>
      <c r="AO8" s="48"/>
      <c r="AP8" s="98"/>
      <c r="AQ8" s="99"/>
      <c r="AR8" s="99"/>
      <c r="AS8" s="67"/>
      <c r="AT8" s="67"/>
      <c r="AU8" s="46"/>
      <c r="AV8" s="48"/>
      <c r="AW8" s="48"/>
      <c r="AX8" s="98"/>
      <c r="AY8" s="99"/>
      <c r="AZ8" s="99"/>
      <c r="BA8" s="67"/>
      <c r="BB8" s="67"/>
      <c r="BC8" s="46"/>
      <c r="BD8" s="48"/>
      <c r="BE8" s="48"/>
      <c r="BF8" s="98"/>
      <c r="BG8" s="99"/>
      <c r="BH8" s="99"/>
      <c r="BI8" s="67"/>
      <c r="BJ8" s="67"/>
      <c r="BK8" s="46"/>
      <c r="BL8" s="48"/>
      <c r="BM8" s="48"/>
      <c r="BN8" s="98"/>
      <c r="BO8" s="99"/>
      <c r="BP8" s="99"/>
      <c r="BQ8" s="67"/>
      <c r="BR8" s="67"/>
      <c r="BS8" s="46"/>
      <c r="BT8" s="48"/>
      <c r="BU8" s="48"/>
      <c r="BV8" s="98"/>
      <c r="BW8" s="99"/>
      <c r="BX8" s="99"/>
      <c r="BY8" s="67"/>
      <c r="BZ8" s="67"/>
      <c r="CA8" s="46"/>
      <c r="CB8" s="48"/>
      <c r="CC8" s="48"/>
      <c r="CD8" s="98"/>
      <c r="CE8" s="99"/>
      <c r="CF8" s="99"/>
      <c r="CI8" s="67"/>
      <c r="CJ8" s="67"/>
      <c r="CK8" s="46"/>
      <c r="CL8" s="48"/>
      <c r="CM8" s="48"/>
      <c r="CN8" s="121"/>
      <c r="CO8" s="99"/>
      <c r="CP8" s="99"/>
      <c r="CQ8" s="67"/>
      <c r="CR8" s="67"/>
      <c r="CS8" s="46"/>
      <c r="CT8" s="48"/>
      <c r="CU8" s="48"/>
      <c r="CV8" s="121"/>
      <c r="CW8" s="99"/>
      <c r="CX8" s="99"/>
      <c r="CY8" s="67"/>
      <c r="CZ8" s="67"/>
      <c r="DA8" s="46"/>
      <c r="DB8" s="48"/>
      <c r="DC8" s="48"/>
      <c r="DD8" s="121"/>
      <c r="DE8" s="99"/>
      <c r="DF8" s="142"/>
      <c r="DG8" s="67"/>
      <c r="DH8" s="46"/>
      <c r="DI8" s="46"/>
      <c r="DJ8" s="48"/>
      <c r="DK8" s="48"/>
      <c r="DL8" s="121"/>
      <c r="DM8" s="145"/>
      <c r="DN8" s="140"/>
      <c r="DO8" s="67"/>
      <c r="DP8" s="285"/>
      <c r="DQ8" s="46"/>
      <c r="DR8" s="48"/>
      <c r="DS8" s="48"/>
      <c r="DT8" s="121"/>
      <c r="DU8" s="145"/>
      <c r="DV8" s="140"/>
      <c r="DW8" s="67"/>
      <c r="DX8" s="285"/>
      <c r="DY8" s="46"/>
      <c r="DZ8" s="48"/>
      <c r="EA8" s="48"/>
      <c r="EB8" s="121"/>
      <c r="EC8" s="145"/>
      <c r="ED8" s="140"/>
      <c r="EE8" s="67"/>
      <c r="EF8" s="285"/>
      <c r="EG8" s="46"/>
      <c r="EH8" s="48"/>
      <c r="EI8" s="48"/>
      <c r="EJ8" s="121"/>
      <c r="EK8" s="145"/>
      <c r="EL8" s="140"/>
      <c r="EM8" s="67"/>
      <c r="EN8" s="285"/>
      <c r="EO8" s="46"/>
      <c r="EP8" s="48"/>
      <c r="EQ8" s="48"/>
      <c r="ER8" s="121"/>
      <c r="ES8" s="145"/>
      <c r="ET8" s="140"/>
      <c r="EU8" s="67"/>
      <c r="EV8" s="285"/>
      <c r="EW8" s="46"/>
      <c r="EX8" s="48"/>
      <c r="EY8" s="48"/>
      <c r="EZ8" s="121"/>
      <c r="FA8" s="145"/>
      <c r="FB8" s="178"/>
      <c r="FC8" s="67"/>
      <c r="FD8" s="285"/>
      <c r="FE8" s="46"/>
      <c r="FF8" s="48"/>
      <c r="FG8" s="48"/>
      <c r="FH8" s="121"/>
      <c r="FI8" s="145"/>
      <c r="FJ8" s="182"/>
      <c r="FK8" s="67"/>
      <c r="FL8" s="285"/>
      <c r="FM8" s="46"/>
      <c r="FN8" s="48"/>
      <c r="FO8" s="48"/>
      <c r="FP8" s="121"/>
      <c r="FQ8" s="145"/>
      <c r="FR8" s="182"/>
      <c r="FS8" s="67"/>
      <c r="FT8" s="285"/>
      <c r="FU8" s="46"/>
      <c r="FV8" s="48"/>
      <c r="FW8" s="48"/>
      <c r="FX8" s="121"/>
      <c r="FY8" s="145"/>
      <c r="FZ8" s="182"/>
      <c r="GA8" s="67"/>
      <c r="GB8" s="285"/>
      <c r="GC8" s="46"/>
      <c r="GD8" s="48"/>
      <c r="GE8" s="48"/>
      <c r="GF8" s="121"/>
      <c r="GG8" s="145"/>
      <c r="GH8" s="178"/>
      <c r="GI8" s="67"/>
      <c r="GJ8" s="285"/>
      <c r="GK8" s="46"/>
      <c r="GL8" s="48"/>
      <c r="GM8" s="48"/>
      <c r="GN8" s="121"/>
      <c r="GO8" s="145"/>
      <c r="GP8" s="178"/>
      <c r="GQ8" s="67"/>
      <c r="GR8" s="67"/>
      <c r="GS8" s="46"/>
      <c r="GT8" s="48"/>
      <c r="GU8" s="48"/>
      <c r="GV8" s="121"/>
      <c r="GW8" s="145"/>
      <c r="GX8" s="178"/>
      <c r="GY8" s="67"/>
      <c r="GZ8" s="67"/>
      <c r="HA8" s="46"/>
      <c r="HB8" s="48"/>
      <c r="HC8" s="48"/>
      <c r="HD8" s="121"/>
      <c r="HE8" s="145"/>
      <c r="HF8" s="178"/>
      <c r="HG8" s="67"/>
      <c r="HH8" s="67"/>
      <c r="HI8" s="46"/>
      <c r="HJ8" s="48"/>
      <c r="HK8" s="48"/>
      <c r="HL8" s="121"/>
      <c r="HM8" s="145"/>
      <c r="HN8" s="178"/>
      <c r="HO8" s="67"/>
      <c r="HP8" s="67"/>
      <c r="HQ8" s="46"/>
      <c r="HR8" s="48"/>
      <c r="HS8" s="48"/>
      <c r="HT8" s="121"/>
      <c r="HU8" s="145"/>
      <c r="HV8" s="178"/>
      <c r="HW8" s="67"/>
      <c r="HX8" s="67"/>
      <c r="HY8" s="46"/>
      <c r="HZ8" s="48"/>
      <c r="IA8" s="48"/>
      <c r="IB8" s="121"/>
      <c r="IC8" s="145"/>
      <c r="ID8" s="178"/>
      <c r="IE8" s="67"/>
      <c r="IF8" s="67"/>
      <c r="IG8" s="46"/>
      <c r="IH8" s="48"/>
      <c r="II8" s="48"/>
      <c r="IJ8" s="121"/>
      <c r="IK8" s="145"/>
      <c r="IL8" s="178"/>
      <c r="IM8" s="226"/>
      <c r="IN8" s="67"/>
      <c r="IO8" s="46"/>
      <c r="IP8" s="48"/>
      <c r="IQ8" s="48"/>
      <c r="IR8" s="121"/>
      <c r="IS8" s="145"/>
      <c r="IT8" s="178"/>
      <c r="IU8" s="226"/>
      <c r="IV8" s="67"/>
      <c r="IW8" s="46"/>
      <c r="IX8" s="48"/>
      <c r="IY8" s="227"/>
      <c r="IZ8" s="121"/>
      <c r="JA8" s="145"/>
      <c r="JB8" s="178"/>
      <c r="JC8" s="226"/>
      <c r="JD8" s="67"/>
      <c r="JE8" s="46"/>
      <c r="JF8" s="48"/>
      <c r="JG8" s="227"/>
      <c r="JH8" s="121"/>
      <c r="JI8" s="234"/>
      <c r="JJ8" s="231"/>
      <c r="JK8" s="226"/>
      <c r="JL8" s="67"/>
      <c r="JM8" s="46"/>
      <c r="JN8" s="48"/>
      <c r="JO8" s="227"/>
      <c r="JP8" s="121"/>
      <c r="JQ8" s="234"/>
      <c r="JR8" s="231"/>
      <c r="JS8" s="226"/>
      <c r="JT8" s="67"/>
      <c r="JU8" s="46"/>
      <c r="JV8" s="48"/>
      <c r="JW8" s="227"/>
      <c r="JX8" s="121"/>
      <c r="JY8" s="234"/>
      <c r="JZ8" s="231"/>
      <c r="KA8" s="226"/>
      <c r="KB8" s="67"/>
      <c r="KC8" s="46"/>
      <c r="KD8" s="48"/>
      <c r="KE8" s="227"/>
      <c r="KF8" s="121"/>
      <c r="KG8" s="239"/>
      <c r="KH8" s="231"/>
      <c r="KI8" s="226"/>
      <c r="KJ8" s="67"/>
      <c r="KK8" s="46"/>
      <c r="KL8" s="48"/>
      <c r="KM8" s="227"/>
      <c r="KN8" s="121"/>
      <c r="KO8" s="239"/>
      <c r="KP8" s="231"/>
      <c r="KQ8" s="226"/>
      <c r="KR8" s="67"/>
      <c r="KS8" s="46"/>
      <c r="KT8" s="48"/>
      <c r="KU8" s="227"/>
      <c r="KV8" s="121"/>
      <c r="KW8" s="239"/>
      <c r="KX8" s="231"/>
      <c r="KY8" s="226"/>
      <c r="KZ8" s="67"/>
      <c r="LA8" s="46"/>
      <c r="LB8" s="48"/>
      <c r="LC8" s="227"/>
      <c r="LD8" s="121"/>
      <c r="LE8" s="239"/>
      <c r="LF8" s="231"/>
      <c r="LG8" s="226"/>
      <c r="LH8" s="67"/>
      <c r="LI8" s="46"/>
      <c r="LJ8" s="48"/>
      <c r="LK8" s="227"/>
      <c r="LL8" s="121"/>
      <c r="LM8" s="262"/>
      <c r="LN8" s="231"/>
      <c r="LO8" s="226"/>
      <c r="LP8" s="67"/>
      <c r="LQ8" s="46"/>
      <c r="LR8" s="48"/>
      <c r="LS8" s="227"/>
      <c r="LT8" s="121"/>
      <c r="LU8" s="262"/>
      <c r="LV8" s="231"/>
      <c r="LW8" s="278"/>
      <c r="LX8" s="226"/>
      <c r="LY8" s="46"/>
      <c r="LZ8" s="48"/>
      <c r="MA8" s="227"/>
      <c r="MB8" s="114"/>
      <c r="MC8" s="231"/>
      <c r="MD8" s="250"/>
      <c r="MF8" s="278"/>
      <c r="MG8" s="226"/>
      <c r="MH8" s="46"/>
      <c r="MI8" s="48"/>
      <c r="MJ8" s="227"/>
      <c r="MK8" s="114"/>
      <c r="ML8" s="231"/>
      <c r="MM8" s="250"/>
      <c r="MN8" s="278"/>
      <c r="MO8" s="226"/>
      <c r="MP8" s="46"/>
      <c r="MQ8" s="48"/>
      <c r="MR8" s="227"/>
      <c r="MS8" s="114"/>
      <c r="MT8" s="231"/>
      <c r="MU8" s="250"/>
      <c r="MV8" s="278"/>
      <c r="MW8" s="226"/>
      <c r="MX8" s="46"/>
      <c r="MY8" s="48"/>
      <c r="MZ8" s="227"/>
      <c r="NA8" s="114"/>
      <c r="NB8" s="231"/>
      <c r="NC8" s="250"/>
      <c r="ND8" s="278"/>
      <c r="NE8" s="278"/>
      <c r="NF8" s="46"/>
      <c r="NG8" s="48"/>
      <c r="NH8" s="227"/>
      <c r="NI8" s="114"/>
      <c r="NJ8" s="231"/>
      <c r="NK8" s="250"/>
      <c r="NL8" s="278"/>
      <c r="NM8" s="278"/>
      <c r="NN8" s="46"/>
      <c r="NO8" s="48"/>
      <c r="NP8" s="227"/>
      <c r="NQ8" s="114"/>
      <c r="NR8" s="231">
        <v>316.14</v>
      </c>
      <c r="NS8" s="250"/>
      <c r="NT8" s="278"/>
      <c r="NU8" s="278"/>
      <c r="NV8" s="46"/>
      <c r="NW8" s="48"/>
      <c r="NX8" s="227"/>
      <c r="NY8" s="114"/>
      <c r="NZ8" s="231">
        <v>316.14</v>
      </c>
      <c r="OA8" s="250"/>
      <c r="OB8" s="278"/>
      <c r="OC8" s="278"/>
      <c r="OD8" s="46"/>
      <c r="OE8" s="48"/>
      <c r="OF8" s="227"/>
      <c r="OG8" s="114"/>
      <c r="OH8" s="231">
        <v>316.05</v>
      </c>
      <c r="OI8" s="250"/>
      <c r="OJ8" s="278"/>
      <c r="OK8" s="278"/>
      <c r="OL8" s="46"/>
      <c r="OM8" s="48"/>
      <c r="ON8" s="227"/>
      <c r="OO8" s="114"/>
      <c r="OP8" s="231">
        <v>316.05</v>
      </c>
      <c r="OQ8" s="250"/>
      <c r="OR8" s="278"/>
      <c r="OS8" s="278"/>
      <c r="OT8" s="46"/>
      <c r="OU8" s="48"/>
      <c r="OV8" s="227"/>
      <c r="OW8" s="114"/>
      <c r="OX8" s="231">
        <v>316.05</v>
      </c>
      <c r="OY8" s="250"/>
      <c r="OZ8" s="278"/>
      <c r="PA8" s="278"/>
      <c r="PB8" s="46"/>
      <c r="PC8" s="48"/>
      <c r="PD8" s="227"/>
      <c r="PE8" s="114"/>
      <c r="PF8" s="231">
        <v>316.05</v>
      </c>
      <c r="PG8" s="250"/>
      <c r="PH8" s="278"/>
      <c r="PI8" s="278"/>
      <c r="PJ8" s="46"/>
      <c r="PK8" s="48"/>
      <c r="PL8" s="227"/>
      <c r="PM8" s="114"/>
      <c r="PN8" s="231">
        <v>316.05</v>
      </c>
      <c r="PO8" s="250"/>
      <c r="PP8" s="278"/>
      <c r="PQ8" s="278"/>
      <c r="PR8" s="46"/>
      <c r="PS8" s="48"/>
      <c r="PT8" s="227"/>
      <c r="PU8" s="114"/>
      <c r="PV8" s="231">
        <v>316.05</v>
      </c>
      <c r="PW8" s="250"/>
      <c r="PY8" s="278"/>
      <c r="PZ8" s="278"/>
      <c r="QA8" s="46"/>
      <c r="QB8" s="48"/>
      <c r="QC8" s="227"/>
      <c r="QD8" s="114"/>
      <c r="QE8" s="231">
        <v>316.05</v>
      </c>
      <c r="QF8" s="250"/>
      <c r="QG8" s="278"/>
      <c r="QH8" s="278"/>
      <c r="QI8" s="46"/>
      <c r="QJ8" s="48"/>
      <c r="QK8" s="227"/>
      <c r="QL8" s="114"/>
      <c r="QM8" s="231">
        <v>316.05</v>
      </c>
      <c r="QN8" s="293"/>
      <c r="QP8" s="278"/>
      <c r="QQ8" s="278"/>
      <c r="QR8" s="46"/>
      <c r="QS8" s="48"/>
      <c r="QT8" s="227"/>
      <c r="QU8" s="114"/>
      <c r="QV8" s="298">
        <v>316.05</v>
      </c>
      <c r="QW8" s="293"/>
      <c r="QX8" s="278"/>
      <c r="QY8" s="278"/>
      <c r="QZ8" s="46"/>
      <c r="RA8" s="48"/>
      <c r="RB8" s="227"/>
      <c r="RC8" s="114"/>
      <c r="RD8" s="298">
        <v>316.05</v>
      </c>
      <c r="RE8" s="293">
        <f>RD8</f>
        <v>316.05</v>
      </c>
      <c r="RG8" s="278"/>
      <c r="RH8" s="278"/>
      <c r="RI8" s="46"/>
      <c r="RJ8" s="48"/>
      <c r="RK8" s="227"/>
      <c r="RL8" s="114"/>
      <c r="RM8" s="298">
        <v>316.05</v>
      </c>
      <c r="RN8" s="293">
        <f>RM8</f>
        <v>316.05</v>
      </c>
      <c r="RP8" s="278"/>
      <c r="RQ8" s="278"/>
      <c r="RR8" s="46"/>
      <c r="RS8" s="48"/>
      <c r="RT8" s="227"/>
      <c r="RU8" s="114"/>
      <c r="RV8" s="303">
        <v>316.05</v>
      </c>
      <c r="RW8" s="74">
        <f>RV8</f>
        <v>316.05</v>
      </c>
      <c r="RY8" s="278"/>
      <c r="RZ8" s="278"/>
      <c r="SA8" s="46"/>
      <c r="SB8" s="48"/>
      <c r="SC8" s="227"/>
      <c r="SD8" s="114"/>
      <c r="SE8" s="303">
        <v>316.05</v>
      </c>
      <c r="SF8" s="74">
        <f>SE8</f>
        <v>316.05</v>
      </c>
      <c r="SH8" s="278"/>
      <c r="SI8" s="278"/>
      <c r="SJ8" s="46"/>
      <c r="SK8" s="48"/>
      <c r="SL8" s="227"/>
      <c r="SM8" s="114"/>
      <c r="SN8" s="303">
        <v>316.05</v>
      </c>
      <c r="SO8" s="74">
        <f>SN8</f>
        <v>316.05</v>
      </c>
      <c r="SQ8" s="278"/>
      <c r="SR8" s="278"/>
      <c r="SS8" s="46"/>
      <c r="ST8" s="48"/>
      <c r="SU8" s="227"/>
      <c r="SV8" s="114"/>
      <c r="SW8" s="303">
        <v>316.05</v>
      </c>
      <c r="SX8" s="74">
        <f>SW8</f>
        <v>316.05</v>
      </c>
      <c r="SZ8" s="278"/>
      <c r="TA8" s="278"/>
      <c r="TB8" s="46"/>
      <c r="TC8" s="48"/>
      <c r="TD8" s="227"/>
      <c r="TE8" s="114"/>
      <c r="TF8" s="303">
        <v>316.05</v>
      </c>
      <c r="TG8" s="151">
        <f>TF8</f>
        <v>316.05</v>
      </c>
      <c r="TI8" s="278"/>
      <c r="TJ8" s="310"/>
      <c r="TK8" s="46"/>
      <c r="TL8" s="48"/>
      <c r="TM8" s="311"/>
      <c r="TN8" s="312"/>
      <c r="TO8" s="307">
        <v>316.05</v>
      </c>
      <c r="TP8" s="75">
        <f>TO8</f>
        <v>316.05</v>
      </c>
      <c r="TR8" s="278"/>
      <c r="TS8" s="310"/>
      <c r="TT8" s="46"/>
      <c r="TU8" s="48"/>
      <c r="TV8" s="311"/>
      <c r="TW8" s="312"/>
      <c r="TX8" s="307">
        <v>316.05</v>
      </c>
      <c r="TY8" s="75">
        <f>TX8</f>
        <v>316.05</v>
      </c>
      <c r="UA8" s="278"/>
      <c r="UB8" s="310"/>
      <c r="UC8" s="46"/>
      <c r="UD8" s="48"/>
      <c r="UE8" s="311"/>
      <c r="UF8" s="312"/>
      <c r="UG8" s="307">
        <v>316.05</v>
      </c>
      <c r="UH8" s="75">
        <f>UG8</f>
        <v>316.05</v>
      </c>
      <c r="UJ8" s="278"/>
      <c r="UK8" s="310"/>
      <c r="UL8" s="46"/>
      <c r="UM8" s="48"/>
      <c r="UN8" s="311"/>
      <c r="UO8" s="312"/>
      <c r="UP8" s="307">
        <v>316.05</v>
      </c>
      <c r="UQ8" s="75">
        <f>UP8</f>
        <v>316.05</v>
      </c>
      <c r="US8" s="278"/>
      <c r="UT8" s="310"/>
      <c r="UU8" s="46"/>
      <c r="UV8" s="48"/>
      <c r="UW8" s="311"/>
      <c r="UX8" s="312"/>
      <c r="UY8" s="307">
        <v>316.05</v>
      </c>
      <c r="UZ8" s="75">
        <f>UY8</f>
        <v>316.05</v>
      </c>
      <c r="VB8" s="278"/>
      <c r="VC8" s="310"/>
      <c r="VD8" s="46"/>
      <c r="VE8" s="48"/>
      <c r="VF8" s="311"/>
      <c r="VG8" s="312"/>
      <c r="VH8" s="307">
        <v>316.05</v>
      </c>
      <c r="VI8" s="75">
        <f>VH8</f>
        <v>316.05</v>
      </c>
      <c r="VK8" s="278"/>
      <c r="VL8" s="278"/>
      <c r="VM8" s="46"/>
      <c r="VN8" s="48"/>
      <c r="VO8" s="311"/>
      <c r="VP8" s="312"/>
      <c r="VQ8" s="307">
        <v>316.05</v>
      </c>
      <c r="VR8" s="323">
        <v>451.5</v>
      </c>
      <c r="VT8" s="278"/>
      <c r="VU8" s="278"/>
      <c r="VV8" s="46"/>
      <c r="VW8" s="48"/>
      <c r="VX8" s="311"/>
      <c r="VY8" s="312"/>
      <c r="VZ8" s="307">
        <v>451.5</v>
      </c>
      <c r="WA8" s="323">
        <v>451.5</v>
      </c>
      <c r="WC8" s="278"/>
      <c r="WD8" s="278"/>
      <c r="WE8" s="46"/>
      <c r="WF8" s="48"/>
      <c r="WG8" s="311"/>
      <c r="WH8" s="312"/>
      <c r="WI8" s="307">
        <v>451.5</v>
      </c>
      <c r="WJ8" s="323">
        <v>451.5</v>
      </c>
      <c r="WL8" s="278"/>
      <c r="WM8" s="278"/>
      <c r="WN8" s="46"/>
      <c r="WO8" s="48"/>
      <c r="WP8" s="311"/>
      <c r="WQ8" s="312"/>
      <c r="WR8" s="307">
        <v>451.5</v>
      </c>
      <c r="WS8" s="323">
        <v>451.5</v>
      </c>
      <c r="WU8" s="278"/>
      <c r="WV8" s="278"/>
      <c r="WW8" s="46"/>
      <c r="WX8" s="48"/>
      <c r="WY8" s="311"/>
      <c r="WZ8" s="312"/>
      <c r="XA8" s="307">
        <v>451.5</v>
      </c>
      <c r="XB8" s="323">
        <v>451.5</v>
      </c>
      <c r="XD8" s="278"/>
      <c r="XE8" s="278"/>
      <c r="XF8" s="46"/>
      <c r="XG8" s="48"/>
      <c r="XH8" s="311"/>
      <c r="XI8" s="312"/>
      <c r="XJ8" s="307">
        <v>451.5</v>
      </c>
      <c r="XK8" s="323">
        <v>451.5</v>
      </c>
      <c r="XM8" s="278"/>
      <c r="XN8" s="278"/>
      <c r="XO8" s="46"/>
      <c r="XP8" s="48"/>
      <c r="XQ8" s="311"/>
      <c r="XR8" s="312"/>
      <c r="XS8" s="307">
        <v>451.5</v>
      </c>
      <c r="XT8" s="323">
        <v>451.5</v>
      </c>
      <c r="XV8" s="278"/>
      <c r="XW8" s="278"/>
      <c r="XX8" s="46"/>
      <c r="XY8" s="48"/>
      <c r="XZ8" s="311"/>
      <c r="YA8" s="312"/>
      <c r="YB8" s="307">
        <v>451.5</v>
      </c>
      <c r="YC8" s="323">
        <v>451.5</v>
      </c>
      <c r="YE8" s="278"/>
      <c r="YF8" s="278"/>
      <c r="YG8" s="46"/>
      <c r="YH8" s="48"/>
      <c r="YI8" s="311"/>
      <c r="YJ8" s="312"/>
      <c r="YK8" s="307">
        <v>451.5</v>
      </c>
      <c r="YL8" s="323">
        <v>451.5</v>
      </c>
      <c r="YN8" s="278"/>
      <c r="YO8" s="278"/>
      <c r="YP8" s="46"/>
      <c r="YQ8" s="48"/>
      <c r="YR8" s="311"/>
      <c r="YS8" s="312"/>
      <c r="YT8" s="307">
        <v>451.5</v>
      </c>
      <c r="YU8" s="323">
        <v>451.5</v>
      </c>
      <c r="YW8" s="278"/>
      <c r="YX8" s="278"/>
      <c r="YY8" s="46"/>
      <c r="YZ8" s="48"/>
      <c r="ZA8" s="311"/>
      <c r="ZB8" s="312"/>
      <c r="ZC8" s="307">
        <v>451.5</v>
      </c>
      <c r="ZD8" s="323">
        <v>451.5</v>
      </c>
      <c r="ZF8" s="278"/>
      <c r="ZG8" s="278"/>
      <c r="ZH8" s="46"/>
      <c r="ZI8" s="48"/>
      <c r="ZJ8" s="311"/>
      <c r="ZK8" s="312"/>
      <c r="ZL8" s="307">
        <v>451.5</v>
      </c>
      <c r="ZM8" s="323">
        <v>451.5</v>
      </c>
      <c r="ZP8" s="278"/>
      <c r="ZQ8" s="278"/>
      <c r="ZR8" s="46"/>
      <c r="ZS8" s="48"/>
      <c r="ZT8" s="311"/>
      <c r="ZU8" s="312"/>
      <c r="ZV8" s="307">
        <v>451.5</v>
      </c>
      <c r="ZW8" s="323">
        <v>451.5</v>
      </c>
      <c r="ZY8" s="278"/>
      <c r="ZZ8" s="278"/>
      <c r="AAA8" s="46"/>
      <c r="AAB8" s="48"/>
      <c r="AAC8" s="311"/>
      <c r="AAD8" s="312"/>
      <c r="AAE8" s="307">
        <v>451.5</v>
      </c>
      <c r="AAF8" s="323">
        <v>451.5</v>
      </c>
      <c r="AAH8" s="278"/>
      <c r="AAI8" s="278"/>
      <c r="AAJ8" s="46"/>
      <c r="AAK8" s="48"/>
      <c r="AAL8" s="311"/>
      <c r="AAM8" s="312"/>
      <c r="AAN8" s="307">
        <v>451.5</v>
      </c>
      <c r="AAO8" s="323">
        <v>451.5</v>
      </c>
      <c r="AAQ8" s="278"/>
      <c r="AAR8" s="278"/>
      <c r="AAS8" s="46"/>
      <c r="AAT8" s="48"/>
      <c r="AAU8" s="311"/>
      <c r="AAV8" s="312"/>
      <c r="AAW8" s="307">
        <v>451.5</v>
      </c>
      <c r="AAX8" s="323">
        <v>451.5</v>
      </c>
      <c r="AAZ8" s="278"/>
      <c r="ABA8" s="278"/>
      <c r="ABB8" s="46"/>
      <c r="ABC8" s="48"/>
      <c r="ABD8" s="311"/>
      <c r="ABE8" s="312"/>
      <c r="ABF8" s="307">
        <v>451.5</v>
      </c>
      <c r="ABG8" s="323">
        <v>451.5</v>
      </c>
      <c r="ABI8" s="278"/>
      <c r="ABJ8" s="278"/>
      <c r="ABK8" s="46"/>
      <c r="ABL8" s="48"/>
      <c r="ABM8" s="311"/>
      <c r="ABN8" s="312"/>
      <c r="ABO8" s="307">
        <v>451.5</v>
      </c>
      <c r="ABP8" s="323">
        <v>451.5</v>
      </c>
      <c r="ABS8" s="278"/>
      <c r="ABT8" s="278"/>
      <c r="ABU8" s="46"/>
      <c r="ABV8" s="48"/>
      <c r="ABW8" s="311"/>
      <c r="ABX8" s="312"/>
      <c r="ABY8" s="307">
        <v>451.5</v>
      </c>
      <c r="ABZ8" s="323">
        <v>451.5</v>
      </c>
      <c r="ACB8" s="278"/>
      <c r="ACC8" s="278"/>
      <c r="ACD8" s="46"/>
      <c r="ACE8" s="48"/>
      <c r="ACF8" s="311"/>
      <c r="ACG8" s="312"/>
      <c r="ACH8" s="307">
        <v>451.5</v>
      </c>
      <c r="ACI8" s="323">
        <v>451.5</v>
      </c>
      <c r="ACK8" s="278"/>
      <c r="ACL8" s="278"/>
      <c r="ACM8" s="46"/>
      <c r="ACN8" s="48"/>
      <c r="ACO8" s="311"/>
      <c r="ACP8" s="312"/>
      <c r="ACQ8" s="307">
        <v>451.5</v>
      </c>
      <c r="ACR8" s="323">
        <v>451.5</v>
      </c>
      <c r="ACT8" s="278"/>
      <c r="ACU8" s="278"/>
      <c r="ACV8" s="46"/>
      <c r="ACW8" s="48"/>
      <c r="ACX8" s="311"/>
      <c r="ACY8" s="312"/>
      <c r="ACZ8" s="307">
        <v>451.5</v>
      </c>
      <c r="ADA8" s="323">
        <v>451.5</v>
      </c>
      <c r="ADC8" s="278"/>
      <c r="ADD8" s="278"/>
      <c r="ADE8" s="46"/>
      <c r="ADF8" s="48"/>
      <c r="ADG8" s="311"/>
      <c r="ADH8" s="312"/>
      <c r="ADI8" s="307">
        <v>451.5</v>
      </c>
      <c r="ADJ8" s="323">
        <v>451.5</v>
      </c>
      <c r="ADL8" s="278"/>
      <c r="ADM8" s="278"/>
      <c r="ADN8" s="46"/>
      <c r="ADO8" s="48"/>
      <c r="ADP8" s="311"/>
      <c r="ADQ8" s="312"/>
      <c r="ADR8" s="307">
        <v>451.5</v>
      </c>
      <c r="ADS8" s="323">
        <v>451.5</v>
      </c>
      <c r="ADU8" s="278"/>
      <c r="ADV8" s="278"/>
      <c r="ADW8" s="46"/>
      <c r="ADX8" s="48"/>
      <c r="ADY8" s="311"/>
      <c r="ADZ8" s="312"/>
      <c r="AEA8" s="307">
        <v>451.5</v>
      </c>
      <c r="AEB8" s="323">
        <v>451.5</v>
      </c>
    </row>
    <row r="9" spans="2:808" x14ac:dyDescent="0.35">
      <c r="B9" s="46">
        <v>8071090</v>
      </c>
      <c r="C9" s="47" t="s">
        <v>32</v>
      </c>
      <c r="D9" s="228" t="s">
        <v>33</v>
      </c>
      <c r="E9" s="67"/>
      <c r="F9" s="46"/>
      <c r="G9" s="46"/>
      <c r="H9" s="48"/>
      <c r="I9" s="48"/>
      <c r="J9" s="49">
        <v>-334.23</v>
      </c>
      <c r="K9" s="49">
        <v>-334.23</v>
      </c>
      <c r="L9" s="80">
        <v>0</v>
      </c>
      <c r="M9" s="76">
        <v>16150</v>
      </c>
      <c r="N9" s="46">
        <v>15900</v>
      </c>
      <c r="O9" s="46">
        <v>100</v>
      </c>
      <c r="P9" s="48">
        <v>0.9</v>
      </c>
      <c r="Q9" s="48">
        <f t="shared" si="17"/>
        <v>90</v>
      </c>
      <c r="R9" s="49">
        <f>Q9+Q10</f>
        <v>342</v>
      </c>
      <c r="S9" s="49"/>
      <c r="T9" s="68"/>
      <c r="U9" s="76">
        <v>16360</v>
      </c>
      <c r="V9" s="76">
        <v>16150</v>
      </c>
      <c r="W9" s="46">
        <v>0</v>
      </c>
      <c r="X9" s="48">
        <v>0.9</v>
      </c>
      <c r="Y9" s="48">
        <f t="shared" si="18"/>
        <v>0</v>
      </c>
      <c r="Z9" s="49">
        <f>Y9+Y10</f>
        <v>352.8</v>
      </c>
      <c r="AA9" s="49"/>
      <c r="AB9" s="68"/>
      <c r="AC9" s="76">
        <v>16890</v>
      </c>
      <c r="AD9" s="76">
        <v>16360</v>
      </c>
      <c r="AE9" s="46">
        <v>100</v>
      </c>
      <c r="AF9" s="48">
        <v>0.9</v>
      </c>
      <c r="AG9" s="48">
        <f t="shared" si="19"/>
        <v>90</v>
      </c>
      <c r="AH9" s="49">
        <f>AG9+AG10</f>
        <v>812.4</v>
      </c>
      <c r="AI9" s="49">
        <f>AH9</f>
        <v>812.4</v>
      </c>
      <c r="AJ9" s="68"/>
      <c r="AK9" s="76">
        <v>17412</v>
      </c>
      <c r="AL9" s="76">
        <v>16890</v>
      </c>
      <c r="AM9" s="46">
        <v>100</v>
      </c>
      <c r="AN9" s="48">
        <v>0.9</v>
      </c>
      <c r="AO9" s="48">
        <f t="shared" si="20"/>
        <v>90</v>
      </c>
      <c r="AP9" s="98">
        <f>AO9+AO10</f>
        <v>798.95999999999992</v>
      </c>
      <c r="AQ9" s="99">
        <f>AP9</f>
        <v>798.95999999999992</v>
      </c>
      <c r="AR9" s="99">
        <f t="shared" si="21"/>
        <v>798.95999999999992</v>
      </c>
      <c r="AS9" s="76">
        <v>17890</v>
      </c>
      <c r="AT9" s="76">
        <v>17412</v>
      </c>
      <c r="AU9" s="46">
        <v>100</v>
      </c>
      <c r="AV9" s="48">
        <v>0.9</v>
      </c>
      <c r="AW9" s="48">
        <f t="shared" si="22"/>
        <v>90</v>
      </c>
      <c r="AX9" s="98">
        <f>AW9+AW10</f>
        <v>725.04</v>
      </c>
      <c r="AY9" s="99">
        <v>731.34</v>
      </c>
      <c r="AZ9" s="99">
        <f t="shared" si="170"/>
        <v>731.34</v>
      </c>
      <c r="BA9" s="76">
        <v>18280</v>
      </c>
      <c r="BB9" s="76">
        <v>17890</v>
      </c>
      <c r="BC9" s="46">
        <v>100</v>
      </c>
      <c r="BD9" s="48">
        <v>0.9</v>
      </c>
      <c r="BE9" s="48">
        <f t="shared" si="23"/>
        <v>90</v>
      </c>
      <c r="BF9" s="98">
        <f>BE9+BE10</f>
        <v>577.20000000000005</v>
      </c>
      <c r="BG9" s="99">
        <v>570.20000000000005</v>
      </c>
      <c r="BH9" s="99">
        <f t="shared" si="171"/>
        <v>570.20000000000005</v>
      </c>
      <c r="BI9" s="76">
        <v>18800</v>
      </c>
      <c r="BJ9" s="76">
        <v>18280</v>
      </c>
      <c r="BK9" s="46">
        <v>100</v>
      </c>
      <c r="BL9" s="48">
        <v>0.9</v>
      </c>
      <c r="BM9" s="48">
        <f t="shared" si="24"/>
        <v>90</v>
      </c>
      <c r="BN9" s="98">
        <f>BM9+BM10</f>
        <v>795.6</v>
      </c>
      <c r="BO9" s="99">
        <v>795.6</v>
      </c>
      <c r="BP9" s="99">
        <f t="shared" si="172"/>
        <v>795.6</v>
      </c>
      <c r="BQ9" s="76">
        <v>19410</v>
      </c>
      <c r="BR9" s="76">
        <v>18800</v>
      </c>
      <c r="BS9" s="46">
        <v>100</v>
      </c>
      <c r="BT9" s="48">
        <v>0.9</v>
      </c>
      <c r="BU9" s="48">
        <f t="shared" si="25"/>
        <v>90</v>
      </c>
      <c r="BV9" s="98">
        <f>BU9+BU10</f>
        <v>946.8</v>
      </c>
      <c r="BW9" s="99"/>
      <c r="BX9" s="99">
        <v>907</v>
      </c>
      <c r="BY9" s="76">
        <v>19806</v>
      </c>
      <c r="BZ9" s="76">
        <v>19410</v>
      </c>
      <c r="CA9" s="46">
        <f>BY9-BZ9</f>
        <v>396</v>
      </c>
      <c r="CB9" s="48">
        <v>0.9</v>
      </c>
      <c r="CC9" s="48">
        <f t="shared" si="26"/>
        <v>356.40000000000003</v>
      </c>
      <c r="CD9" s="98">
        <f>CC9+CC10</f>
        <v>853.68000000000006</v>
      </c>
      <c r="CE9" s="99"/>
      <c r="CF9" s="113">
        <v>627.05999999999995</v>
      </c>
      <c r="CI9" s="76">
        <v>20157</v>
      </c>
      <c r="CJ9" s="76">
        <v>19806</v>
      </c>
      <c r="CK9" s="46">
        <v>100</v>
      </c>
      <c r="CL9" s="48">
        <v>0.9</v>
      </c>
      <c r="CM9" s="48">
        <f t="shared" si="27"/>
        <v>90</v>
      </c>
      <c r="CN9" s="98">
        <f>CM9+CM10</f>
        <v>511.68</v>
      </c>
      <c r="CO9" s="99">
        <f>CN9</f>
        <v>511.68</v>
      </c>
      <c r="CP9" s="113">
        <f>CO9</f>
        <v>511.68</v>
      </c>
      <c r="CQ9" s="76">
        <v>20485</v>
      </c>
      <c r="CR9" s="76">
        <v>20157</v>
      </c>
      <c r="CS9" s="46">
        <v>100</v>
      </c>
      <c r="CT9" s="48">
        <v>0.9</v>
      </c>
      <c r="CU9" s="48">
        <f t="shared" si="28"/>
        <v>90</v>
      </c>
      <c r="CV9" s="98">
        <f>CU9+CU10</f>
        <v>473.03999999999996</v>
      </c>
      <c r="CW9" s="99">
        <f>CV9</f>
        <v>473.03999999999996</v>
      </c>
      <c r="CX9" s="113">
        <f>CW9</f>
        <v>473.03999999999996</v>
      </c>
      <c r="CY9" s="76">
        <v>20485</v>
      </c>
      <c r="CZ9" s="76">
        <v>20485</v>
      </c>
      <c r="DA9" s="46">
        <v>100</v>
      </c>
      <c r="DB9" s="48">
        <v>0.9</v>
      </c>
      <c r="DC9" s="48">
        <f t="shared" si="29"/>
        <v>90</v>
      </c>
      <c r="DD9" s="98">
        <f>DC9+DC10</f>
        <v>473.03999999999996</v>
      </c>
      <c r="DE9" s="99">
        <f>DD9</f>
        <v>473.03999999999996</v>
      </c>
      <c r="DF9" s="143">
        <f>DE9</f>
        <v>473.03999999999996</v>
      </c>
      <c r="DG9" s="76">
        <v>21150</v>
      </c>
      <c r="DH9" s="144">
        <v>20834</v>
      </c>
      <c r="DI9" s="46">
        <v>100</v>
      </c>
      <c r="DJ9" s="48">
        <v>0.9</v>
      </c>
      <c r="DK9" s="48">
        <f t="shared" si="30"/>
        <v>90</v>
      </c>
      <c r="DL9" s="98">
        <f>DK9+DK10</f>
        <v>452.88</v>
      </c>
      <c r="DM9" s="145">
        <f>DL9</f>
        <v>452.88</v>
      </c>
      <c r="DN9" s="146">
        <f>DM9</f>
        <v>452.88</v>
      </c>
      <c r="DO9" s="76">
        <v>21533</v>
      </c>
      <c r="DP9" s="76">
        <v>21150</v>
      </c>
      <c r="DQ9" s="46">
        <v>100</v>
      </c>
      <c r="DR9" s="48">
        <v>0.9</v>
      </c>
      <c r="DS9" s="48">
        <f t="shared" si="31"/>
        <v>90</v>
      </c>
      <c r="DT9" s="98">
        <f>DS9+DS10</f>
        <v>452.88</v>
      </c>
      <c r="DU9" s="145">
        <f>DT9</f>
        <v>452.88</v>
      </c>
      <c r="DV9" s="146">
        <f>DU9</f>
        <v>452.88</v>
      </c>
      <c r="DW9" s="76">
        <v>22125</v>
      </c>
      <c r="DX9" s="76">
        <v>21533</v>
      </c>
      <c r="DY9" s="46">
        <v>100</v>
      </c>
      <c r="DZ9" s="48">
        <v>0.9</v>
      </c>
      <c r="EA9" s="48">
        <f t="shared" si="32"/>
        <v>90</v>
      </c>
      <c r="EB9" s="98">
        <f>EA9+EA10</f>
        <v>916.56</v>
      </c>
      <c r="EC9" s="145">
        <f>EB9</f>
        <v>916.56</v>
      </c>
      <c r="ED9" s="146">
        <f>EC9</f>
        <v>916.56</v>
      </c>
      <c r="EE9" s="152">
        <v>22675</v>
      </c>
      <c r="EF9" s="152">
        <v>22125</v>
      </c>
      <c r="EG9" s="46">
        <v>100</v>
      </c>
      <c r="EH9" s="48">
        <v>0.9</v>
      </c>
      <c r="EI9" s="48">
        <f t="shared" si="33"/>
        <v>90</v>
      </c>
      <c r="EJ9" s="98">
        <f>EI9+EI10</f>
        <v>846</v>
      </c>
      <c r="EK9" s="145">
        <f>EJ9</f>
        <v>846</v>
      </c>
      <c r="EL9" s="146">
        <f>EK9</f>
        <v>846</v>
      </c>
      <c r="EM9" s="152">
        <v>23226</v>
      </c>
      <c r="EN9" s="152">
        <v>22675</v>
      </c>
      <c r="EO9" s="46">
        <v>100</v>
      </c>
      <c r="EP9" s="48">
        <v>0.9</v>
      </c>
      <c r="EQ9" s="48">
        <f t="shared" si="34"/>
        <v>90</v>
      </c>
      <c r="ER9" s="98">
        <f>EQ9+EQ10</f>
        <v>847.68</v>
      </c>
      <c r="ES9" s="145">
        <f>ER9</f>
        <v>847.68</v>
      </c>
      <c r="ET9" s="146">
        <f>ES9</f>
        <v>847.68</v>
      </c>
      <c r="EU9" s="152">
        <v>23705</v>
      </c>
      <c r="EV9" s="152">
        <v>23226</v>
      </c>
      <c r="EW9" s="46">
        <v>100</v>
      </c>
      <c r="EX9" s="48">
        <v>0.9</v>
      </c>
      <c r="EY9" s="48">
        <f t="shared" si="0"/>
        <v>90</v>
      </c>
      <c r="EZ9" s="98">
        <f>EY9+EY10</f>
        <v>726.72</v>
      </c>
      <c r="FA9" s="145">
        <f>EZ9</f>
        <v>726.72</v>
      </c>
      <c r="FB9" s="146"/>
      <c r="FC9" s="152">
        <v>24240</v>
      </c>
      <c r="FD9" s="152">
        <v>23705</v>
      </c>
      <c r="FE9" s="46">
        <v>100</v>
      </c>
      <c r="FF9" s="48">
        <v>0.9</v>
      </c>
      <c r="FG9" s="48">
        <f t="shared" si="1"/>
        <v>90</v>
      </c>
      <c r="FH9" s="98">
        <f>FG9+FG10</f>
        <v>820.8</v>
      </c>
      <c r="FI9" s="145">
        <f>FH9</f>
        <v>820.8</v>
      </c>
      <c r="FJ9" s="182">
        <v>0</v>
      </c>
      <c r="FK9" s="152">
        <v>24565</v>
      </c>
      <c r="FL9" s="152">
        <v>24240</v>
      </c>
      <c r="FM9" s="46">
        <v>100</v>
      </c>
      <c r="FN9" s="48">
        <v>0.9</v>
      </c>
      <c r="FO9" s="48">
        <f t="shared" si="2"/>
        <v>90</v>
      </c>
      <c r="FP9" s="98">
        <f>FO9+FO10</f>
        <v>468</v>
      </c>
      <c r="FQ9" s="145">
        <f>FP9</f>
        <v>468</v>
      </c>
      <c r="FR9" s="178">
        <f>FQ9</f>
        <v>468</v>
      </c>
      <c r="FS9" s="152">
        <v>25095</v>
      </c>
      <c r="FT9" s="152">
        <v>24565</v>
      </c>
      <c r="FU9" s="46">
        <v>100</v>
      </c>
      <c r="FV9" s="48">
        <v>0.9</v>
      </c>
      <c r="FW9" s="48">
        <f t="shared" si="3"/>
        <v>90</v>
      </c>
      <c r="FX9" s="98">
        <f>FW9+FW10</f>
        <v>812.4</v>
      </c>
      <c r="FY9" s="145"/>
      <c r="FZ9" s="178" t="s">
        <v>207</v>
      </c>
      <c r="GA9" s="152">
        <v>25522</v>
      </c>
      <c r="GB9" s="152">
        <v>25095</v>
      </c>
      <c r="GC9" s="46">
        <v>100</v>
      </c>
      <c r="GD9" s="48">
        <v>0.9</v>
      </c>
      <c r="GE9" s="48">
        <f t="shared" ref="GE9:GE14" si="212">GC9*GD9</f>
        <v>90</v>
      </c>
      <c r="GF9" s="98">
        <f>GE9+GE10</f>
        <v>639.36</v>
      </c>
      <c r="GG9" s="145"/>
      <c r="GH9" s="178">
        <v>639.36</v>
      </c>
      <c r="GI9" s="152">
        <v>25840</v>
      </c>
      <c r="GJ9" s="152">
        <v>25522</v>
      </c>
      <c r="GK9" s="46">
        <v>100</v>
      </c>
      <c r="GL9" s="48">
        <v>0.9</v>
      </c>
      <c r="GM9" s="48">
        <f t="shared" ref="GM9:GM14" si="213">GK9*GL9</f>
        <v>90</v>
      </c>
      <c r="GN9" s="98">
        <f>GM9+GM10</f>
        <v>456.24</v>
      </c>
      <c r="GO9" s="145"/>
      <c r="GP9" s="182"/>
      <c r="GQ9" s="152">
        <v>26148</v>
      </c>
      <c r="GR9" s="152">
        <v>25840</v>
      </c>
      <c r="GS9" s="46">
        <v>100</v>
      </c>
      <c r="GT9" s="48">
        <v>0.9</v>
      </c>
      <c r="GU9" s="48">
        <f t="shared" ref="GU9:GU14" si="214">GS9*GT9</f>
        <v>90</v>
      </c>
      <c r="GV9" s="98">
        <f>GU9+GU10</f>
        <v>439.44</v>
      </c>
      <c r="GW9" s="145">
        <v>429.36</v>
      </c>
      <c r="GX9" s="178">
        <f>GW9</f>
        <v>429.36</v>
      </c>
      <c r="GY9" s="152">
        <v>26440</v>
      </c>
      <c r="GZ9" s="152">
        <v>26148</v>
      </c>
      <c r="HA9" s="46">
        <v>100</v>
      </c>
      <c r="HB9" s="48">
        <v>0.9</v>
      </c>
      <c r="HC9" s="48">
        <f t="shared" ref="HC9:HC14" si="215">HA9*HB9</f>
        <v>90</v>
      </c>
      <c r="HD9" s="98">
        <f>HC9+HC10</f>
        <v>439.44</v>
      </c>
      <c r="HE9" s="145">
        <v>429.36</v>
      </c>
      <c r="HF9" s="178">
        <f>HE9</f>
        <v>429.36</v>
      </c>
      <c r="HG9" s="152">
        <v>26795</v>
      </c>
      <c r="HH9" s="152">
        <v>26440</v>
      </c>
      <c r="HI9" s="46">
        <v>100</v>
      </c>
      <c r="HJ9" s="48">
        <v>0.9</v>
      </c>
      <c r="HK9" s="48">
        <f t="shared" ref="HK9:HK14" si="216">HI9*HJ9</f>
        <v>90</v>
      </c>
      <c r="HL9" s="98">
        <f>HK9+HK10</f>
        <v>518.4</v>
      </c>
      <c r="HM9" s="195">
        <v>518.4</v>
      </c>
      <c r="HN9" s="178"/>
      <c r="HO9" s="152">
        <v>27278</v>
      </c>
      <c r="HP9" s="152">
        <v>26795</v>
      </c>
      <c r="HQ9" s="46">
        <v>100</v>
      </c>
      <c r="HR9" s="48">
        <v>0.9</v>
      </c>
      <c r="HS9" s="48">
        <f t="shared" ref="HS9:HS14" si="217">HQ9*HR9</f>
        <v>90</v>
      </c>
      <c r="HT9" s="98">
        <f>HS9+HS10</f>
        <v>733.43999999999994</v>
      </c>
      <c r="HU9" s="195">
        <f>HT9</f>
        <v>733.43999999999994</v>
      </c>
      <c r="HV9" s="178">
        <f>HT9</f>
        <v>733.43999999999994</v>
      </c>
      <c r="HW9" s="152">
        <v>27820</v>
      </c>
      <c r="HX9" s="152">
        <v>27278</v>
      </c>
      <c r="HY9" s="46">
        <v>100</v>
      </c>
      <c r="HZ9" s="48">
        <v>0.9</v>
      </c>
      <c r="IA9" s="48">
        <f t="shared" ref="IA9:IA14" si="218">HY9*HZ9</f>
        <v>90</v>
      </c>
      <c r="IB9" s="98">
        <f>IA9+IA10</f>
        <v>832.56</v>
      </c>
      <c r="IC9" s="195">
        <f>IB9</f>
        <v>832.56</v>
      </c>
      <c r="ID9" s="178">
        <f>IB9</f>
        <v>832.56</v>
      </c>
      <c r="IE9" s="152">
        <v>28421</v>
      </c>
      <c r="IF9" s="152">
        <v>27820</v>
      </c>
      <c r="IG9" s="46">
        <v>100</v>
      </c>
      <c r="IH9" s="48">
        <v>0.9</v>
      </c>
      <c r="II9" s="48">
        <f t="shared" ref="II9:II14" si="219">IG9*IH9</f>
        <v>90</v>
      </c>
      <c r="IJ9" s="98">
        <f>II9+II10</f>
        <v>931.68</v>
      </c>
      <c r="IK9" s="195">
        <f>IJ9</f>
        <v>931.68</v>
      </c>
      <c r="IL9" s="178">
        <f>IJ9</f>
        <v>931.68</v>
      </c>
      <c r="IM9" s="152">
        <v>29000</v>
      </c>
      <c r="IN9" s="152">
        <v>28421</v>
      </c>
      <c r="IO9" s="46">
        <v>100</v>
      </c>
      <c r="IP9" s="48">
        <v>0.9</v>
      </c>
      <c r="IQ9" s="48">
        <f t="shared" ref="IQ9:IQ14" si="220">IO9*IP9</f>
        <v>90</v>
      </c>
      <c r="IR9" s="98">
        <f>IQ9+IQ10</f>
        <v>894.71999999999991</v>
      </c>
      <c r="IS9" s="195">
        <f>IR9</f>
        <v>894.71999999999991</v>
      </c>
      <c r="IT9" s="178">
        <f>IR9</f>
        <v>894.71999999999991</v>
      </c>
      <c r="IU9" s="152">
        <v>29624</v>
      </c>
      <c r="IV9" s="152">
        <v>29000</v>
      </c>
      <c r="IW9" s="46">
        <v>100</v>
      </c>
      <c r="IX9" s="48">
        <v>0.9</v>
      </c>
      <c r="IY9" s="48">
        <f t="shared" ref="IY9:IY14" si="221">IW9*IX9</f>
        <v>90</v>
      </c>
      <c r="IZ9" s="98">
        <f>IY9+IY10</f>
        <v>970.31999999999994</v>
      </c>
      <c r="JA9" s="195">
        <f>IZ9</f>
        <v>970.31999999999994</v>
      </c>
      <c r="JB9" s="178">
        <f>IZ9</f>
        <v>970.31999999999994</v>
      </c>
      <c r="JC9" s="152">
        <v>30316</v>
      </c>
      <c r="JD9" s="152">
        <v>29624</v>
      </c>
      <c r="JE9" s="46">
        <v>100</v>
      </c>
      <c r="JF9" s="48">
        <v>0.9</v>
      </c>
      <c r="JG9" s="48">
        <f t="shared" ref="JG9:JG14" si="222">JE9*JF9</f>
        <v>90</v>
      </c>
      <c r="JH9" s="98">
        <f>JG9+JG10</f>
        <v>1084.56</v>
      </c>
      <c r="JI9" s="195">
        <f>JH9</f>
        <v>1084.56</v>
      </c>
      <c r="JJ9" s="231">
        <f>JH9</f>
        <v>1084.56</v>
      </c>
      <c r="JK9" s="152">
        <v>31000</v>
      </c>
      <c r="JL9" s="152">
        <v>30316</v>
      </c>
      <c r="JM9" s="46">
        <v>100</v>
      </c>
      <c r="JN9" s="48">
        <v>0.9</v>
      </c>
      <c r="JO9" s="48">
        <f t="shared" ref="JO9:JO14" si="223">JM9*JN9</f>
        <v>90</v>
      </c>
      <c r="JP9" s="98">
        <f>JO9+JO10</f>
        <v>1071.1199999999999</v>
      </c>
      <c r="JQ9" s="195">
        <f>JP9</f>
        <v>1071.1199999999999</v>
      </c>
      <c r="JR9" s="231">
        <f>JP9</f>
        <v>1071.1199999999999</v>
      </c>
      <c r="JS9" s="152">
        <v>31350</v>
      </c>
      <c r="JT9" s="152">
        <v>31000</v>
      </c>
      <c r="JU9" s="46">
        <v>100</v>
      </c>
      <c r="JV9" s="48">
        <v>0.9</v>
      </c>
      <c r="JW9" s="48">
        <f t="shared" ref="JW9:JW14" si="224">JU9*JV9</f>
        <v>90</v>
      </c>
      <c r="JX9" s="98">
        <f>JW9+JW10</f>
        <v>510</v>
      </c>
      <c r="JY9" s="195">
        <f>JX9</f>
        <v>510</v>
      </c>
      <c r="JZ9" s="231">
        <f>JX9</f>
        <v>510</v>
      </c>
      <c r="KA9" s="152">
        <v>31707</v>
      </c>
      <c r="KB9" s="152">
        <v>31350</v>
      </c>
      <c r="KC9" s="46">
        <v>100</v>
      </c>
      <c r="KD9" s="48">
        <v>0.9</v>
      </c>
      <c r="KE9" s="48">
        <f t="shared" ref="KE9:KE14" si="225">KC9*KD9</f>
        <v>90</v>
      </c>
      <c r="KF9" s="98">
        <f>KE9+KE10</f>
        <v>521.76</v>
      </c>
      <c r="KG9" s="195">
        <f>KF9</f>
        <v>521.76</v>
      </c>
      <c r="KH9" s="231">
        <f>KF9</f>
        <v>521.76</v>
      </c>
      <c r="KI9" s="152">
        <v>32033</v>
      </c>
      <c r="KJ9" s="152">
        <v>31707</v>
      </c>
      <c r="KK9" s="46">
        <v>100</v>
      </c>
      <c r="KL9" s="48">
        <v>0.9</v>
      </c>
      <c r="KM9" s="48">
        <f t="shared" ref="KM9:KM14" si="226">KK9*KL9</f>
        <v>90</v>
      </c>
      <c r="KN9" s="98">
        <f>KM9+KM10</f>
        <v>521.76</v>
      </c>
      <c r="KO9" s="195">
        <f>KN9</f>
        <v>521.76</v>
      </c>
      <c r="KP9" s="231">
        <f>KN9</f>
        <v>521.76</v>
      </c>
      <c r="KQ9" s="152">
        <v>32336</v>
      </c>
      <c r="KR9" s="152">
        <v>32033</v>
      </c>
      <c r="KS9" s="46">
        <v>100</v>
      </c>
      <c r="KT9" s="48">
        <v>0.9</v>
      </c>
      <c r="KU9" s="48">
        <f t="shared" ref="KU9:KU14" si="227">KS9*KT9</f>
        <v>90</v>
      </c>
      <c r="KV9" s="98">
        <f>KU9+KU10</f>
        <v>431.03999999999996</v>
      </c>
      <c r="KW9" s="195">
        <f>416.64</f>
        <v>416.64</v>
      </c>
      <c r="KX9" s="231">
        <f>KW9</f>
        <v>416.64</v>
      </c>
      <c r="KY9" s="152">
        <v>32693</v>
      </c>
      <c r="KZ9" s="152">
        <v>32336</v>
      </c>
      <c r="LA9" s="46">
        <v>100</v>
      </c>
      <c r="LB9" s="48">
        <v>0.9</v>
      </c>
      <c r="LC9" s="48">
        <f t="shared" ref="LC9:LC14" si="228">LA9*LB9</f>
        <v>90</v>
      </c>
      <c r="LD9" s="98">
        <f>LC9+LC10</f>
        <v>521.76</v>
      </c>
      <c r="LE9" s="195">
        <v>521.76</v>
      </c>
      <c r="LF9" s="231">
        <f>LE9</f>
        <v>521.76</v>
      </c>
      <c r="LG9" s="152">
        <v>33180</v>
      </c>
      <c r="LH9" s="152">
        <v>32693</v>
      </c>
      <c r="LI9" s="46">
        <v>100</v>
      </c>
      <c r="LJ9" s="48">
        <v>0.9</v>
      </c>
      <c r="LK9" s="48">
        <f t="shared" ref="LK9:LK14" si="229">LI9*LJ9</f>
        <v>90</v>
      </c>
      <c r="LL9" s="98">
        <f>LK9+LK10</f>
        <v>740.16</v>
      </c>
      <c r="LM9" s="195">
        <f>LL9</f>
        <v>740.16</v>
      </c>
      <c r="LN9" s="231">
        <f>LM9</f>
        <v>740.16</v>
      </c>
      <c r="LO9" s="152">
        <v>33776</v>
      </c>
      <c r="LP9" s="152">
        <v>33180</v>
      </c>
      <c r="LQ9" s="46">
        <v>100</v>
      </c>
      <c r="LR9" s="48">
        <v>0.9</v>
      </c>
      <c r="LS9" s="48">
        <f t="shared" ref="LS9" si="230">LQ9*LR9</f>
        <v>90</v>
      </c>
      <c r="LT9" s="98">
        <f>LS9+LS10</f>
        <v>923.28</v>
      </c>
      <c r="LU9" s="195">
        <f>LT9</f>
        <v>923.28</v>
      </c>
      <c r="LV9" s="231">
        <f>LU9</f>
        <v>923.28</v>
      </c>
      <c r="LW9" s="280">
        <v>34315</v>
      </c>
      <c r="LX9" s="152">
        <v>33776</v>
      </c>
      <c r="LY9" s="46">
        <v>100</v>
      </c>
      <c r="LZ9" s="48">
        <v>0.9</v>
      </c>
      <c r="MA9" s="48">
        <f t="shared" ref="MA9" si="231">LY9*LZ9</f>
        <v>90</v>
      </c>
      <c r="MB9" s="98">
        <f>MA9+MA10</f>
        <v>827.52</v>
      </c>
      <c r="MC9" s="231">
        <f>MB9</f>
        <v>827.52</v>
      </c>
      <c r="MD9" s="250">
        <f>MC9</f>
        <v>827.52</v>
      </c>
      <c r="MF9" s="280">
        <v>34891</v>
      </c>
      <c r="MG9" s="280">
        <v>34315</v>
      </c>
      <c r="MH9" s="46">
        <f>MF9-MG9</f>
        <v>576</v>
      </c>
      <c r="MI9" s="48">
        <v>1.68</v>
      </c>
      <c r="MJ9" s="48">
        <f t="shared" ref="MJ9" si="232">MH9*MI9</f>
        <v>967.68</v>
      </c>
      <c r="MK9" s="98">
        <f>MJ9+MJ10</f>
        <v>967.68</v>
      </c>
      <c r="ML9" s="231">
        <f>MK9</f>
        <v>967.68</v>
      </c>
      <c r="MM9" s="250">
        <f>ML9</f>
        <v>967.68</v>
      </c>
      <c r="MN9" s="280">
        <v>35360</v>
      </c>
      <c r="MO9" s="280">
        <v>34891</v>
      </c>
      <c r="MP9" s="46">
        <f>MN9-MO9</f>
        <v>469</v>
      </c>
      <c r="MQ9" s="48">
        <v>1.68</v>
      </c>
      <c r="MR9" s="48">
        <f t="shared" ref="MR9" si="233">MP9*MQ9</f>
        <v>787.92</v>
      </c>
      <c r="MS9" s="98">
        <f>MR9+MR10</f>
        <v>787.92</v>
      </c>
      <c r="MT9" s="231">
        <f>MS9</f>
        <v>787.92</v>
      </c>
      <c r="MU9" s="250">
        <f>MT9</f>
        <v>787.92</v>
      </c>
      <c r="MV9" s="280">
        <v>35900</v>
      </c>
      <c r="MW9" s="280">
        <v>35360</v>
      </c>
      <c r="MX9" s="46">
        <f>MV9-MW9</f>
        <v>540</v>
      </c>
      <c r="MY9" s="48">
        <v>1.68</v>
      </c>
      <c r="MZ9" s="48">
        <f t="shared" ref="MZ9" si="234">MX9*MY9</f>
        <v>907.19999999999993</v>
      </c>
      <c r="NA9" s="98">
        <f>MZ9+MZ10</f>
        <v>907.19999999999993</v>
      </c>
      <c r="NB9" s="231">
        <f>NA9</f>
        <v>907.19999999999993</v>
      </c>
      <c r="NC9" s="250">
        <f>NB9</f>
        <v>907.19999999999993</v>
      </c>
      <c r="ND9" s="280">
        <v>36324</v>
      </c>
      <c r="NE9" s="280">
        <v>35900</v>
      </c>
      <c r="NF9" s="46">
        <f>ND9-NE9</f>
        <v>424</v>
      </c>
      <c r="NG9" s="48">
        <v>1.68</v>
      </c>
      <c r="NH9" s="48">
        <f t="shared" ref="NH9" si="235">NF9*NG9</f>
        <v>712.31999999999994</v>
      </c>
      <c r="NI9" s="98">
        <f>NH9+NH10</f>
        <v>712.31999999999994</v>
      </c>
      <c r="NJ9" s="231">
        <f>NI9</f>
        <v>712.31999999999994</v>
      </c>
      <c r="NK9" s="250">
        <f>NJ9</f>
        <v>712.31999999999994</v>
      </c>
      <c r="NL9" s="280">
        <v>36788</v>
      </c>
      <c r="NM9" s="280">
        <v>36324</v>
      </c>
      <c r="NN9" s="46">
        <f>NL9-NM9</f>
        <v>464</v>
      </c>
      <c r="NO9" s="48">
        <v>1.68</v>
      </c>
      <c r="NP9" s="48">
        <f t="shared" ref="NP9" si="236">NN9*NO9</f>
        <v>779.52</v>
      </c>
      <c r="NQ9" s="98">
        <f>NP9+NP10</f>
        <v>779.52</v>
      </c>
      <c r="NR9" s="231">
        <f>NQ9</f>
        <v>779.52</v>
      </c>
      <c r="NS9" s="250">
        <f>NR9</f>
        <v>779.52</v>
      </c>
      <c r="NT9" s="280">
        <v>37554</v>
      </c>
      <c r="NU9" s="280">
        <v>36788</v>
      </c>
      <c r="NV9" s="46">
        <f>NT9-NU9</f>
        <v>766</v>
      </c>
      <c r="NW9" s="48">
        <v>1.68</v>
      </c>
      <c r="NX9" s="48">
        <f t="shared" ref="NX9" si="237">NV9*NW9</f>
        <v>1286.8799999999999</v>
      </c>
      <c r="NY9" s="98">
        <f>NX9+NX10</f>
        <v>1286.8799999999999</v>
      </c>
      <c r="NZ9" s="231">
        <f>NY9</f>
        <v>1286.8799999999999</v>
      </c>
      <c r="OA9" s="250">
        <f>NZ9</f>
        <v>1286.8799999999999</v>
      </c>
      <c r="OB9" s="280">
        <v>38000</v>
      </c>
      <c r="OC9" s="280">
        <v>37554</v>
      </c>
      <c r="OD9" s="46">
        <f>OB9-OC9</f>
        <v>446</v>
      </c>
      <c r="OE9" s="48">
        <v>1.68</v>
      </c>
      <c r="OF9" s="48">
        <f t="shared" ref="OF9" si="238">OD9*OE9</f>
        <v>749.28</v>
      </c>
      <c r="OG9" s="98">
        <f>OF9+OF10</f>
        <v>749.28</v>
      </c>
      <c r="OH9" s="231">
        <f>OG9</f>
        <v>749.28</v>
      </c>
      <c r="OI9" s="250">
        <f>OH9</f>
        <v>749.28</v>
      </c>
      <c r="OJ9" s="280">
        <v>38350</v>
      </c>
      <c r="OK9" s="280">
        <v>38000</v>
      </c>
      <c r="OL9" s="46">
        <f>OJ9-OK9</f>
        <v>350</v>
      </c>
      <c r="OM9" s="48">
        <v>1.68</v>
      </c>
      <c r="ON9" s="48">
        <f t="shared" ref="ON9" si="239">OL9*OM9</f>
        <v>588</v>
      </c>
      <c r="OO9" s="98">
        <f>ON9+ON10</f>
        <v>588</v>
      </c>
      <c r="OP9" s="231">
        <f>OO9</f>
        <v>588</v>
      </c>
      <c r="OQ9" s="250">
        <f>OP9</f>
        <v>588</v>
      </c>
      <c r="OR9" s="280">
        <v>38900</v>
      </c>
      <c r="OS9" s="280">
        <v>38350</v>
      </c>
      <c r="OT9" s="46">
        <v>250</v>
      </c>
      <c r="OU9" s="48">
        <v>1.44</v>
      </c>
      <c r="OV9" s="48">
        <f t="shared" ref="OV9" si="240">OT9*OU9</f>
        <v>360</v>
      </c>
      <c r="OW9" s="98">
        <f>OV9+OV10</f>
        <v>864</v>
      </c>
      <c r="OX9" s="231">
        <f>OW9</f>
        <v>864</v>
      </c>
      <c r="OY9" s="250">
        <f>OX9</f>
        <v>864</v>
      </c>
      <c r="OZ9" s="280">
        <v>39370</v>
      </c>
      <c r="PA9" s="280">
        <v>38900</v>
      </c>
      <c r="PB9" s="46">
        <v>250</v>
      </c>
      <c r="PC9" s="48">
        <v>1.44</v>
      </c>
      <c r="PD9" s="48">
        <f t="shared" ref="PD9:PD10" si="241">PB9*PC9</f>
        <v>360</v>
      </c>
      <c r="PE9" s="98">
        <f>PD9+PD10</f>
        <v>729.59999999999991</v>
      </c>
      <c r="PF9" s="231">
        <f>PE9</f>
        <v>729.59999999999991</v>
      </c>
      <c r="PG9" s="250">
        <f>PF9</f>
        <v>729.59999999999991</v>
      </c>
      <c r="PH9" s="280">
        <v>39884</v>
      </c>
      <c r="PI9" s="280">
        <v>39370</v>
      </c>
      <c r="PJ9" s="46">
        <v>250</v>
      </c>
      <c r="PK9" s="48">
        <v>1.44</v>
      </c>
      <c r="PL9" s="48">
        <f>PJ9*PK9</f>
        <v>360</v>
      </c>
      <c r="PM9" s="98">
        <f>PL9+PL10</f>
        <v>803.52</v>
      </c>
      <c r="PN9" s="231">
        <f>PM9</f>
        <v>803.52</v>
      </c>
      <c r="PO9" s="250">
        <f>PN9</f>
        <v>803.52</v>
      </c>
      <c r="PP9" s="280">
        <v>40450</v>
      </c>
      <c r="PQ9" s="280">
        <v>39884</v>
      </c>
      <c r="PR9" s="46">
        <v>250</v>
      </c>
      <c r="PS9" s="48">
        <v>1.44</v>
      </c>
      <c r="PT9" s="48">
        <f t="shared" ref="PT9:PT10" si="242">PR9*PS9</f>
        <v>360</v>
      </c>
      <c r="PU9" s="98">
        <f>PT9+PT10</f>
        <v>890.88</v>
      </c>
      <c r="PV9" s="231">
        <f>PU9</f>
        <v>890.88</v>
      </c>
      <c r="PW9" s="250">
        <f>PV9</f>
        <v>890.88</v>
      </c>
      <c r="PX9" s="288">
        <f>PM9+PU9</f>
        <v>1694.4</v>
      </c>
      <c r="PY9" s="280">
        <v>40939</v>
      </c>
      <c r="PZ9" s="280">
        <v>40450</v>
      </c>
      <c r="QA9" s="46">
        <v>250</v>
      </c>
      <c r="QB9" s="48">
        <v>1.44</v>
      </c>
      <c r="QC9" s="48">
        <f t="shared" ref="QC9:QC10" si="243">QA9*QB9</f>
        <v>360</v>
      </c>
      <c r="QD9" s="98">
        <f>QC9+QC10</f>
        <v>761.52</v>
      </c>
      <c r="QE9" s="231">
        <f>QD9</f>
        <v>761.52</v>
      </c>
      <c r="QF9" s="250">
        <v>850.07</v>
      </c>
      <c r="QG9" s="280">
        <v>41408</v>
      </c>
      <c r="QH9" s="280">
        <v>40939</v>
      </c>
      <c r="QI9" s="46">
        <v>250</v>
      </c>
      <c r="QJ9" s="48">
        <v>1.44</v>
      </c>
      <c r="QK9" s="48">
        <f t="shared" ref="QK9:QK10" si="244">QI9*QJ9</f>
        <v>360</v>
      </c>
      <c r="QL9" s="98">
        <f>QK9+QK10</f>
        <v>727.92</v>
      </c>
      <c r="QM9" s="231">
        <f>QL9</f>
        <v>727.92</v>
      </c>
      <c r="QN9" s="178">
        <v>786.98</v>
      </c>
      <c r="QP9" s="280">
        <v>41889</v>
      </c>
      <c r="QQ9" s="280">
        <v>41408</v>
      </c>
      <c r="QR9" s="46">
        <v>250</v>
      </c>
      <c r="QS9" s="48">
        <v>1.44</v>
      </c>
      <c r="QT9" s="48">
        <f t="shared" ref="QT9:QT10" si="245">QR9*QS9</f>
        <v>360</v>
      </c>
      <c r="QU9" s="98">
        <f>QT9+QT10</f>
        <v>748.07999999999993</v>
      </c>
      <c r="QV9" s="231">
        <f>QU9</f>
        <v>748.07999999999993</v>
      </c>
      <c r="QW9" s="178">
        <v>786.98</v>
      </c>
      <c r="QX9" s="280">
        <v>42317</v>
      </c>
      <c r="QY9" s="280">
        <v>41889</v>
      </c>
      <c r="QZ9" s="46">
        <v>250</v>
      </c>
      <c r="RA9" s="48">
        <v>1.44</v>
      </c>
      <c r="RB9" s="48">
        <f t="shared" ref="RB9:RB10" si="246">QZ9*RA9</f>
        <v>360</v>
      </c>
      <c r="RC9" s="98">
        <f>RB9+RB10</f>
        <v>659.04</v>
      </c>
      <c r="RD9" s="231">
        <f>RC9</f>
        <v>659.04</v>
      </c>
      <c r="RE9" s="239">
        <v>719.03</v>
      </c>
      <c r="RG9" s="280">
        <v>42715</v>
      </c>
      <c r="RH9" s="280">
        <v>42317</v>
      </c>
      <c r="RI9" s="46">
        <v>250</v>
      </c>
      <c r="RJ9" s="48">
        <v>1.44</v>
      </c>
      <c r="RK9" s="48">
        <f t="shared" ref="RK9:RK10" si="247">RI9*RJ9</f>
        <v>360</v>
      </c>
      <c r="RL9" s="98">
        <f>RK9+RK10</f>
        <v>608.64</v>
      </c>
      <c r="RM9" s="231">
        <f>RL9</f>
        <v>608.64</v>
      </c>
      <c r="RN9" s="239">
        <v>719.03</v>
      </c>
      <c r="RP9" s="280">
        <v>43146</v>
      </c>
      <c r="RQ9" s="280">
        <v>42715</v>
      </c>
      <c r="RR9" s="46">
        <v>250</v>
      </c>
      <c r="RS9" s="48">
        <v>1.44</v>
      </c>
      <c r="RT9" s="48">
        <f t="shared" ref="RT9:RT10" si="248">RR9*RS9</f>
        <v>360</v>
      </c>
      <c r="RU9" s="98"/>
      <c r="RV9" s="301">
        <f>RT11</f>
        <v>724.07999999999993</v>
      </c>
      <c r="RW9" s="151">
        <f>RT11</f>
        <v>724.07999999999993</v>
      </c>
      <c r="RY9" s="280">
        <v>43710</v>
      </c>
      <c r="RZ9" s="280">
        <v>43146</v>
      </c>
      <c r="SA9" s="46">
        <v>250</v>
      </c>
      <c r="SB9" s="48">
        <v>1.44</v>
      </c>
      <c r="SC9" s="48">
        <f t="shared" ref="SC9:SC10" si="249">SA9*SB9</f>
        <v>360</v>
      </c>
      <c r="SD9" s="98"/>
      <c r="SE9" s="301">
        <f>SC11</f>
        <v>947.52</v>
      </c>
      <c r="SF9" s="151">
        <f>SC11</f>
        <v>947.52</v>
      </c>
      <c r="SH9" s="280">
        <v>44093</v>
      </c>
      <c r="SI9" s="280">
        <v>43710</v>
      </c>
      <c r="SJ9" s="46">
        <v>250</v>
      </c>
      <c r="SK9" s="48">
        <v>1.44</v>
      </c>
      <c r="SL9" s="48">
        <f t="shared" ref="SL9:SL10" si="250">SJ9*SK9</f>
        <v>360</v>
      </c>
      <c r="SM9" s="98"/>
      <c r="SN9" s="301">
        <f>SL11</f>
        <v>643.43999999999994</v>
      </c>
      <c r="SO9" s="151">
        <f>SL11</f>
        <v>643.43999999999994</v>
      </c>
      <c r="SQ9" s="280">
        <v>44590</v>
      </c>
      <c r="SR9" s="280">
        <v>44093</v>
      </c>
      <c r="SS9" s="46">
        <v>250</v>
      </c>
      <c r="ST9" s="48">
        <v>1.44</v>
      </c>
      <c r="SU9" s="48">
        <f t="shared" ref="SU9:SU10" si="251">SS9*ST9</f>
        <v>360</v>
      </c>
      <c r="SV9" s="98"/>
      <c r="SW9" s="301">
        <f>SU11</f>
        <v>834.95999999999992</v>
      </c>
      <c r="SX9" s="151">
        <f>SU11</f>
        <v>834.95999999999992</v>
      </c>
      <c r="SZ9" s="280">
        <v>45130</v>
      </c>
      <c r="TA9" s="280">
        <v>44590</v>
      </c>
      <c r="TB9" s="46">
        <v>250</v>
      </c>
      <c r="TC9" s="48">
        <v>1.44</v>
      </c>
      <c r="TD9" s="48">
        <f t="shared" ref="TD9:TD10" si="252">TB9*TC9</f>
        <v>360</v>
      </c>
      <c r="TE9" s="98"/>
      <c r="TF9" s="301">
        <f>TD11</f>
        <v>907.19999999999993</v>
      </c>
      <c r="TG9" s="151">
        <f>TD11</f>
        <v>907.19999999999993</v>
      </c>
      <c r="TI9" s="280">
        <v>45708</v>
      </c>
      <c r="TJ9" s="308">
        <v>45130</v>
      </c>
      <c r="TK9" s="46">
        <v>250</v>
      </c>
      <c r="TL9" s="48">
        <v>1.44</v>
      </c>
      <c r="TM9" s="48">
        <f t="shared" ref="TM9:TM10" si="253">TK9*TL9</f>
        <v>360</v>
      </c>
      <c r="TN9" s="98"/>
      <c r="TO9" s="306">
        <f>TM11</f>
        <v>971.04</v>
      </c>
      <c r="TP9" s="75">
        <f>TM11</f>
        <v>971.04</v>
      </c>
      <c r="TR9" s="280">
        <v>46089</v>
      </c>
      <c r="TS9" s="280">
        <v>45708</v>
      </c>
      <c r="TT9" s="46">
        <v>250</v>
      </c>
      <c r="TU9" s="48">
        <v>1.44</v>
      </c>
      <c r="TV9" s="48">
        <f t="shared" ref="TV9:TV10" si="254">TT9*TU9</f>
        <v>360</v>
      </c>
      <c r="TW9" s="98"/>
      <c r="TX9" s="306">
        <f>TV11</f>
        <v>640.07999999999993</v>
      </c>
      <c r="TY9" s="75">
        <f>TV11</f>
        <v>640.07999999999993</v>
      </c>
      <c r="UA9" s="280">
        <v>46655</v>
      </c>
      <c r="UB9" s="280">
        <v>46089</v>
      </c>
      <c r="UC9" s="46">
        <v>250</v>
      </c>
      <c r="UD9" s="48">
        <v>1.44</v>
      </c>
      <c r="UE9" s="48">
        <f t="shared" ref="UE9:UE10" si="255">UC9*UD9</f>
        <v>360</v>
      </c>
      <c r="UF9" s="98"/>
      <c r="UG9" s="306">
        <f>UE11</f>
        <v>950.88</v>
      </c>
      <c r="UH9" s="75">
        <f>UE11</f>
        <v>950.88</v>
      </c>
      <c r="UJ9" s="280">
        <v>47193</v>
      </c>
      <c r="UK9" s="280">
        <v>46655</v>
      </c>
      <c r="UL9" s="46">
        <v>250</v>
      </c>
      <c r="UM9" s="48">
        <v>1.44</v>
      </c>
      <c r="UN9" s="48">
        <f t="shared" ref="UN9:UN10" si="256">UL9*UM9</f>
        <v>360</v>
      </c>
      <c r="UO9" s="98"/>
      <c r="UP9" s="306">
        <f>UN11</f>
        <v>903.83999999999992</v>
      </c>
      <c r="UQ9" s="75">
        <f>UN11</f>
        <v>903.83999999999992</v>
      </c>
      <c r="US9" s="280">
        <v>47651</v>
      </c>
      <c r="UT9" s="280">
        <v>47193</v>
      </c>
      <c r="UU9" s="46">
        <v>250</v>
      </c>
      <c r="UV9" s="48">
        <v>1.44</v>
      </c>
      <c r="UW9" s="48">
        <f t="shared" ref="UW9:UW10" si="257">UU9*UV9</f>
        <v>360</v>
      </c>
      <c r="UX9" s="98"/>
      <c r="UY9" s="306">
        <f>UW11</f>
        <v>769.43999999999994</v>
      </c>
      <c r="UZ9" s="75">
        <f>UW11</f>
        <v>769.43999999999994</v>
      </c>
      <c r="VB9" s="280">
        <v>48112</v>
      </c>
      <c r="VC9" s="280">
        <v>47651</v>
      </c>
      <c r="VD9" s="46">
        <v>250</v>
      </c>
      <c r="VE9" s="48">
        <v>1.44</v>
      </c>
      <c r="VF9" s="48">
        <f t="shared" ref="VF9:VF10" si="258">VD9*VE9</f>
        <v>360</v>
      </c>
      <c r="VG9" s="98"/>
      <c r="VH9" s="306">
        <f>VF11</f>
        <v>774.48</v>
      </c>
      <c r="VI9" s="75">
        <f>VF11</f>
        <v>774.48</v>
      </c>
      <c r="VK9" s="280">
        <v>48500</v>
      </c>
      <c r="VL9" s="280">
        <v>48112</v>
      </c>
      <c r="VM9" s="46">
        <v>250</v>
      </c>
      <c r="VN9" s="48">
        <v>1.44</v>
      </c>
      <c r="VO9" s="48">
        <f t="shared" ref="VO9:VO10" si="259">VM9*VN9</f>
        <v>360</v>
      </c>
      <c r="VP9" s="98"/>
      <c r="VQ9" s="306">
        <f>VO11</f>
        <v>1024.32</v>
      </c>
      <c r="VR9" s="321">
        <f>VO11</f>
        <v>1024.32</v>
      </c>
      <c r="VT9" s="280">
        <v>48900</v>
      </c>
      <c r="VU9" s="280">
        <v>48500</v>
      </c>
      <c r="VV9" s="46">
        <v>250</v>
      </c>
      <c r="VW9" s="48">
        <v>1.44</v>
      </c>
      <c r="VX9" s="48">
        <f t="shared" ref="VX9:VX10" si="260">VV9*VW9</f>
        <v>360</v>
      </c>
      <c r="VY9" s="98"/>
      <c r="VZ9" s="306">
        <f>VX11</f>
        <v>1056</v>
      </c>
      <c r="WA9" s="321">
        <f>VX11</f>
        <v>1056</v>
      </c>
      <c r="WC9" s="280">
        <v>49335</v>
      </c>
      <c r="WD9" s="280">
        <v>48900</v>
      </c>
      <c r="WE9" s="46">
        <v>250</v>
      </c>
      <c r="WF9" s="48">
        <v>1.44</v>
      </c>
      <c r="WG9" s="48">
        <f t="shared" ref="WG9:WG10" si="261">WE9*WF9</f>
        <v>360</v>
      </c>
      <c r="WH9" s="98"/>
      <c r="WI9" s="306">
        <f>WG11</f>
        <v>1148.4000000000001</v>
      </c>
      <c r="WJ9" s="321">
        <f>WG11</f>
        <v>1148.4000000000001</v>
      </c>
      <c r="WL9" s="280">
        <v>49721</v>
      </c>
      <c r="WM9" s="280">
        <v>49335</v>
      </c>
      <c r="WN9" s="46">
        <v>250</v>
      </c>
      <c r="WO9" s="48">
        <v>1.44</v>
      </c>
      <c r="WP9" s="48">
        <f t="shared" ref="WP9:WP10" si="262">WN9*WO9</f>
        <v>360</v>
      </c>
      <c r="WQ9" s="98"/>
      <c r="WR9" s="306">
        <f>WP11</f>
        <v>1019.0400000000001</v>
      </c>
      <c r="WS9" s="321">
        <f>WP11</f>
        <v>1019.0400000000001</v>
      </c>
      <c r="WU9" s="280">
        <v>50213</v>
      </c>
      <c r="WV9" s="280">
        <v>49721</v>
      </c>
      <c r="WW9" s="46">
        <v>250</v>
      </c>
      <c r="WX9" s="48">
        <v>1.44</v>
      </c>
      <c r="WY9" s="48">
        <f t="shared" ref="WY9:WY10" si="263">WW9*WX9</f>
        <v>360</v>
      </c>
      <c r="WZ9" s="98"/>
      <c r="XA9" s="306">
        <f>WY11</f>
        <v>1298.8800000000001</v>
      </c>
      <c r="XB9" s="321">
        <f>WY11</f>
        <v>1298.8800000000001</v>
      </c>
      <c r="XD9" s="280">
        <v>50667</v>
      </c>
      <c r="XE9" s="280">
        <v>50213</v>
      </c>
      <c r="XF9" s="46">
        <v>250</v>
      </c>
      <c r="XG9" s="48">
        <v>1.44</v>
      </c>
      <c r="XH9" s="48">
        <f t="shared" ref="XH9:XH10" si="264">XF9*XG9</f>
        <v>360</v>
      </c>
      <c r="XI9" s="98"/>
      <c r="XJ9" s="306">
        <f>XH11</f>
        <v>1198.56</v>
      </c>
      <c r="XK9" s="321">
        <f>XH11</f>
        <v>1198.56</v>
      </c>
      <c r="XM9" s="280">
        <v>51267</v>
      </c>
      <c r="XN9" s="280">
        <v>50667</v>
      </c>
      <c r="XO9" s="46">
        <v>250</v>
      </c>
      <c r="XP9" s="48">
        <v>1.44</v>
      </c>
      <c r="XQ9" s="48">
        <f t="shared" ref="XQ9:XQ10" si="265">XO9*XP9</f>
        <v>360</v>
      </c>
      <c r="XR9" s="98"/>
      <c r="XS9" s="306">
        <f>XQ11</f>
        <v>1584</v>
      </c>
      <c r="XT9" s="321">
        <f>XQ11</f>
        <v>1584</v>
      </c>
      <c r="XV9" s="280">
        <v>51801</v>
      </c>
      <c r="XW9" s="280">
        <v>51267</v>
      </c>
      <c r="XX9" s="46">
        <v>250</v>
      </c>
      <c r="XY9" s="48">
        <v>1.44</v>
      </c>
      <c r="XZ9" s="48">
        <f t="shared" ref="XZ9:XZ10" si="266">XX9*XY9</f>
        <v>360</v>
      </c>
      <c r="YA9" s="98"/>
      <c r="YB9" s="306">
        <f>XZ11</f>
        <v>1409.76</v>
      </c>
      <c r="YC9" s="321">
        <f>XZ11</f>
        <v>1409.76</v>
      </c>
      <c r="YE9" s="280">
        <v>52279</v>
      </c>
      <c r="YF9" s="280">
        <v>51801</v>
      </c>
      <c r="YG9" s="46">
        <v>250</v>
      </c>
      <c r="YH9" s="48">
        <v>1.44</v>
      </c>
      <c r="YI9" s="48">
        <f t="shared" ref="YI9:YI10" si="267">YG9*YH9</f>
        <v>360</v>
      </c>
      <c r="YJ9" s="98"/>
      <c r="YK9" s="306">
        <f>YI11</f>
        <v>1261.92</v>
      </c>
      <c r="YL9" s="321">
        <f>YI11</f>
        <v>1261.92</v>
      </c>
      <c r="YN9" s="280">
        <v>52690</v>
      </c>
      <c r="YO9" s="280">
        <v>52279</v>
      </c>
      <c r="YP9" s="46">
        <v>250</v>
      </c>
      <c r="YQ9" s="48">
        <v>1.44</v>
      </c>
      <c r="YR9" s="48">
        <f t="shared" ref="YR9:YR10" si="268">YP9*YQ9</f>
        <v>360</v>
      </c>
      <c r="YS9" s="98"/>
      <c r="YT9" s="306">
        <f>YR11</f>
        <v>1085.04</v>
      </c>
      <c r="YU9" s="321">
        <f>YR11</f>
        <v>1085.04</v>
      </c>
      <c r="YW9" s="280">
        <v>53400</v>
      </c>
      <c r="YX9" s="280">
        <v>52690</v>
      </c>
      <c r="YY9" s="46">
        <v>250</v>
      </c>
      <c r="YZ9" s="48">
        <v>1.44</v>
      </c>
      <c r="ZA9" s="48">
        <f t="shared" ref="ZA9:ZA10" si="269">YY9*YZ9</f>
        <v>360</v>
      </c>
      <c r="ZB9" s="98"/>
      <c r="ZC9" s="306">
        <f>ZA11</f>
        <v>1874.4</v>
      </c>
      <c r="ZD9" s="321">
        <f>ZA11</f>
        <v>1874.4</v>
      </c>
      <c r="ZF9" s="280">
        <v>53510</v>
      </c>
      <c r="ZG9" s="280">
        <v>53400</v>
      </c>
      <c r="ZH9" s="46">
        <v>250</v>
      </c>
      <c r="ZI9" s="48">
        <v>1.44</v>
      </c>
      <c r="ZJ9" s="48">
        <f t="shared" ref="ZJ9:ZJ10" si="270">ZH9*ZI9</f>
        <v>360</v>
      </c>
      <c r="ZK9" s="98"/>
      <c r="ZL9" s="306">
        <f>ZJ11</f>
        <v>290.40000000000003</v>
      </c>
      <c r="ZM9" s="321">
        <f>ZJ11</f>
        <v>290.40000000000003</v>
      </c>
      <c r="ZP9" s="280">
        <v>53800</v>
      </c>
      <c r="ZQ9" s="280">
        <v>53510</v>
      </c>
      <c r="ZR9" s="46">
        <f>ZP9-ZQ9</f>
        <v>290</v>
      </c>
      <c r="ZS9" s="48">
        <v>4.32</v>
      </c>
      <c r="ZT9" s="48">
        <f>ZR9*ZS9</f>
        <v>1252.8000000000002</v>
      </c>
      <c r="ZU9" s="98"/>
      <c r="ZV9" s="306">
        <f>ZT11</f>
        <v>0</v>
      </c>
      <c r="ZW9" s="321">
        <f>ZT11</f>
        <v>0</v>
      </c>
      <c r="ZX9" s="287">
        <f>ZT9+ZJ11</f>
        <v>1543.2000000000003</v>
      </c>
      <c r="ZY9" s="280">
        <v>54050</v>
      </c>
      <c r="ZZ9" s="280">
        <v>53800</v>
      </c>
      <c r="AAA9" s="46">
        <f>ZY9-ZZ9</f>
        <v>250</v>
      </c>
      <c r="AAB9" s="48">
        <v>4.32</v>
      </c>
      <c r="AAC9" s="48">
        <f>AAA9*AAB9</f>
        <v>1080</v>
      </c>
      <c r="AAD9" s="98"/>
      <c r="AAE9" s="306">
        <f>AAC11</f>
        <v>0</v>
      </c>
      <c r="AAF9" s="321">
        <f>AAC11</f>
        <v>0</v>
      </c>
      <c r="AAG9" s="287">
        <f>AAC9+ZS11</f>
        <v>1080</v>
      </c>
      <c r="AAH9" s="280">
        <v>54307</v>
      </c>
      <c r="AAI9" s="280">
        <v>54050</v>
      </c>
      <c r="AAJ9" s="46">
        <f>AAH9-AAI9</f>
        <v>257</v>
      </c>
      <c r="AAK9" s="48">
        <v>4.32</v>
      </c>
      <c r="AAL9" s="326">
        <f>AAJ9*AAK9</f>
        <v>1110.24</v>
      </c>
      <c r="AAM9" s="98"/>
      <c r="AAN9" s="306">
        <f>AAL11</f>
        <v>543.56000000000006</v>
      </c>
      <c r="AAO9" s="328">
        <f>AAL9</f>
        <v>1110.24</v>
      </c>
      <c r="AAQ9" s="280">
        <v>54585</v>
      </c>
      <c r="AAR9" s="280">
        <v>54307</v>
      </c>
      <c r="AAS9" s="46">
        <f>AAQ9-AAR9</f>
        <v>278</v>
      </c>
      <c r="AAT9" s="48">
        <v>4.32</v>
      </c>
      <c r="AAU9" s="326">
        <f>AAS9*AAT9</f>
        <v>1200.96</v>
      </c>
      <c r="AAV9" s="98"/>
      <c r="AAW9" s="306">
        <f>AAU11</f>
        <v>0</v>
      </c>
      <c r="AAX9" s="328">
        <f>AAU9</f>
        <v>1200.96</v>
      </c>
      <c r="AAZ9" s="280">
        <v>55050</v>
      </c>
      <c r="ABA9" s="280">
        <v>54585</v>
      </c>
      <c r="ABB9" s="46">
        <f>AAZ9-ABA9</f>
        <v>465</v>
      </c>
      <c r="ABC9" s="48">
        <v>4.32</v>
      </c>
      <c r="ABD9" s="326">
        <f>ABB9*ABC9</f>
        <v>2008.8000000000002</v>
      </c>
      <c r="ABE9" s="98"/>
      <c r="ABF9" s="306">
        <f>ABD11</f>
        <v>0</v>
      </c>
      <c r="ABG9" s="328">
        <f>ABD9</f>
        <v>2008.8000000000002</v>
      </c>
      <c r="ABH9" s="329">
        <v>1357.24</v>
      </c>
      <c r="ABI9" s="280">
        <v>55490</v>
      </c>
      <c r="ABJ9" s="280">
        <v>55050</v>
      </c>
      <c r="ABK9" s="46">
        <f>ABI9-ABJ9</f>
        <v>440</v>
      </c>
      <c r="ABL9" s="48">
        <v>4.32</v>
      </c>
      <c r="ABM9" s="326">
        <f>ABK9*ABL9</f>
        <v>1900.8000000000002</v>
      </c>
      <c r="ABN9" s="98"/>
      <c r="ABO9" s="306">
        <f>ABM11</f>
        <v>0</v>
      </c>
      <c r="ABP9" s="328">
        <f>ABM9</f>
        <v>1900.8000000000002</v>
      </c>
      <c r="ABQ9" s="329"/>
      <c r="ABR9" s="329">
        <v>1357.24</v>
      </c>
      <c r="ABS9" s="280">
        <v>56000</v>
      </c>
      <c r="ABT9" s="280">
        <v>55490</v>
      </c>
      <c r="ABU9" s="46">
        <f>ABS9-ABT9</f>
        <v>510</v>
      </c>
      <c r="ABV9" s="48">
        <v>4.32</v>
      </c>
      <c r="ABW9" s="326">
        <f>ABU9*ABV9</f>
        <v>2203.2000000000003</v>
      </c>
      <c r="ABX9" s="98"/>
      <c r="ABY9" s="306"/>
      <c r="ABZ9" s="328">
        <f>ABW9</f>
        <v>2203.2000000000003</v>
      </c>
      <c r="ACB9" s="280">
        <v>56567</v>
      </c>
      <c r="ACC9" s="280">
        <v>56000</v>
      </c>
      <c r="ACD9" s="46">
        <f>ACB9-ACC9</f>
        <v>567</v>
      </c>
      <c r="ACE9" s="48">
        <v>4.32</v>
      </c>
      <c r="ACF9" s="326">
        <f>ACD9*ACE9</f>
        <v>2449.44</v>
      </c>
      <c r="ACG9" s="98"/>
      <c r="ACH9" s="306"/>
      <c r="ACI9" s="328">
        <f>ACF9</f>
        <v>2449.44</v>
      </c>
      <c r="ACK9" s="280">
        <v>57041</v>
      </c>
      <c r="ACL9" s="280">
        <v>56567</v>
      </c>
      <c r="ACM9" s="46">
        <f>ACK9-ACL9</f>
        <v>474</v>
      </c>
      <c r="ACN9" s="48">
        <v>4.32</v>
      </c>
      <c r="ACO9" s="326">
        <f>ACM9*ACN9</f>
        <v>2047.68</v>
      </c>
      <c r="ACP9" s="98"/>
      <c r="ACQ9" s="306"/>
      <c r="ACR9" s="328">
        <f>ACO9</f>
        <v>2047.68</v>
      </c>
      <c r="ACT9" s="280">
        <v>57484</v>
      </c>
      <c r="ACU9" s="280">
        <v>57041</v>
      </c>
      <c r="ACV9" s="46">
        <f>ACT9-ACU9</f>
        <v>443</v>
      </c>
      <c r="ACW9" s="48">
        <v>4.32</v>
      </c>
      <c r="ACX9" s="326">
        <f>ACV9*ACW9</f>
        <v>1913.7600000000002</v>
      </c>
      <c r="ACY9" s="98"/>
      <c r="ACZ9" s="306"/>
      <c r="ADA9" s="328">
        <f>ACX9</f>
        <v>1913.7600000000002</v>
      </c>
      <c r="ADC9" s="280">
        <v>57935</v>
      </c>
      <c r="ADD9" s="280">
        <v>57484</v>
      </c>
      <c r="ADE9" s="46">
        <f>ADC9-ADD9</f>
        <v>451</v>
      </c>
      <c r="ADF9" s="48">
        <v>4.32</v>
      </c>
      <c r="ADG9" s="326">
        <f>ADE9*ADF9</f>
        <v>1948.3200000000002</v>
      </c>
      <c r="ADH9" s="98"/>
      <c r="ADI9" s="306"/>
      <c r="ADJ9" s="328">
        <f>ADG9</f>
        <v>1948.3200000000002</v>
      </c>
      <c r="ADL9" s="280">
        <v>58357</v>
      </c>
      <c r="ADM9" s="280">
        <v>57935</v>
      </c>
      <c r="ADN9" s="46">
        <f>ADL9-ADM9</f>
        <v>422</v>
      </c>
      <c r="ADO9" s="48">
        <v>4.32</v>
      </c>
      <c r="ADP9" s="326">
        <f>ADN9*ADO9</f>
        <v>1823.0400000000002</v>
      </c>
      <c r="ADQ9" s="98"/>
      <c r="ADR9" s="306"/>
      <c r="ADS9" s="328">
        <f>ADP9</f>
        <v>1823.0400000000002</v>
      </c>
      <c r="ADU9" s="280">
        <v>58974</v>
      </c>
      <c r="ADV9" s="280">
        <v>58357</v>
      </c>
      <c r="ADW9" s="46">
        <f>ADU9-ADV9</f>
        <v>617</v>
      </c>
      <c r="ADX9" s="48">
        <v>4.32</v>
      </c>
      <c r="ADY9" s="326">
        <f>ADW9*ADX9</f>
        <v>2665.44</v>
      </c>
      <c r="ADZ9" s="98"/>
      <c r="AEA9" s="306"/>
      <c r="AEB9" s="328">
        <f>ADY9</f>
        <v>2665.44</v>
      </c>
    </row>
    <row r="10" spans="2:808" x14ac:dyDescent="0.35">
      <c r="B10" s="46"/>
      <c r="C10" s="47"/>
      <c r="D10" s="228"/>
      <c r="E10" s="67"/>
      <c r="F10" s="46"/>
      <c r="G10" s="46"/>
      <c r="H10" s="48"/>
      <c r="I10" s="48"/>
      <c r="J10" s="49"/>
      <c r="K10" s="49"/>
      <c r="L10" s="80"/>
      <c r="M10" s="67"/>
      <c r="N10" s="46"/>
      <c r="O10" s="46">
        <v>150</v>
      </c>
      <c r="P10" s="48">
        <v>1.68</v>
      </c>
      <c r="Q10" s="48">
        <f t="shared" si="17"/>
        <v>252</v>
      </c>
      <c r="R10" s="49"/>
      <c r="S10" s="77">
        <v>327.96</v>
      </c>
      <c r="T10" s="68"/>
      <c r="U10" s="67"/>
      <c r="V10" s="46"/>
      <c r="W10" s="46">
        <v>210</v>
      </c>
      <c r="X10" s="48">
        <v>1.68</v>
      </c>
      <c r="Y10" s="48">
        <f t="shared" si="18"/>
        <v>352.8</v>
      </c>
      <c r="Z10" s="49"/>
      <c r="AA10" s="77">
        <v>352.8</v>
      </c>
      <c r="AB10" s="68"/>
      <c r="AC10" s="67"/>
      <c r="AD10" s="46"/>
      <c r="AE10" s="46">
        <v>430</v>
      </c>
      <c r="AF10" s="48">
        <v>1.68</v>
      </c>
      <c r="AG10" s="48">
        <f t="shared" si="19"/>
        <v>722.4</v>
      </c>
      <c r="AH10" s="49"/>
      <c r="AI10" s="77"/>
      <c r="AJ10" s="68"/>
      <c r="AK10" s="67"/>
      <c r="AL10" s="67"/>
      <c r="AM10" s="46">
        <v>422</v>
      </c>
      <c r="AN10" s="48">
        <v>1.68</v>
      </c>
      <c r="AO10" s="48">
        <f t="shared" si="20"/>
        <v>708.95999999999992</v>
      </c>
      <c r="AP10" s="49"/>
      <c r="AQ10" s="99"/>
      <c r="AR10" s="99">
        <f t="shared" si="21"/>
        <v>0</v>
      </c>
      <c r="AS10" s="67"/>
      <c r="AT10" s="67"/>
      <c r="AU10" s="46">
        <v>378</v>
      </c>
      <c r="AV10" s="48">
        <v>1.68</v>
      </c>
      <c r="AW10" s="48">
        <f t="shared" si="22"/>
        <v>635.04</v>
      </c>
      <c r="AX10" s="49"/>
      <c r="AY10" s="99"/>
      <c r="AZ10" s="99">
        <f t="shared" si="170"/>
        <v>0</v>
      </c>
      <c r="BA10" s="67"/>
      <c r="BB10" s="67"/>
      <c r="BC10" s="46">
        <v>290</v>
      </c>
      <c r="BD10" s="48">
        <v>1.68</v>
      </c>
      <c r="BE10" s="48">
        <f t="shared" si="23"/>
        <v>487.2</v>
      </c>
      <c r="BF10" s="49"/>
      <c r="BG10" s="99"/>
      <c r="BH10" s="99">
        <f t="shared" si="171"/>
        <v>0</v>
      </c>
      <c r="BI10" s="67"/>
      <c r="BJ10" s="67"/>
      <c r="BK10" s="46">
        <v>420</v>
      </c>
      <c r="BL10" s="48">
        <v>1.68</v>
      </c>
      <c r="BM10" s="48">
        <f t="shared" si="24"/>
        <v>705.6</v>
      </c>
      <c r="BN10" s="49"/>
      <c r="BO10" s="99"/>
      <c r="BP10" s="99">
        <f t="shared" si="172"/>
        <v>0</v>
      </c>
      <c r="BQ10" s="67"/>
      <c r="BR10" s="67"/>
      <c r="BS10" s="46">
        <v>510</v>
      </c>
      <c r="BT10" s="48">
        <v>1.68</v>
      </c>
      <c r="BU10" s="48">
        <f t="shared" si="25"/>
        <v>856.8</v>
      </c>
      <c r="BV10" s="49"/>
      <c r="BW10" s="99"/>
      <c r="BX10" s="99">
        <f t="shared" ref="BX10:BX17" si="271">BW10</f>
        <v>0</v>
      </c>
      <c r="BY10" s="67"/>
      <c r="BZ10" s="67"/>
      <c r="CA10" s="46">
        <v>296</v>
      </c>
      <c r="CB10" s="48">
        <v>1.68</v>
      </c>
      <c r="CC10" s="48">
        <f t="shared" si="26"/>
        <v>497.28</v>
      </c>
      <c r="CD10" s="49"/>
      <c r="CE10" s="99"/>
      <c r="CF10" s="99">
        <f t="shared" ref="CF10:CF11" si="272">CE10</f>
        <v>0</v>
      </c>
      <c r="CI10" s="67"/>
      <c r="CJ10" s="67"/>
      <c r="CK10" s="46">
        <v>251</v>
      </c>
      <c r="CL10" s="48">
        <v>1.68</v>
      </c>
      <c r="CM10" s="48">
        <f t="shared" si="27"/>
        <v>421.68</v>
      </c>
      <c r="CN10" s="49"/>
      <c r="CO10" s="99"/>
      <c r="CP10" s="99">
        <f t="shared" ref="CP10:CP11" si="273">CO10</f>
        <v>0</v>
      </c>
      <c r="CQ10" s="67"/>
      <c r="CR10" s="67"/>
      <c r="CS10" s="46">
        <v>228</v>
      </c>
      <c r="CT10" s="48">
        <v>1.68</v>
      </c>
      <c r="CU10" s="48">
        <f t="shared" si="28"/>
        <v>383.03999999999996</v>
      </c>
      <c r="CV10" s="49"/>
      <c r="CW10" s="99"/>
      <c r="CX10" s="99">
        <f t="shared" ref="CX10:CX11" si="274">CW10</f>
        <v>0</v>
      </c>
      <c r="CY10" s="67"/>
      <c r="CZ10" s="67"/>
      <c r="DA10" s="46">
        <v>228</v>
      </c>
      <c r="DB10" s="48">
        <v>1.68</v>
      </c>
      <c r="DC10" s="48">
        <f t="shared" si="29"/>
        <v>383.03999999999996</v>
      </c>
      <c r="DD10" s="49"/>
      <c r="DE10" s="99"/>
      <c r="DF10" s="142">
        <f t="shared" ref="DF10:DF11" si="275">DE10</f>
        <v>0</v>
      </c>
      <c r="DG10" s="67"/>
      <c r="DH10" s="46"/>
      <c r="DI10" s="46">
        <v>216</v>
      </c>
      <c r="DJ10" s="48">
        <v>1.68</v>
      </c>
      <c r="DK10" s="48">
        <f t="shared" si="30"/>
        <v>362.88</v>
      </c>
      <c r="DL10" s="49"/>
      <c r="DM10" s="128"/>
      <c r="DN10" s="140">
        <f t="shared" ref="DN10:DN11" si="276">DM10</f>
        <v>0</v>
      </c>
      <c r="DO10" s="67"/>
      <c r="DP10" s="46"/>
      <c r="DQ10" s="46">
        <v>216</v>
      </c>
      <c r="DR10" s="48">
        <v>1.68</v>
      </c>
      <c r="DS10" s="48">
        <f t="shared" si="31"/>
        <v>362.88</v>
      </c>
      <c r="DT10" s="49"/>
      <c r="DU10" s="128"/>
      <c r="DV10" s="140">
        <f t="shared" ref="DV10:DV11" si="277">DU10</f>
        <v>0</v>
      </c>
      <c r="DW10" s="67"/>
      <c r="DX10" s="46"/>
      <c r="DY10" s="46">
        <v>492</v>
      </c>
      <c r="DZ10" s="48">
        <v>1.68</v>
      </c>
      <c r="EA10" s="48">
        <f t="shared" si="32"/>
        <v>826.56</v>
      </c>
      <c r="EB10" s="49"/>
      <c r="EC10" s="128"/>
      <c r="ED10" s="140">
        <f t="shared" ref="ED10:ED11" si="278">EC10</f>
        <v>0</v>
      </c>
      <c r="EE10" s="67"/>
      <c r="EF10" s="46"/>
      <c r="EG10" s="46">
        <v>450</v>
      </c>
      <c r="EH10" s="48">
        <v>1.68</v>
      </c>
      <c r="EI10" s="48">
        <f t="shared" si="33"/>
        <v>756</v>
      </c>
      <c r="EJ10" s="49"/>
      <c r="EK10" s="128"/>
      <c r="EL10" s="140">
        <f t="shared" ref="EL10:EL11" si="279">EK10</f>
        <v>0</v>
      </c>
      <c r="EM10" s="67"/>
      <c r="EN10" s="46"/>
      <c r="EO10" s="46">
        <v>451</v>
      </c>
      <c r="EP10" s="48">
        <v>1.68</v>
      </c>
      <c r="EQ10" s="48">
        <f t="shared" si="34"/>
        <v>757.68</v>
      </c>
      <c r="ER10" s="49"/>
      <c r="ES10" s="128"/>
      <c r="ET10" s="140">
        <f t="shared" ref="ET10:ET11" si="280">ES10</f>
        <v>0</v>
      </c>
      <c r="EU10" s="67"/>
      <c r="EV10" s="46"/>
      <c r="EW10" s="46">
        <v>379</v>
      </c>
      <c r="EX10" s="48">
        <v>1.68</v>
      </c>
      <c r="EY10" s="48">
        <f t="shared" si="0"/>
        <v>636.72</v>
      </c>
      <c r="EZ10" s="49"/>
      <c r="FA10" s="128"/>
      <c r="FB10" s="140">
        <f t="shared" ref="FB10:FB11" si="281">FA10</f>
        <v>0</v>
      </c>
      <c r="FC10" s="67"/>
      <c r="FD10" s="46"/>
      <c r="FE10" s="46">
        <v>435</v>
      </c>
      <c r="FF10" s="48">
        <v>1.68</v>
      </c>
      <c r="FG10" s="48">
        <f t="shared" si="1"/>
        <v>730.8</v>
      </c>
      <c r="FH10" s="49"/>
      <c r="FI10" s="128"/>
      <c r="FJ10" s="140">
        <f t="shared" ref="FJ10:FJ11" si="282">FI10</f>
        <v>0</v>
      </c>
      <c r="FK10" s="67"/>
      <c r="FL10" s="46"/>
      <c r="FM10" s="46">
        <v>225</v>
      </c>
      <c r="FN10" s="48">
        <v>1.68</v>
      </c>
      <c r="FO10" s="48">
        <f t="shared" si="2"/>
        <v>378</v>
      </c>
      <c r="FP10" s="49"/>
      <c r="FQ10" s="128"/>
      <c r="FR10" s="182">
        <f t="shared" ref="FR10:FR11" si="283">FQ10</f>
        <v>0</v>
      </c>
      <c r="FS10" s="67"/>
      <c r="FT10" s="46"/>
      <c r="FU10" s="46">
        <v>430</v>
      </c>
      <c r="FV10" s="48">
        <v>1.68</v>
      </c>
      <c r="FW10" s="48">
        <f t="shared" si="3"/>
        <v>722.4</v>
      </c>
      <c r="FX10" s="49"/>
      <c r="FY10" s="128"/>
      <c r="FZ10" s="182">
        <f t="shared" ref="FZ10:FZ11" si="284">FY10</f>
        <v>0</v>
      </c>
      <c r="GA10" s="67"/>
      <c r="GB10" s="46"/>
      <c r="GC10" s="46">
        <v>327</v>
      </c>
      <c r="GD10" s="48">
        <v>1.68</v>
      </c>
      <c r="GE10" s="48">
        <f t="shared" si="212"/>
        <v>549.36</v>
      </c>
      <c r="GF10" s="49"/>
      <c r="GG10" s="128"/>
      <c r="GH10" s="182">
        <f t="shared" ref="GH10:GH11" si="285">GG10</f>
        <v>0</v>
      </c>
      <c r="GI10" s="67"/>
      <c r="GJ10" s="46"/>
      <c r="GK10" s="46">
        <v>218</v>
      </c>
      <c r="GL10" s="48">
        <v>1.68</v>
      </c>
      <c r="GM10" s="48">
        <f t="shared" si="213"/>
        <v>366.24</v>
      </c>
      <c r="GN10" s="49"/>
      <c r="GO10" s="128"/>
      <c r="GP10" s="182">
        <f t="shared" ref="GP10:GP11" si="286">GO10</f>
        <v>0</v>
      </c>
      <c r="GQ10" s="67"/>
      <c r="GR10" s="67"/>
      <c r="GS10" s="46">
        <v>208</v>
      </c>
      <c r="GT10" s="48">
        <v>1.68</v>
      </c>
      <c r="GU10" s="48">
        <f t="shared" si="214"/>
        <v>349.44</v>
      </c>
      <c r="GV10" s="49"/>
      <c r="GW10" s="128"/>
      <c r="GX10" s="182">
        <f t="shared" ref="GX10:GX11" si="287">GW10</f>
        <v>0</v>
      </c>
      <c r="GY10" s="67"/>
      <c r="GZ10" s="67"/>
      <c r="HA10" s="46">
        <v>208</v>
      </c>
      <c r="HB10" s="48">
        <v>1.68</v>
      </c>
      <c r="HC10" s="48">
        <f t="shared" si="215"/>
        <v>349.44</v>
      </c>
      <c r="HD10" s="49"/>
      <c r="HE10" s="128"/>
      <c r="HF10" s="182">
        <f t="shared" ref="HF10:HF11" si="288">HE10</f>
        <v>0</v>
      </c>
      <c r="HG10" s="67"/>
      <c r="HH10" s="67"/>
      <c r="HI10" s="46">
        <v>255</v>
      </c>
      <c r="HJ10" s="48">
        <v>1.68</v>
      </c>
      <c r="HK10" s="48">
        <f t="shared" si="216"/>
        <v>428.4</v>
      </c>
      <c r="HL10" s="49"/>
      <c r="HM10" s="128"/>
      <c r="HN10" s="182">
        <f t="shared" ref="HN10:HN11" si="289">HM10</f>
        <v>0</v>
      </c>
      <c r="HO10" s="67"/>
      <c r="HP10" s="67"/>
      <c r="HQ10" s="46">
        <v>383</v>
      </c>
      <c r="HR10" s="48">
        <v>1.68</v>
      </c>
      <c r="HS10" s="48">
        <f t="shared" si="217"/>
        <v>643.43999999999994</v>
      </c>
      <c r="HT10" s="49"/>
      <c r="HU10" s="128"/>
      <c r="HV10" s="182">
        <f t="shared" ref="HV10:HV11" si="290">HU10</f>
        <v>0</v>
      </c>
      <c r="HW10" s="67"/>
      <c r="HX10" s="67"/>
      <c r="HY10" s="46">
        <v>442</v>
      </c>
      <c r="HZ10" s="48">
        <v>1.68</v>
      </c>
      <c r="IA10" s="48">
        <f t="shared" si="218"/>
        <v>742.56</v>
      </c>
      <c r="IB10" s="49"/>
      <c r="IC10" s="128"/>
      <c r="ID10" s="182">
        <f t="shared" ref="ID10:ID11" si="291">IC10</f>
        <v>0</v>
      </c>
      <c r="IE10" s="67"/>
      <c r="IF10" s="67"/>
      <c r="IG10" s="46">
        <v>501</v>
      </c>
      <c r="IH10" s="48">
        <v>1.68</v>
      </c>
      <c r="II10" s="48">
        <f t="shared" si="219"/>
        <v>841.68</v>
      </c>
      <c r="IJ10" s="49"/>
      <c r="IK10" s="128"/>
      <c r="IL10" s="182">
        <f t="shared" ref="IL10:IL11" si="292">IK10</f>
        <v>0</v>
      </c>
      <c r="IM10" s="67"/>
      <c r="IN10" s="67"/>
      <c r="IO10" s="46">
        <v>479</v>
      </c>
      <c r="IP10" s="48">
        <v>1.68</v>
      </c>
      <c r="IQ10" s="48">
        <f t="shared" si="220"/>
        <v>804.71999999999991</v>
      </c>
      <c r="IR10" s="49"/>
      <c r="IS10" s="128"/>
      <c r="IT10" s="182">
        <f t="shared" ref="IT10:IT11" si="293">IS10</f>
        <v>0</v>
      </c>
      <c r="IU10" s="67"/>
      <c r="IV10" s="67"/>
      <c r="IW10" s="46">
        <v>524</v>
      </c>
      <c r="IX10" s="48">
        <v>1.68</v>
      </c>
      <c r="IY10" s="48">
        <f t="shared" si="221"/>
        <v>880.31999999999994</v>
      </c>
      <c r="IZ10" s="49"/>
      <c r="JA10" s="128"/>
      <c r="JB10" s="182">
        <f t="shared" ref="JB10:JB11" si="294">JA10</f>
        <v>0</v>
      </c>
      <c r="JC10" s="67"/>
      <c r="JD10" s="67"/>
      <c r="JE10" s="46">
        <v>592</v>
      </c>
      <c r="JF10" s="48">
        <v>1.68</v>
      </c>
      <c r="JG10" s="48">
        <f t="shared" si="222"/>
        <v>994.56</v>
      </c>
      <c r="JH10" s="49"/>
      <c r="JI10" s="128"/>
      <c r="JJ10" s="231">
        <f t="shared" ref="JJ10:JJ11" si="295">JI10</f>
        <v>0</v>
      </c>
      <c r="JK10" s="67"/>
      <c r="JL10" s="67"/>
      <c r="JM10" s="46">
        <v>584</v>
      </c>
      <c r="JN10" s="48">
        <v>1.68</v>
      </c>
      <c r="JO10" s="48">
        <f t="shared" si="223"/>
        <v>981.12</v>
      </c>
      <c r="JP10" s="49"/>
      <c r="JQ10" s="128"/>
      <c r="JR10" s="231">
        <f t="shared" ref="JR10:JR11" si="296">JQ10</f>
        <v>0</v>
      </c>
      <c r="JS10" s="67"/>
      <c r="JT10" s="67"/>
      <c r="JU10" s="46">
        <v>250</v>
      </c>
      <c r="JV10" s="48">
        <v>1.68</v>
      </c>
      <c r="JW10" s="48">
        <f t="shared" si="224"/>
        <v>420</v>
      </c>
      <c r="JX10" s="49"/>
      <c r="JY10" s="128"/>
      <c r="JZ10" s="231">
        <f t="shared" ref="JZ10:JZ11" si="297">JY10</f>
        <v>0</v>
      </c>
      <c r="KA10" s="67"/>
      <c r="KB10" s="67"/>
      <c r="KC10" s="46">
        <v>257</v>
      </c>
      <c r="KD10" s="48">
        <v>1.68</v>
      </c>
      <c r="KE10" s="48">
        <f t="shared" si="225"/>
        <v>431.76</v>
      </c>
      <c r="KF10" s="49"/>
      <c r="KG10" s="128"/>
      <c r="KH10" s="231">
        <f t="shared" ref="KH10:KH11" si="298">KG10</f>
        <v>0</v>
      </c>
      <c r="KI10" s="67"/>
      <c r="KJ10" s="67"/>
      <c r="KK10" s="46">
        <v>257</v>
      </c>
      <c r="KL10" s="48">
        <v>1.68</v>
      </c>
      <c r="KM10" s="48">
        <f t="shared" si="226"/>
        <v>431.76</v>
      </c>
      <c r="KN10" s="49"/>
      <c r="KO10" s="128"/>
      <c r="KP10" s="231">
        <f t="shared" ref="KP10:KP11" si="299">KO10</f>
        <v>0</v>
      </c>
      <c r="KQ10" s="67"/>
      <c r="KR10" s="67"/>
      <c r="KS10" s="46">
        <v>203</v>
      </c>
      <c r="KT10" s="48">
        <v>1.68</v>
      </c>
      <c r="KU10" s="48">
        <f t="shared" si="227"/>
        <v>341.03999999999996</v>
      </c>
      <c r="KV10" s="49"/>
      <c r="KW10" s="128"/>
      <c r="KX10" s="231">
        <f t="shared" ref="KX10:KX11" si="300">KW10</f>
        <v>0</v>
      </c>
      <c r="KY10" s="67"/>
      <c r="KZ10" s="67"/>
      <c r="LA10" s="46">
        <v>257</v>
      </c>
      <c r="LB10" s="48">
        <v>1.68</v>
      </c>
      <c r="LC10" s="48">
        <f t="shared" si="228"/>
        <v>431.76</v>
      </c>
      <c r="LD10" s="49"/>
      <c r="LE10" s="128"/>
      <c r="LF10" s="231">
        <f t="shared" ref="LF10:LF11" si="301">LE10</f>
        <v>0</v>
      </c>
      <c r="LG10" s="67"/>
      <c r="LH10" s="67"/>
      <c r="LI10" s="46">
        <v>387</v>
      </c>
      <c r="LJ10" s="48">
        <v>1.68</v>
      </c>
      <c r="LK10" s="48">
        <f>LI10*LJ10</f>
        <v>650.16</v>
      </c>
      <c r="LL10" s="49"/>
      <c r="LM10" s="128"/>
      <c r="LN10" s="231">
        <f t="shared" ref="LN10:LN11" si="302">LM10</f>
        <v>0</v>
      </c>
      <c r="LO10" s="67"/>
      <c r="LP10" s="67"/>
      <c r="LQ10" s="46">
        <v>496</v>
      </c>
      <c r="LR10" s="48">
        <v>1.68</v>
      </c>
      <c r="LS10" s="48">
        <f>LQ10*LR10</f>
        <v>833.28</v>
      </c>
      <c r="LT10" s="49"/>
      <c r="LU10" s="128"/>
      <c r="LV10" s="231">
        <f t="shared" ref="LV10:LV11" si="303">LU10</f>
        <v>0</v>
      </c>
      <c r="LW10" s="278"/>
      <c r="LX10" s="67"/>
      <c r="LY10" s="46">
        <v>439</v>
      </c>
      <c r="LZ10" s="48">
        <v>1.68</v>
      </c>
      <c r="MA10" s="48">
        <f>LY10*LZ10</f>
        <v>737.52</v>
      </c>
      <c r="MB10" s="49"/>
      <c r="MC10" s="231"/>
      <c r="MD10" s="250">
        <f t="shared" ref="MD10:MD11" si="304">MC10</f>
        <v>0</v>
      </c>
      <c r="MF10" s="278"/>
      <c r="MG10" s="67"/>
      <c r="MH10" s="46"/>
      <c r="MI10" s="48"/>
      <c r="MJ10" s="48"/>
      <c r="MK10" s="49"/>
      <c r="ML10" s="231"/>
      <c r="MM10" s="250">
        <f t="shared" ref="MM10:MM11" si="305">ML10</f>
        <v>0</v>
      </c>
      <c r="MN10" s="278"/>
      <c r="MO10" s="67"/>
      <c r="MP10" s="46"/>
      <c r="MQ10" s="48"/>
      <c r="MR10" s="48"/>
      <c r="MS10" s="49"/>
      <c r="MT10" s="231"/>
      <c r="MU10" s="250">
        <f t="shared" ref="MU10:MU11" si="306">MT10</f>
        <v>0</v>
      </c>
      <c r="MV10" s="278"/>
      <c r="MW10" s="67"/>
      <c r="MX10" s="46"/>
      <c r="MY10" s="48"/>
      <c r="MZ10" s="48"/>
      <c r="NA10" s="49"/>
      <c r="NB10" s="231"/>
      <c r="NC10" s="250">
        <f t="shared" ref="NC10:NC11" si="307">NB10</f>
        <v>0</v>
      </c>
      <c r="ND10" s="278"/>
      <c r="NE10" s="278"/>
      <c r="NF10" s="46"/>
      <c r="NG10" s="48"/>
      <c r="NH10" s="48"/>
      <c r="NI10" s="49"/>
      <c r="NJ10" s="231"/>
      <c r="NK10" s="250">
        <f t="shared" ref="NK10:NK11" si="308">NJ10</f>
        <v>0</v>
      </c>
      <c r="NL10" s="278"/>
      <c r="NM10" s="278"/>
      <c r="NN10" s="46"/>
      <c r="NO10" s="48"/>
      <c r="NP10" s="48"/>
      <c r="NQ10" s="49"/>
      <c r="NR10" s="231"/>
      <c r="NS10" s="250">
        <f t="shared" ref="NS10:NS11" si="309">NR10</f>
        <v>0</v>
      </c>
      <c r="NT10" s="278"/>
      <c r="NU10" s="278"/>
      <c r="NV10" s="46"/>
      <c r="NW10" s="48"/>
      <c r="NX10" s="48"/>
      <c r="NY10" s="49"/>
      <c r="NZ10" s="231"/>
      <c r="OA10" s="250">
        <f t="shared" ref="OA10:OA11" si="310">NZ10</f>
        <v>0</v>
      </c>
      <c r="OB10" s="278"/>
      <c r="OC10" s="278"/>
      <c r="OD10" s="46"/>
      <c r="OE10" s="48"/>
      <c r="OF10" s="48"/>
      <c r="OG10" s="49"/>
      <c r="OH10" s="231"/>
      <c r="OI10" s="250">
        <f t="shared" ref="OI10:OI11" si="311">OH10</f>
        <v>0</v>
      </c>
      <c r="OJ10" s="278"/>
      <c r="OK10" s="278"/>
      <c r="OL10" s="46"/>
      <c r="OM10" s="48"/>
      <c r="ON10" s="48"/>
      <c r="OO10" s="49"/>
      <c r="OP10" s="231"/>
      <c r="OQ10" s="250">
        <f t="shared" ref="OQ10:OQ11" si="312">OP10</f>
        <v>0</v>
      </c>
      <c r="OR10" s="278"/>
      <c r="OS10" s="278"/>
      <c r="OT10" s="46">
        <v>300</v>
      </c>
      <c r="OU10" s="48">
        <v>1.68</v>
      </c>
      <c r="OV10" s="48">
        <f t="shared" ref="OV10" si="313">OT10*OU10</f>
        <v>504</v>
      </c>
      <c r="OW10" s="49"/>
      <c r="OX10" s="231"/>
      <c r="OY10" s="250">
        <f t="shared" ref="OY10:OY11" si="314">OX10</f>
        <v>0</v>
      </c>
      <c r="OZ10" s="278"/>
      <c r="PA10" s="278"/>
      <c r="PB10" s="46">
        <f>PB11-PB9</f>
        <v>220</v>
      </c>
      <c r="PC10" s="48">
        <v>1.68</v>
      </c>
      <c r="PD10" s="48">
        <f t="shared" si="241"/>
        <v>369.59999999999997</v>
      </c>
      <c r="PE10" s="49"/>
      <c r="PF10" s="231"/>
      <c r="PG10" s="250">
        <f t="shared" ref="PG10:PG11" si="315">PF10</f>
        <v>0</v>
      </c>
      <c r="PH10" s="278"/>
      <c r="PI10" s="278"/>
      <c r="PJ10" s="46">
        <f>PJ11-PJ9</f>
        <v>264</v>
      </c>
      <c r="PK10" s="48">
        <v>1.68</v>
      </c>
      <c r="PL10" s="48">
        <f t="shared" ref="PL10" si="316">PJ10*PK10</f>
        <v>443.52</v>
      </c>
      <c r="PM10" s="49"/>
      <c r="PN10" s="231"/>
      <c r="PO10" s="250">
        <f t="shared" ref="PO10:PO11" si="317">PN10</f>
        <v>0</v>
      </c>
      <c r="PP10" s="278"/>
      <c r="PQ10" s="278"/>
      <c r="PR10" s="46">
        <f>PR11-PR9</f>
        <v>316</v>
      </c>
      <c r="PS10" s="48">
        <v>1.68</v>
      </c>
      <c r="PT10" s="48">
        <f t="shared" si="242"/>
        <v>530.88</v>
      </c>
      <c r="PU10" s="49"/>
      <c r="PV10" s="231"/>
      <c r="PW10" s="250">
        <f t="shared" ref="PW10:PW11" si="318">PV10</f>
        <v>0</v>
      </c>
      <c r="PY10" s="278"/>
      <c r="PZ10" s="278"/>
      <c r="QA10" s="46">
        <f>QA11-QA9</f>
        <v>239</v>
      </c>
      <c r="QB10" s="48">
        <v>1.68</v>
      </c>
      <c r="QC10" s="48">
        <f t="shared" si="243"/>
        <v>401.52</v>
      </c>
      <c r="QD10" s="49"/>
      <c r="QE10" s="231"/>
      <c r="QF10" s="250"/>
      <c r="QG10" s="278"/>
      <c r="QH10" s="278"/>
      <c r="QI10" s="46">
        <f>QI11-QI9</f>
        <v>219</v>
      </c>
      <c r="QJ10" s="48">
        <v>1.68</v>
      </c>
      <c r="QK10" s="48">
        <f t="shared" si="244"/>
        <v>367.91999999999996</v>
      </c>
      <c r="QL10" s="49"/>
      <c r="QM10" s="231"/>
      <c r="QN10" s="293"/>
      <c r="QP10" s="278"/>
      <c r="QQ10" s="278"/>
      <c r="QR10" s="46">
        <f>QR11-QR9</f>
        <v>231</v>
      </c>
      <c r="QS10" s="48">
        <v>1.68</v>
      </c>
      <c r="QT10" s="48">
        <f t="shared" si="245"/>
        <v>388.08</v>
      </c>
      <c r="QU10" s="49"/>
      <c r="QV10" s="231"/>
      <c r="QW10" s="293"/>
      <c r="QX10" s="278"/>
      <c r="QY10" s="278"/>
      <c r="QZ10" s="46">
        <f>QZ11-QZ9</f>
        <v>178</v>
      </c>
      <c r="RA10" s="48">
        <v>1.68</v>
      </c>
      <c r="RB10" s="48">
        <f t="shared" si="246"/>
        <v>299.03999999999996</v>
      </c>
      <c r="RC10" s="49"/>
      <c r="RD10" s="231"/>
      <c r="RE10" s="293"/>
      <c r="RG10" s="278"/>
      <c r="RH10" s="278"/>
      <c r="RI10" s="46">
        <f>RI11-RI9</f>
        <v>148</v>
      </c>
      <c r="RJ10" s="48">
        <v>1.68</v>
      </c>
      <c r="RK10" s="48">
        <f t="shared" si="247"/>
        <v>248.64</v>
      </c>
      <c r="RL10" s="49"/>
      <c r="RM10" s="231"/>
      <c r="RN10" s="293"/>
      <c r="RP10" s="278"/>
      <c r="RQ10" s="278"/>
      <c r="RR10" s="46">
        <f>RR11-RR9</f>
        <v>181</v>
      </c>
      <c r="RS10" s="48">
        <v>1.68</v>
      </c>
      <c r="RT10" s="48">
        <f t="shared" si="248"/>
        <v>304.08</v>
      </c>
      <c r="RU10" s="49"/>
      <c r="RV10" s="301"/>
      <c r="RW10" s="74"/>
      <c r="RY10" s="278"/>
      <c r="RZ10" s="278"/>
      <c r="SA10" s="46">
        <f>SA11-SA9</f>
        <v>314</v>
      </c>
      <c r="SB10" s="48">
        <v>1.68</v>
      </c>
      <c r="SC10" s="48">
        <f t="shared" si="249"/>
        <v>527.52</v>
      </c>
      <c r="SD10" s="49"/>
      <c r="SE10" s="301"/>
      <c r="SF10" s="74"/>
      <c r="SH10" s="278"/>
      <c r="SI10" s="278"/>
      <c r="SJ10" s="46">
        <f>SJ11-SJ9</f>
        <v>133</v>
      </c>
      <c r="SK10" s="48">
        <v>1.68</v>
      </c>
      <c r="SL10" s="48">
        <f t="shared" si="250"/>
        <v>223.44</v>
      </c>
      <c r="SM10" s="49"/>
      <c r="SN10" s="301"/>
      <c r="SO10" s="74"/>
      <c r="SQ10" s="278"/>
      <c r="SR10" s="278"/>
      <c r="SS10" s="46">
        <f>SS11-SS9</f>
        <v>247</v>
      </c>
      <c r="ST10" s="48">
        <v>1.68</v>
      </c>
      <c r="SU10" s="48">
        <f t="shared" si="251"/>
        <v>414.96</v>
      </c>
      <c r="SV10" s="49"/>
      <c r="SW10" s="301"/>
      <c r="SX10" s="74"/>
      <c r="SZ10" s="278"/>
      <c r="TA10" s="278"/>
      <c r="TB10" s="46">
        <f>TB11-TB9</f>
        <v>290</v>
      </c>
      <c r="TC10" s="48">
        <v>1.68</v>
      </c>
      <c r="TD10" s="48">
        <f t="shared" si="252"/>
        <v>487.2</v>
      </c>
      <c r="TE10" s="49"/>
      <c r="TF10" s="301"/>
      <c r="TG10" s="74"/>
      <c r="TI10" s="278"/>
      <c r="TJ10" s="310"/>
      <c r="TK10" s="46">
        <f>TK11-TK9</f>
        <v>328</v>
      </c>
      <c r="TL10" s="48">
        <v>1.68</v>
      </c>
      <c r="TM10" s="48">
        <f t="shared" si="253"/>
        <v>551.04</v>
      </c>
      <c r="TN10" s="49"/>
      <c r="TO10" s="306"/>
      <c r="TP10" s="75"/>
      <c r="TR10" s="278"/>
      <c r="TS10" s="310"/>
      <c r="TT10" s="46">
        <f>TT11-TT9</f>
        <v>131</v>
      </c>
      <c r="TU10" s="48">
        <v>1.68</v>
      </c>
      <c r="TV10" s="48">
        <f t="shared" si="254"/>
        <v>220.07999999999998</v>
      </c>
      <c r="TW10" s="49"/>
      <c r="TX10" s="306"/>
      <c r="TY10" s="75"/>
      <c r="UA10" s="278"/>
      <c r="UB10" s="310"/>
      <c r="UC10" s="46">
        <f>UC11-UC9</f>
        <v>316</v>
      </c>
      <c r="UD10" s="48">
        <v>1.68</v>
      </c>
      <c r="UE10" s="48">
        <f t="shared" si="255"/>
        <v>530.88</v>
      </c>
      <c r="UF10" s="49"/>
      <c r="UG10" s="306"/>
      <c r="UH10" s="75"/>
      <c r="UJ10" s="278"/>
      <c r="UK10" s="310"/>
      <c r="UL10" s="46">
        <f>UL11-UL9</f>
        <v>288</v>
      </c>
      <c r="UM10" s="48">
        <v>1.68</v>
      </c>
      <c r="UN10" s="48">
        <f t="shared" si="256"/>
        <v>483.84</v>
      </c>
      <c r="UO10" s="49"/>
      <c r="UP10" s="306"/>
      <c r="UQ10" s="75"/>
      <c r="US10" s="278"/>
      <c r="UT10" s="310"/>
      <c r="UU10" s="46">
        <f>UU11-UU9</f>
        <v>208</v>
      </c>
      <c r="UV10" s="48">
        <v>1.68</v>
      </c>
      <c r="UW10" s="48">
        <f t="shared" si="257"/>
        <v>349.44</v>
      </c>
      <c r="UX10" s="49"/>
      <c r="UY10" s="306"/>
      <c r="UZ10" s="75"/>
      <c r="VB10" s="278"/>
      <c r="VC10" s="310"/>
      <c r="VD10" s="46">
        <f>VD11-VD9</f>
        <v>211</v>
      </c>
      <c r="VE10" s="48">
        <v>1.68</v>
      </c>
      <c r="VF10" s="48">
        <f t="shared" si="258"/>
        <v>354.47999999999996</v>
      </c>
      <c r="VG10" s="49"/>
      <c r="VH10" s="306"/>
      <c r="VI10" s="75"/>
      <c r="VK10" s="278"/>
      <c r="VL10" s="278"/>
      <c r="VM10" s="46">
        <f>VM11-VM9</f>
        <v>138</v>
      </c>
      <c r="VN10" s="48">
        <v>1.68</v>
      </c>
      <c r="VO10" s="48">
        <f t="shared" si="259"/>
        <v>231.84</v>
      </c>
      <c r="VP10" s="49"/>
      <c r="VQ10" s="306"/>
      <c r="VR10" s="75"/>
      <c r="VT10" s="278"/>
      <c r="VU10" s="278"/>
      <c r="VV10" s="46">
        <f>VV11-VV9</f>
        <v>150</v>
      </c>
      <c r="VW10" s="48">
        <v>1.68</v>
      </c>
      <c r="VX10" s="48">
        <f t="shared" si="260"/>
        <v>252</v>
      </c>
      <c r="VY10" s="49"/>
      <c r="VZ10" s="306"/>
      <c r="WA10" s="75"/>
      <c r="WC10" s="278"/>
      <c r="WD10" s="278"/>
      <c r="WE10" s="46">
        <f>WE11-WE9</f>
        <v>185</v>
      </c>
      <c r="WF10" s="48">
        <v>1.68</v>
      </c>
      <c r="WG10" s="48">
        <f t="shared" si="261"/>
        <v>310.8</v>
      </c>
      <c r="WH10" s="49"/>
      <c r="WI10" s="306"/>
      <c r="WJ10" s="75"/>
      <c r="WL10" s="278"/>
      <c r="WM10" s="278"/>
      <c r="WN10" s="46">
        <f>WN11-WN9</f>
        <v>136</v>
      </c>
      <c r="WO10" s="48">
        <v>1.68</v>
      </c>
      <c r="WP10" s="48">
        <f t="shared" si="262"/>
        <v>228.48</v>
      </c>
      <c r="WQ10" s="49"/>
      <c r="WR10" s="306"/>
      <c r="WS10" s="75"/>
      <c r="WU10" s="278"/>
      <c r="WV10" s="278"/>
      <c r="WW10" s="46">
        <f>WW11-WW9</f>
        <v>242</v>
      </c>
      <c r="WX10" s="48">
        <v>1.68</v>
      </c>
      <c r="WY10" s="48">
        <f t="shared" si="263"/>
        <v>406.56</v>
      </c>
      <c r="WZ10" s="49"/>
      <c r="XA10" s="306"/>
      <c r="XB10" s="75"/>
      <c r="XD10" s="278"/>
      <c r="XE10" s="278"/>
      <c r="XF10" s="46">
        <f>XF11-XF9</f>
        <v>204</v>
      </c>
      <c r="XG10" s="48">
        <v>1.68</v>
      </c>
      <c r="XH10" s="48">
        <f t="shared" si="264"/>
        <v>342.71999999999997</v>
      </c>
      <c r="XI10" s="49"/>
      <c r="XJ10" s="306"/>
      <c r="XK10" s="75"/>
      <c r="XM10" s="278"/>
      <c r="XN10" s="278"/>
      <c r="XO10" s="46">
        <f>XO11-XO9</f>
        <v>350</v>
      </c>
      <c r="XP10" s="48">
        <v>1.68</v>
      </c>
      <c r="XQ10" s="48">
        <f t="shared" si="265"/>
        <v>588</v>
      </c>
      <c r="XR10" s="49"/>
      <c r="XS10" s="306"/>
      <c r="XT10" s="75"/>
      <c r="XV10" s="278"/>
      <c r="XW10" s="278"/>
      <c r="XX10" s="46">
        <f>XX11-XX9</f>
        <v>284</v>
      </c>
      <c r="XY10" s="48">
        <v>1.68</v>
      </c>
      <c r="XZ10" s="48">
        <f t="shared" si="266"/>
        <v>477.12</v>
      </c>
      <c r="YA10" s="49"/>
      <c r="YB10" s="306"/>
      <c r="YC10" s="75"/>
      <c r="YE10" s="278"/>
      <c r="YF10" s="278"/>
      <c r="YG10" s="46">
        <f>YG11-YG9</f>
        <v>228</v>
      </c>
      <c r="YH10" s="48">
        <v>1.68</v>
      </c>
      <c r="YI10" s="48">
        <f t="shared" si="267"/>
        <v>383.03999999999996</v>
      </c>
      <c r="YJ10" s="49"/>
      <c r="YK10" s="306"/>
      <c r="YL10" s="75"/>
      <c r="YN10" s="278"/>
      <c r="YO10" s="278"/>
      <c r="YP10" s="46">
        <f>YP11-YP9</f>
        <v>161</v>
      </c>
      <c r="YQ10" s="48">
        <v>1.68</v>
      </c>
      <c r="YR10" s="48">
        <f t="shared" si="268"/>
        <v>270.48</v>
      </c>
      <c r="YS10" s="49"/>
      <c r="YT10" s="306"/>
      <c r="YU10" s="75"/>
      <c r="YW10" s="278"/>
      <c r="YX10" s="278"/>
      <c r="YY10" s="46">
        <f>YY11-YY9</f>
        <v>460</v>
      </c>
      <c r="YZ10" s="48">
        <v>1.68</v>
      </c>
      <c r="ZA10" s="48">
        <f t="shared" si="269"/>
        <v>772.8</v>
      </c>
      <c r="ZB10" s="49"/>
      <c r="ZC10" s="306"/>
      <c r="ZD10" s="75"/>
      <c r="ZF10" s="278"/>
      <c r="ZG10" s="278"/>
      <c r="ZH10" s="46">
        <f>ZH11-ZH9</f>
        <v>-140</v>
      </c>
      <c r="ZI10" s="48">
        <v>1.68</v>
      </c>
      <c r="ZJ10" s="48">
        <f t="shared" si="270"/>
        <v>-235.2</v>
      </c>
      <c r="ZK10" s="49"/>
      <c r="ZL10" s="306"/>
      <c r="ZM10" s="75"/>
      <c r="ZP10" s="278"/>
      <c r="ZQ10" s="278"/>
      <c r="ZR10" s="46"/>
      <c r="ZS10" s="48"/>
      <c r="ZT10" s="48"/>
      <c r="ZU10" s="49"/>
      <c r="ZV10" s="306"/>
      <c r="ZW10" s="75"/>
      <c r="ZY10" s="278"/>
      <c r="ZZ10" s="278"/>
      <c r="AAA10" s="46"/>
      <c r="AAB10" s="48"/>
      <c r="AAC10" s="48"/>
      <c r="AAD10" s="49"/>
      <c r="AAE10" s="306"/>
      <c r="AAF10" s="75"/>
      <c r="AAH10" s="278"/>
      <c r="AAI10" s="278"/>
      <c r="AAJ10" s="46"/>
      <c r="AAK10" s="48"/>
      <c r="AAL10" s="300">
        <v>566.67999999999995</v>
      </c>
      <c r="AAM10" s="49"/>
      <c r="AAN10" s="306"/>
      <c r="AAO10" s="75"/>
      <c r="AAP10" s="287">
        <f>AAL9-AAL10</f>
        <v>543.56000000000006</v>
      </c>
      <c r="AAQ10" s="278"/>
      <c r="AAR10" s="278"/>
      <c r="AAS10" s="46"/>
      <c r="AAT10" s="48"/>
      <c r="AAU10" s="300"/>
      <c r="AAV10" s="49"/>
      <c r="AAW10" s="306"/>
      <c r="AAX10" s="75"/>
      <c r="AAZ10" s="278"/>
      <c r="ABA10" s="278"/>
      <c r="ABB10" s="46"/>
      <c r="ABC10" s="48"/>
      <c r="ABD10" s="300"/>
      <c r="ABE10" s="49"/>
      <c r="ABF10" s="306"/>
      <c r="ABG10" s="75"/>
      <c r="ABH10" s="287">
        <f>ABG9-ABH9</f>
        <v>651.56000000000017</v>
      </c>
      <c r="ABI10" s="278"/>
      <c r="ABJ10" s="278"/>
      <c r="ABK10" s="46"/>
      <c r="ABL10" s="48"/>
      <c r="ABM10" s="300">
        <f>ABM9+ABH10</f>
        <v>2552.3600000000006</v>
      </c>
      <c r="ABN10" s="49"/>
      <c r="ABO10" s="306"/>
      <c r="ABP10" s="75"/>
      <c r="ABR10" s="287">
        <f>ABQ9-ABR9</f>
        <v>-1357.24</v>
      </c>
      <c r="ABS10" s="278"/>
      <c r="ABT10" s="278"/>
      <c r="ABU10" s="46"/>
      <c r="ABV10" s="48"/>
      <c r="ABW10" s="300">
        <v>2769.88</v>
      </c>
      <c r="ABX10" s="49"/>
      <c r="ABY10" s="306"/>
      <c r="ABZ10" s="75"/>
      <c r="ACB10" s="278"/>
      <c r="ACC10" s="278"/>
      <c r="ACD10" s="46"/>
      <c r="ACE10" s="48"/>
      <c r="ACF10" s="300"/>
      <c r="ACG10" s="49"/>
      <c r="ACH10" s="306"/>
      <c r="ACI10" s="75"/>
      <c r="ACK10" s="278"/>
      <c r="ACL10" s="278"/>
      <c r="ACM10" s="46"/>
      <c r="ACN10" s="48"/>
      <c r="ACO10" s="300"/>
      <c r="ACP10" s="49"/>
      <c r="ACQ10" s="306"/>
      <c r="ACR10" s="75"/>
      <c r="ACT10" s="278"/>
      <c r="ACU10" s="278"/>
      <c r="ACV10" s="46"/>
      <c r="ACW10" s="48"/>
      <c r="ACX10" s="300"/>
      <c r="ACY10" s="49"/>
      <c r="ACZ10" s="306"/>
      <c r="ADA10" s="75"/>
      <c r="ADC10" s="278"/>
      <c r="ADD10" s="278"/>
      <c r="ADE10" s="46"/>
      <c r="ADF10" s="48"/>
      <c r="ADG10" s="300"/>
      <c r="ADH10" s="49"/>
      <c r="ADI10" s="306"/>
      <c r="ADJ10" s="75"/>
      <c r="ADL10" s="278"/>
      <c r="ADM10" s="278"/>
      <c r="ADN10" s="46"/>
      <c r="ADO10" s="48"/>
      <c r="ADP10" s="300"/>
      <c r="ADQ10" s="49"/>
      <c r="ADR10" s="306"/>
      <c r="ADS10" s="75"/>
      <c r="ADU10" s="278"/>
      <c r="ADV10" s="278"/>
      <c r="ADW10" s="46"/>
      <c r="ADX10" s="48"/>
      <c r="ADY10" s="300"/>
      <c r="ADZ10" s="49"/>
      <c r="AEA10" s="306"/>
      <c r="AEB10" s="75"/>
    </row>
    <row r="11" spans="2:808" x14ac:dyDescent="0.35">
      <c r="B11" s="46">
        <v>402780</v>
      </c>
      <c r="C11" s="47" t="s">
        <v>34</v>
      </c>
      <c r="D11" s="228" t="s">
        <v>35</v>
      </c>
      <c r="E11" s="67"/>
      <c r="F11" s="46"/>
      <c r="G11" s="46"/>
      <c r="H11" s="48"/>
      <c r="I11" s="48"/>
      <c r="J11" s="49">
        <v>11.31</v>
      </c>
      <c r="K11" s="49">
        <v>-53.54</v>
      </c>
      <c r="L11" s="80">
        <v>0</v>
      </c>
      <c r="M11" s="67"/>
      <c r="N11" s="46"/>
      <c r="O11" s="46">
        <f t="shared" si="16"/>
        <v>0</v>
      </c>
      <c r="P11" s="48"/>
      <c r="Q11" s="48">
        <f t="shared" si="17"/>
        <v>0</v>
      </c>
      <c r="R11" s="49"/>
      <c r="S11" s="49"/>
      <c r="T11" s="68"/>
      <c r="U11" s="67"/>
      <c r="V11" s="46"/>
      <c r="W11" s="46">
        <f>U11-V11</f>
        <v>0</v>
      </c>
      <c r="X11" s="48"/>
      <c r="Y11" s="48">
        <f t="shared" si="18"/>
        <v>0</v>
      </c>
      <c r="Z11" s="49"/>
      <c r="AA11" s="49"/>
      <c r="AB11" s="68"/>
      <c r="AC11" s="67"/>
      <c r="AD11" s="46"/>
      <c r="AE11" s="46">
        <f>AC11-AD11</f>
        <v>0</v>
      </c>
      <c r="AF11" s="48"/>
      <c r="AG11" s="48">
        <f t="shared" si="19"/>
        <v>0</v>
      </c>
      <c r="AH11" s="49"/>
      <c r="AI11" s="49"/>
      <c r="AJ11" s="68"/>
      <c r="AK11" s="67"/>
      <c r="AL11" s="67"/>
      <c r="AM11" s="46">
        <f>AK11-AL11</f>
        <v>0</v>
      </c>
      <c r="AN11" s="48"/>
      <c r="AO11" s="48">
        <f t="shared" si="20"/>
        <v>0</v>
      </c>
      <c r="AP11" s="49"/>
      <c r="AQ11" s="99"/>
      <c r="AR11" s="99">
        <f t="shared" si="21"/>
        <v>0</v>
      </c>
      <c r="AS11" s="67"/>
      <c r="AT11" s="67"/>
      <c r="AU11" s="46">
        <f>AS11-AT11</f>
        <v>0</v>
      </c>
      <c r="AV11" s="48">
        <v>1.68</v>
      </c>
      <c r="AW11" s="48">
        <f t="shared" si="22"/>
        <v>0</v>
      </c>
      <c r="AX11" s="49"/>
      <c r="AY11" s="99"/>
      <c r="AZ11" s="99">
        <f t="shared" si="170"/>
        <v>0</v>
      </c>
      <c r="BA11" s="67"/>
      <c r="BB11" s="67"/>
      <c r="BC11" s="46">
        <f>BA11-BB11</f>
        <v>0</v>
      </c>
      <c r="BD11" s="48">
        <v>1.68</v>
      </c>
      <c r="BE11" s="48">
        <f t="shared" si="23"/>
        <v>0</v>
      </c>
      <c r="BF11" s="49"/>
      <c r="BG11" s="99"/>
      <c r="BH11" s="99">
        <f t="shared" si="171"/>
        <v>0</v>
      </c>
      <c r="BI11" s="67"/>
      <c r="BJ11" s="67"/>
      <c r="BK11" s="46">
        <f>BI11-BJ11</f>
        <v>0</v>
      </c>
      <c r="BL11" s="48">
        <v>1.68</v>
      </c>
      <c r="BM11" s="48">
        <f t="shared" si="24"/>
        <v>0</v>
      </c>
      <c r="BN11" s="49"/>
      <c r="BO11" s="99"/>
      <c r="BP11" s="99">
        <f t="shared" si="172"/>
        <v>0</v>
      </c>
      <c r="BQ11" s="67"/>
      <c r="BR11" s="67"/>
      <c r="BS11" s="46">
        <f>BQ11-BR11</f>
        <v>0</v>
      </c>
      <c r="BT11" s="48">
        <v>1.68</v>
      </c>
      <c r="BU11" s="48">
        <f t="shared" si="25"/>
        <v>0</v>
      </c>
      <c r="BV11" s="49"/>
      <c r="BW11" s="99"/>
      <c r="BX11" s="99">
        <f t="shared" si="271"/>
        <v>0</v>
      </c>
      <c r="BY11" s="67"/>
      <c r="BZ11" s="67"/>
      <c r="CA11" s="46">
        <f>BY11-BZ11</f>
        <v>0</v>
      </c>
      <c r="CB11" s="48">
        <v>1.68</v>
      </c>
      <c r="CC11" s="48">
        <f t="shared" si="26"/>
        <v>0</v>
      </c>
      <c r="CD11" s="49"/>
      <c r="CE11" s="99"/>
      <c r="CF11" s="99">
        <f t="shared" si="272"/>
        <v>0</v>
      </c>
      <c r="CI11" s="67"/>
      <c r="CJ11" s="67"/>
      <c r="CK11" s="46">
        <f>CI11-CJ11</f>
        <v>0</v>
      </c>
      <c r="CL11" s="48">
        <v>1.68</v>
      </c>
      <c r="CM11" s="48">
        <f t="shared" si="27"/>
        <v>0</v>
      </c>
      <c r="CN11" s="49"/>
      <c r="CO11" s="99"/>
      <c r="CP11" s="99">
        <f t="shared" si="273"/>
        <v>0</v>
      </c>
      <c r="CQ11" s="67"/>
      <c r="CR11" s="67"/>
      <c r="CS11" s="46">
        <f>CQ11-CR11</f>
        <v>0</v>
      </c>
      <c r="CT11" s="48">
        <v>1.68</v>
      </c>
      <c r="CU11" s="48">
        <f t="shared" si="28"/>
        <v>0</v>
      </c>
      <c r="CV11" s="49"/>
      <c r="CW11" s="99"/>
      <c r="CX11" s="99">
        <f t="shared" si="274"/>
        <v>0</v>
      </c>
      <c r="CY11" s="67"/>
      <c r="CZ11" s="67"/>
      <c r="DA11" s="46">
        <f>CY11-CZ11</f>
        <v>0</v>
      </c>
      <c r="DB11" s="48">
        <v>1.68</v>
      </c>
      <c r="DC11" s="48">
        <f t="shared" si="29"/>
        <v>0</v>
      </c>
      <c r="DD11" s="49"/>
      <c r="DE11" s="99"/>
      <c r="DF11" s="142">
        <f t="shared" si="275"/>
        <v>0</v>
      </c>
      <c r="DG11" s="67"/>
      <c r="DH11" s="46"/>
      <c r="DI11" s="46">
        <f>DG11-DH11</f>
        <v>0</v>
      </c>
      <c r="DJ11" s="48">
        <v>1.68</v>
      </c>
      <c r="DK11" s="48">
        <f t="shared" si="30"/>
        <v>0</v>
      </c>
      <c r="DL11" s="49"/>
      <c r="DM11" s="128"/>
      <c r="DN11" s="140">
        <f t="shared" si="276"/>
        <v>0</v>
      </c>
      <c r="DO11" s="67"/>
      <c r="DP11" s="46"/>
      <c r="DQ11" s="46">
        <f>DO11-DP11</f>
        <v>0</v>
      </c>
      <c r="DR11" s="48">
        <v>1.68</v>
      </c>
      <c r="DS11" s="48">
        <f t="shared" si="31"/>
        <v>0</v>
      </c>
      <c r="DT11" s="49"/>
      <c r="DU11" s="128"/>
      <c r="DV11" s="140">
        <f t="shared" si="277"/>
        <v>0</v>
      </c>
      <c r="DW11" s="67"/>
      <c r="DX11" s="46"/>
      <c r="DY11" s="46">
        <f>DW11-DX11</f>
        <v>0</v>
      </c>
      <c r="DZ11" s="48">
        <v>1.68</v>
      </c>
      <c r="EA11" s="48">
        <f t="shared" si="32"/>
        <v>0</v>
      </c>
      <c r="EB11" s="49"/>
      <c r="EC11" s="128"/>
      <c r="ED11" s="140">
        <f t="shared" si="278"/>
        <v>0</v>
      </c>
      <c r="EE11" s="67"/>
      <c r="EF11" s="46"/>
      <c r="EG11" s="46">
        <f>EE11-EF11</f>
        <v>0</v>
      </c>
      <c r="EH11" s="48">
        <v>1.68</v>
      </c>
      <c r="EI11" s="48">
        <f t="shared" si="33"/>
        <v>0</v>
      </c>
      <c r="EJ11" s="49"/>
      <c r="EK11" s="128"/>
      <c r="EL11" s="140">
        <f t="shared" si="279"/>
        <v>0</v>
      </c>
      <c r="EM11" s="67"/>
      <c r="EN11" s="46"/>
      <c r="EO11" s="46">
        <f>EM11-EN11</f>
        <v>0</v>
      </c>
      <c r="EP11" s="48">
        <v>1.68</v>
      </c>
      <c r="EQ11" s="48">
        <f t="shared" si="34"/>
        <v>0</v>
      </c>
      <c r="ER11" s="49"/>
      <c r="ES11" s="128"/>
      <c r="ET11" s="140">
        <f t="shared" si="280"/>
        <v>0</v>
      </c>
      <c r="EU11" s="67"/>
      <c r="EV11" s="46"/>
      <c r="EW11" s="46">
        <f>EU11-EV11</f>
        <v>0</v>
      </c>
      <c r="EX11" s="48">
        <v>1.68</v>
      </c>
      <c r="EY11" s="48">
        <f t="shared" si="0"/>
        <v>0</v>
      </c>
      <c r="EZ11" s="49"/>
      <c r="FA11" s="128"/>
      <c r="FB11" s="140">
        <f t="shared" si="281"/>
        <v>0</v>
      </c>
      <c r="FC11" s="67"/>
      <c r="FD11" s="46"/>
      <c r="FE11" s="46">
        <f>FC11-FD11</f>
        <v>0</v>
      </c>
      <c r="FF11" s="48">
        <v>1.68</v>
      </c>
      <c r="FG11" s="48">
        <f t="shared" si="1"/>
        <v>0</v>
      </c>
      <c r="FH11" s="49"/>
      <c r="FI11" s="128"/>
      <c r="FJ11" s="140">
        <f t="shared" si="282"/>
        <v>0</v>
      </c>
      <c r="FK11" s="67"/>
      <c r="FL11" s="46"/>
      <c r="FM11" s="46">
        <f>FK11-FL11</f>
        <v>0</v>
      </c>
      <c r="FN11" s="48">
        <v>1.68</v>
      </c>
      <c r="FO11" s="48">
        <f t="shared" si="2"/>
        <v>0</v>
      </c>
      <c r="FP11" s="49"/>
      <c r="FQ11" s="128"/>
      <c r="FR11" s="182">
        <f t="shared" si="283"/>
        <v>0</v>
      </c>
      <c r="FS11" s="67"/>
      <c r="FT11" s="46"/>
      <c r="FU11" s="46">
        <f>FS11-FT11</f>
        <v>0</v>
      </c>
      <c r="FV11" s="48">
        <v>1.68</v>
      </c>
      <c r="FW11" s="48">
        <f t="shared" si="3"/>
        <v>0</v>
      </c>
      <c r="FX11" s="49"/>
      <c r="FY11" s="128"/>
      <c r="FZ11" s="182">
        <f t="shared" si="284"/>
        <v>0</v>
      </c>
      <c r="GA11" s="67"/>
      <c r="GB11" s="46"/>
      <c r="GC11" s="46">
        <f>GA11-GB11</f>
        <v>0</v>
      </c>
      <c r="GD11" s="48">
        <v>1.68</v>
      </c>
      <c r="GE11" s="48">
        <f t="shared" si="212"/>
        <v>0</v>
      </c>
      <c r="GF11" s="49"/>
      <c r="GG11" s="128"/>
      <c r="GH11" s="182">
        <f t="shared" si="285"/>
        <v>0</v>
      </c>
      <c r="GI11" s="67"/>
      <c r="GJ11" s="46"/>
      <c r="GK11" s="46">
        <f>GI11-GJ11</f>
        <v>0</v>
      </c>
      <c r="GL11" s="48">
        <v>1.68</v>
      </c>
      <c r="GM11" s="48">
        <f t="shared" si="213"/>
        <v>0</v>
      </c>
      <c r="GN11" s="49"/>
      <c r="GO11" s="128"/>
      <c r="GP11" s="182">
        <f t="shared" si="286"/>
        <v>0</v>
      </c>
      <c r="GQ11" s="67"/>
      <c r="GR11" s="67"/>
      <c r="GS11" s="46">
        <f>GQ11-GR11</f>
        <v>0</v>
      </c>
      <c r="GT11" s="48">
        <v>1.68</v>
      </c>
      <c r="GU11" s="48">
        <f t="shared" si="214"/>
        <v>0</v>
      </c>
      <c r="GV11" s="49"/>
      <c r="GW11" s="128"/>
      <c r="GX11" s="182">
        <f t="shared" si="287"/>
        <v>0</v>
      </c>
      <c r="GY11" s="67"/>
      <c r="GZ11" s="67"/>
      <c r="HA11" s="46">
        <f>GY11-GZ11</f>
        <v>0</v>
      </c>
      <c r="HB11" s="48">
        <v>1.68</v>
      </c>
      <c r="HC11" s="48">
        <f t="shared" si="215"/>
        <v>0</v>
      </c>
      <c r="HD11" s="49"/>
      <c r="HE11" s="128"/>
      <c r="HF11" s="182">
        <f t="shared" si="288"/>
        <v>0</v>
      </c>
      <c r="HG11" s="67"/>
      <c r="HH11" s="67"/>
      <c r="HI11" s="46">
        <f>HG11-HH11</f>
        <v>0</v>
      </c>
      <c r="HJ11" s="48">
        <v>1.68</v>
      </c>
      <c r="HK11" s="48">
        <f t="shared" si="216"/>
        <v>0</v>
      </c>
      <c r="HL11" s="49"/>
      <c r="HM11" s="128"/>
      <c r="HN11" s="182">
        <f t="shared" si="289"/>
        <v>0</v>
      </c>
      <c r="HO11" s="67"/>
      <c r="HP11" s="67"/>
      <c r="HQ11" s="46">
        <f>HO11-HP11</f>
        <v>0</v>
      </c>
      <c r="HR11" s="48">
        <v>1.68</v>
      </c>
      <c r="HS11" s="48">
        <f t="shared" si="217"/>
        <v>0</v>
      </c>
      <c r="HT11" s="49"/>
      <c r="HU11" s="128"/>
      <c r="HV11" s="182">
        <f t="shared" si="290"/>
        <v>0</v>
      </c>
      <c r="HW11" s="67"/>
      <c r="HX11" s="67"/>
      <c r="HY11" s="46">
        <f>HW11-HX11</f>
        <v>0</v>
      </c>
      <c r="HZ11" s="48">
        <v>1.68</v>
      </c>
      <c r="IA11" s="48">
        <f t="shared" si="218"/>
        <v>0</v>
      </c>
      <c r="IB11" s="49"/>
      <c r="IC11" s="128"/>
      <c r="ID11" s="182">
        <f t="shared" si="291"/>
        <v>0</v>
      </c>
      <c r="IE11" s="67"/>
      <c r="IF11" s="67"/>
      <c r="IG11" s="46">
        <f>IE11-IF11</f>
        <v>0</v>
      </c>
      <c r="IH11" s="48">
        <v>1.68</v>
      </c>
      <c r="II11" s="48">
        <f t="shared" si="219"/>
        <v>0</v>
      </c>
      <c r="IJ11" s="49"/>
      <c r="IK11" s="128"/>
      <c r="IL11" s="182">
        <f t="shared" si="292"/>
        <v>0</v>
      </c>
      <c r="IM11" s="67"/>
      <c r="IN11" s="67"/>
      <c r="IO11" s="46">
        <f t="shared" si="40"/>
        <v>0</v>
      </c>
      <c r="IP11" s="48">
        <v>1.68</v>
      </c>
      <c r="IQ11" s="48">
        <f t="shared" si="220"/>
        <v>0</v>
      </c>
      <c r="IR11" s="49"/>
      <c r="IS11" s="128"/>
      <c r="IT11" s="182">
        <f t="shared" si="293"/>
        <v>0</v>
      </c>
      <c r="IU11" s="67"/>
      <c r="IV11" s="67"/>
      <c r="IW11" s="46">
        <f t="shared" ref="IW11:IW14" si="319">IU11-IV11</f>
        <v>0</v>
      </c>
      <c r="IX11" s="48">
        <v>1.68</v>
      </c>
      <c r="IY11" s="48">
        <f t="shared" si="221"/>
        <v>0</v>
      </c>
      <c r="IZ11" s="49"/>
      <c r="JA11" s="128"/>
      <c r="JB11" s="182">
        <f t="shared" si="294"/>
        <v>0</v>
      </c>
      <c r="JC11" s="67"/>
      <c r="JD11" s="67"/>
      <c r="JE11" s="46">
        <f t="shared" ref="JE11:JE14" si="320">JC11-JD11</f>
        <v>0</v>
      </c>
      <c r="JF11" s="48">
        <v>1.68</v>
      </c>
      <c r="JG11" s="48">
        <f t="shared" si="222"/>
        <v>0</v>
      </c>
      <c r="JH11" s="49"/>
      <c r="JI11" s="128"/>
      <c r="JJ11" s="231">
        <f t="shared" si="295"/>
        <v>0</v>
      </c>
      <c r="JK11" s="67"/>
      <c r="JL11" s="67"/>
      <c r="JM11" s="46">
        <f t="shared" ref="JM11:JM14" si="321">JK11-JL11</f>
        <v>0</v>
      </c>
      <c r="JN11" s="48">
        <v>1.68</v>
      </c>
      <c r="JO11" s="48">
        <f t="shared" si="223"/>
        <v>0</v>
      </c>
      <c r="JP11" s="49"/>
      <c r="JQ11" s="128"/>
      <c r="JR11" s="231">
        <f t="shared" si="296"/>
        <v>0</v>
      </c>
      <c r="JS11" s="67"/>
      <c r="JT11" s="67"/>
      <c r="JU11" s="46">
        <f t="shared" ref="JU11:JU14" si="322">JS11-JT11</f>
        <v>0</v>
      </c>
      <c r="JV11" s="48">
        <v>1.68</v>
      </c>
      <c r="JW11" s="48">
        <f t="shared" si="224"/>
        <v>0</v>
      </c>
      <c r="JX11" s="49"/>
      <c r="JY11" s="128"/>
      <c r="JZ11" s="231">
        <f t="shared" si="297"/>
        <v>0</v>
      </c>
      <c r="KA11" s="67"/>
      <c r="KB11" s="67"/>
      <c r="KC11" s="46">
        <f t="shared" ref="KC11:KC14" si="323">KA11-KB11</f>
        <v>0</v>
      </c>
      <c r="KD11" s="48">
        <v>1.68</v>
      </c>
      <c r="KE11" s="48">
        <f t="shared" si="225"/>
        <v>0</v>
      </c>
      <c r="KF11" s="49"/>
      <c r="KG11" s="128"/>
      <c r="KH11" s="231">
        <f t="shared" si="298"/>
        <v>0</v>
      </c>
      <c r="KI11" s="67"/>
      <c r="KJ11" s="67"/>
      <c r="KK11" s="46">
        <f t="shared" ref="KK11:KK14" si="324">KI11-KJ11</f>
        <v>0</v>
      </c>
      <c r="KL11" s="48">
        <v>1.68</v>
      </c>
      <c r="KM11" s="48">
        <f t="shared" si="226"/>
        <v>0</v>
      </c>
      <c r="KN11" s="49"/>
      <c r="KO11" s="128"/>
      <c r="KP11" s="231">
        <f t="shared" si="299"/>
        <v>0</v>
      </c>
      <c r="KQ11" s="67"/>
      <c r="KR11" s="67"/>
      <c r="KS11" s="46">
        <f t="shared" ref="KS11:KS14" si="325">KQ11-KR11</f>
        <v>0</v>
      </c>
      <c r="KT11" s="48">
        <v>1.68</v>
      </c>
      <c r="KU11" s="48">
        <f t="shared" si="227"/>
        <v>0</v>
      </c>
      <c r="KV11" s="49"/>
      <c r="KW11" s="128"/>
      <c r="KX11" s="231">
        <f t="shared" si="300"/>
        <v>0</v>
      </c>
      <c r="KY11" s="67"/>
      <c r="KZ11" s="67"/>
      <c r="LA11" s="46">
        <f t="shared" ref="LA11:LA14" si="326">KY11-KZ11</f>
        <v>0</v>
      </c>
      <c r="LB11" s="48">
        <v>1.68</v>
      </c>
      <c r="LC11" s="48">
        <f t="shared" si="228"/>
        <v>0</v>
      </c>
      <c r="LD11" s="49"/>
      <c r="LE11" s="128"/>
      <c r="LF11" s="231">
        <f t="shared" si="301"/>
        <v>0</v>
      </c>
      <c r="LG11" s="67"/>
      <c r="LH11" s="67"/>
      <c r="LI11" s="46">
        <f t="shared" ref="LI11:LI14" si="327">LG11-LH11</f>
        <v>0</v>
      </c>
      <c r="LJ11" s="48">
        <v>1.68</v>
      </c>
      <c r="LK11" s="48">
        <f t="shared" si="229"/>
        <v>0</v>
      </c>
      <c r="LL11" s="49"/>
      <c r="LM11" s="128"/>
      <c r="LN11" s="231">
        <f t="shared" si="302"/>
        <v>0</v>
      </c>
      <c r="LO11" s="67"/>
      <c r="LP11" s="67"/>
      <c r="LQ11" s="46">
        <f t="shared" ref="LQ11:LQ14" si="328">LO11-LP11</f>
        <v>0</v>
      </c>
      <c r="LR11" s="48">
        <v>1.68</v>
      </c>
      <c r="LS11" s="48">
        <f t="shared" ref="LS11:LS14" si="329">LQ11*LR11</f>
        <v>0</v>
      </c>
      <c r="LT11" s="49"/>
      <c r="LU11" s="128"/>
      <c r="LV11" s="231">
        <f t="shared" si="303"/>
        <v>0</v>
      </c>
      <c r="LW11" s="278"/>
      <c r="LX11" s="67"/>
      <c r="LY11" s="46"/>
      <c r="LZ11" s="48"/>
      <c r="MA11" s="48"/>
      <c r="MB11" s="49"/>
      <c r="MC11" s="231"/>
      <c r="MD11" s="250">
        <f t="shared" si="304"/>
        <v>0</v>
      </c>
      <c r="MF11" s="278"/>
      <c r="MG11" s="67"/>
      <c r="MH11" s="46"/>
      <c r="MI11" s="48"/>
      <c r="MJ11" s="48"/>
      <c r="MK11" s="49"/>
      <c r="ML11" s="231"/>
      <c r="MM11" s="250">
        <f t="shared" si="305"/>
        <v>0</v>
      </c>
      <c r="MN11" s="278"/>
      <c r="MO11" s="67"/>
      <c r="MP11" s="46"/>
      <c r="MQ11" s="48"/>
      <c r="MR11" s="48"/>
      <c r="MS11" s="49"/>
      <c r="MT11" s="231"/>
      <c r="MU11" s="250">
        <f t="shared" si="306"/>
        <v>0</v>
      </c>
      <c r="MV11" s="278"/>
      <c r="MW11" s="67"/>
      <c r="MX11" s="46"/>
      <c r="MY11" s="48"/>
      <c r="MZ11" s="48"/>
      <c r="NA11" s="49"/>
      <c r="NB11" s="231"/>
      <c r="NC11" s="250">
        <f t="shared" si="307"/>
        <v>0</v>
      </c>
      <c r="ND11" s="278"/>
      <c r="NE11" s="278"/>
      <c r="NF11" s="46"/>
      <c r="NG11" s="48"/>
      <c r="NH11" s="48"/>
      <c r="NI11" s="49"/>
      <c r="NJ11" s="231"/>
      <c r="NK11" s="250">
        <f t="shared" si="308"/>
        <v>0</v>
      </c>
      <c r="NL11" s="278"/>
      <c r="NM11" s="278"/>
      <c r="NN11" s="46"/>
      <c r="NO11" s="48"/>
      <c r="NP11" s="48"/>
      <c r="NQ11" s="49"/>
      <c r="NR11" s="231"/>
      <c r="NS11" s="250">
        <f t="shared" si="309"/>
        <v>0</v>
      </c>
      <c r="NT11" s="278"/>
      <c r="NU11" s="278"/>
      <c r="NV11" s="46"/>
      <c r="NW11" s="48"/>
      <c r="NX11" s="48"/>
      <c r="NY11" s="49"/>
      <c r="NZ11" s="231"/>
      <c r="OA11" s="250">
        <f t="shared" si="310"/>
        <v>0</v>
      </c>
      <c r="OB11" s="278"/>
      <c r="OC11" s="278"/>
      <c r="OD11" s="46"/>
      <c r="OE11" s="48"/>
      <c r="OF11" s="48"/>
      <c r="OG11" s="49"/>
      <c r="OH11" s="231"/>
      <c r="OI11" s="250">
        <f t="shared" si="311"/>
        <v>0</v>
      </c>
      <c r="OJ11" s="278"/>
      <c r="OK11" s="278"/>
      <c r="OL11" s="46"/>
      <c r="OM11" s="48"/>
      <c r="ON11" s="48"/>
      <c r="OO11" s="49"/>
      <c r="OP11" s="231"/>
      <c r="OQ11" s="250">
        <f t="shared" si="312"/>
        <v>0</v>
      </c>
      <c r="OR11" s="278"/>
      <c r="OS11" s="278"/>
      <c r="OT11" s="46"/>
      <c r="OU11" s="48"/>
      <c r="OV11" s="48"/>
      <c r="OW11" s="49"/>
      <c r="OX11" s="231"/>
      <c r="OY11" s="250">
        <f t="shared" si="314"/>
        <v>0</v>
      </c>
      <c r="OZ11" s="278"/>
      <c r="PA11" s="278"/>
      <c r="PB11" s="286">
        <f>OZ9-PA9</f>
        <v>470</v>
      </c>
      <c r="PC11" s="48"/>
      <c r="PD11" s="48"/>
      <c r="PE11" s="49"/>
      <c r="PF11" s="231"/>
      <c r="PG11" s="250">
        <f t="shared" si="315"/>
        <v>0</v>
      </c>
      <c r="PH11" s="278"/>
      <c r="PI11" s="278"/>
      <c r="PJ11" s="286">
        <f>PH9-PI9</f>
        <v>514</v>
      </c>
      <c r="PK11" s="48"/>
      <c r="PL11" s="48"/>
      <c r="PM11" s="49"/>
      <c r="PN11" s="231"/>
      <c r="PO11" s="250">
        <f t="shared" si="317"/>
        <v>0</v>
      </c>
      <c r="PP11" s="278"/>
      <c r="PQ11" s="278"/>
      <c r="PR11" s="286">
        <f>PP9-PQ9</f>
        <v>566</v>
      </c>
      <c r="PS11" s="48"/>
      <c r="PT11" s="48"/>
      <c r="PU11" s="49"/>
      <c r="PV11" s="231"/>
      <c r="PW11" s="250">
        <f t="shared" si="318"/>
        <v>0</v>
      </c>
      <c r="PY11" s="278"/>
      <c r="PZ11" s="278"/>
      <c r="QA11" s="286">
        <f>PY9-PZ9</f>
        <v>489</v>
      </c>
      <c r="QB11" s="48"/>
      <c r="QC11" s="48"/>
      <c r="QD11" s="49"/>
      <c r="QE11" s="231"/>
      <c r="QF11" s="250"/>
      <c r="QG11" s="278"/>
      <c r="QH11" s="278"/>
      <c r="QI11" s="286">
        <f>QG9-QH9</f>
        <v>469</v>
      </c>
      <c r="QJ11" s="48"/>
      <c r="QK11" s="48"/>
      <c r="QL11" s="49"/>
      <c r="QM11" s="231"/>
      <c r="QN11" s="293"/>
      <c r="QP11" s="278"/>
      <c r="QQ11" s="278"/>
      <c r="QR11" s="286">
        <f>QP9-QQ9</f>
        <v>481</v>
      </c>
      <c r="QS11" s="48"/>
      <c r="QT11" s="48"/>
      <c r="QU11" s="49"/>
      <c r="QV11" s="231"/>
      <c r="QW11" s="293"/>
      <c r="QX11" s="278"/>
      <c r="QY11" s="278"/>
      <c r="QZ11" s="286">
        <f>QX9-QY9</f>
        <v>428</v>
      </c>
      <c r="RA11" s="48"/>
      <c r="RB11" s="48"/>
      <c r="RC11" s="49"/>
      <c r="RD11" s="231"/>
      <c r="RE11" s="293"/>
      <c r="RG11" s="278"/>
      <c r="RH11" s="278"/>
      <c r="RI11" s="286">
        <f>RG9-RH9</f>
        <v>398</v>
      </c>
      <c r="RJ11" s="48"/>
      <c r="RK11" s="48"/>
      <c r="RL11" s="49"/>
      <c r="RM11" s="231"/>
      <c r="RN11" s="293"/>
      <c r="RP11" s="278"/>
      <c r="RQ11" s="278"/>
      <c r="RR11" s="286">
        <f>RP9-RQ9</f>
        <v>431</v>
      </c>
      <c r="RS11" s="48">
        <v>1.68</v>
      </c>
      <c r="RT11" s="300">
        <f>RR11*RS11</f>
        <v>724.07999999999993</v>
      </c>
      <c r="RU11" s="49"/>
      <c r="RV11" s="301"/>
      <c r="RW11" s="74"/>
      <c r="RY11" s="278"/>
      <c r="RZ11" s="278"/>
      <c r="SA11" s="286">
        <f>RY9-RZ9</f>
        <v>564</v>
      </c>
      <c r="SB11" s="48">
        <v>1.68</v>
      </c>
      <c r="SC11" s="300">
        <f>SA11*SB11</f>
        <v>947.52</v>
      </c>
      <c r="SD11" s="49"/>
      <c r="SE11" s="301"/>
      <c r="SF11" s="74"/>
      <c r="SH11" s="278"/>
      <c r="SI11" s="278"/>
      <c r="SJ11" s="286">
        <f>SH9-SI9</f>
        <v>383</v>
      </c>
      <c r="SK11" s="48">
        <v>1.68</v>
      </c>
      <c r="SL11" s="300">
        <f>SJ11*SK11</f>
        <v>643.43999999999994</v>
      </c>
      <c r="SM11" s="49"/>
      <c r="SN11" s="301"/>
      <c r="SO11" s="74"/>
      <c r="SQ11" s="278"/>
      <c r="SR11" s="278"/>
      <c r="SS11" s="286">
        <f>SQ9-SR9</f>
        <v>497</v>
      </c>
      <c r="ST11" s="48">
        <v>1.68</v>
      </c>
      <c r="SU11" s="300">
        <f>SS11*ST11</f>
        <v>834.95999999999992</v>
      </c>
      <c r="SV11" s="49"/>
      <c r="SW11" s="301"/>
      <c r="SX11" s="74"/>
      <c r="SZ11" s="278"/>
      <c r="TA11" s="278"/>
      <c r="TB11" s="286">
        <f>SZ9-TA9</f>
        <v>540</v>
      </c>
      <c r="TC11" s="48">
        <v>1.68</v>
      </c>
      <c r="TD11" s="300">
        <f>TB11*TC11</f>
        <v>907.19999999999993</v>
      </c>
      <c r="TE11" s="49"/>
      <c r="TF11" s="301"/>
      <c r="TG11" s="74"/>
      <c r="TI11" s="278"/>
      <c r="TJ11" s="310"/>
      <c r="TK11" s="286">
        <f>TI9-TJ9</f>
        <v>578</v>
      </c>
      <c r="TL11" s="48">
        <v>1.68</v>
      </c>
      <c r="TM11" s="300">
        <f>TK11*TL11</f>
        <v>971.04</v>
      </c>
      <c r="TN11" s="49"/>
      <c r="TO11" s="306"/>
      <c r="TP11" s="75"/>
      <c r="TR11" s="278"/>
      <c r="TS11" s="310"/>
      <c r="TT11" s="286">
        <f>TR9-TS9</f>
        <v>381</v>
      </c>
      <c r="TU11" s="48">
        <v>1.68</v>
      </c>
      <c r="TV11" s="300">
        <f>TT11*TU11</f>
        <v>640.07999999999993</v>
      </c>
      <c r="TW11" s="49"/>
      <c r="TX11" s="306"/>
      <c r="TY11" s="75"/>
      <c r="UA11" s="278"/>
      <c r="UB11" s="310"/>
      <c r="UC11" s="286">
        <f>UA9-UB9</f>
        <v>566</v>
      </c>
      <c r="UD11" s="48">
        <v>1.68</v>
      </c>
      <c r="UE11" s="300">
        <f>UC11*UD11</f>
        <v>950.88</v>
      </c>
      <c r="UF11" s="49"/>
      <c r="UG11" s="306"/>
      <c r="UH11" s="75"/>
      <c r="UJ11" s="278"/>
      <c r="UK11" s="310"/>
      <c r="UL11" s="286">
        <f>UJ9-UK9</f>
        <v>538</v>
      </c>
      <c r="UM11" s="48">
        <v>1.68</v>
      </c>
      <c r="UN11" s="300">
        <f>UL11*UM11</f>
        <v>903.83999999999992</v>
      </c>
      <c r="UO11" s="49"/>
      <c r="UP11" s="306"/>
      <c r="UQ11" s="75"/>
      <c r="US11" s="278"/>
      <c r="UT11" s="310"/>
      <c r="UU11" s="286">
        <f>US9-UT9</f>
        <v>458</v>
      </c>
      <c r="UV11" s="48">
        <v>1.68</v>
      </c>
      <c r="UW11" s="300">
        <f>UU11*UV11</f>
        <v>769.43999999999994</v>
      </c>
      <c r="UX11" s="49"/>
      <c r="UY11" s="306"/>
      <c r="UZ11" s="75"/>
      <c r="VB11" s="278"/>
      <c r="VC11" s="310"/>
      <c r="VD11" s="286">
        <f>VB9-VC9</f>
        <v>461</v>
      </c>
      <c r="VE11" s="48">
        <v>1.68</v>
      </c>
      <c r="VF11" s="300">
        <f>VD11*VE11</f>
        <v>774.48</v>
      </c>
      <c r="VG11" s="49"/>
      <c r="VH11" s="306"/>
      <c r="VI11" s="75"/>
      <c r="VK11" s="278"/>
      <c r="VL11" s="278"/>
      <c r="VM11" s="286">
        <f>VK9-VL9</f>
        <v>388</v>
      </c>
      <c r="VN11" s="48">
        <v>2.64</v>
      </c>
      <c r="VO11" s="300">
        <f>VM11*VN11</f>
        <v>1024.32</v>
      </c>
      <c r="VP11" s="49"/>
      <c r="VQ11" s="306"/>
      <c r="VR11" s="75"/>
      <c r="VT11" s="278"/>
      <c r="VU11" s="278"/>
      <c r="VV11" s="286">
        <f>VT9-VU9</f>
        <v>400</v>
      </c>
      <c r="VW11" s="48">
        <v>2.64</v>
      </c>
      <c r="VX11" s="300">
        <f>VV11*VW11</f>
        <v>1056</v>
      </c>
      <c r="VY11" s="49"/>
      <c r="VZ11" s="306"/>
      <c r="WA11" s="75"/>
      <c r="WC11" s="278"/>
      <c r="WD11" s="278"/>
      <c r="WE11" s="286">
        <f>WC9-WD9</f>
        <v>435</v>
      </c>
      <c r="WF11" s="48">
        <v>2.64</v>
      </c>
      <c r="WG11" s="300">
        <f>WE11*WF11</f>
        <v>1148.4000000000001</v>
      </c>
      <c r="WH11" s="49"/>
      <c r="WI11" s="306"/>
      <c r="WJ11" s="75"/>
      <c r="WL11" s="278"/>
      <c r="WM11" s="278"/>
      <c r="WN11" s="286">
        <f>WL9-WM9</f>
        <v>386</v>
      </c>
      <c r="WO11" s="48">
        <v>2.64</v>
      </c>
      <c r="WP11" s="300">
        <f>WN11*WO11</f>
        <v>1019.0400000000001</v>
      </c>
      <c r="WQ11" s="49"/>
      <c r="WR11" s="306"/>
      <c r="WS11" s="75"/>
      <c r="WU11" s="278"/>
      <c r="WV11" s="278"/>
      <c r="WW11" s="286">
        <f>WU9-WV9</f>
        <v>492</v>
      </c>
      <c r="WX11" s="48">
        <v>2.64</v>
      </c>
      <c r="WY11" s="300">
        <f>WW11*WX11</f>
        <v>1298.8800000000001</v>
      </c>
      <c r="WZ11" s="49"/>
      <c r="XA11" s="306"/>
      <c r="XB11" s="75"/>
      <c r="XD11" s="278"/>
      <c r="XE11" s="278"/>
      <c r="XF11" s="286">
        <f>XD9-XE9</f>
        <v>454</v>
      </c>
      <c r="XG11" s="48">
        <v>2.64</v>
      </c>
      <c r="XH11" s="300">
        <f>XF11*XG11</f>
        <v>1198.56</v>
      </c>
      <c r="XI11" s="49"/>
      <c r="XJ11" s="306"/>
      <c r="XK11" s="75"/>
      <c r="XM11" s="278"/>
      <c r="XN11" s="278"/>
      <c r="XO11" s="286">
        <f>XM9-XN9</f>
        <v>600</v>
      </c>
      <c r="XP11" s="48">
        <v>2.64</v>
      </c>
      <c r="XQ11" s="300">
        <f>XO11*XP11</f>
        <v>1584</v>
      </c>
      <c r="XR11" s="49"/>
      <c r="XS11" s="306"/>
      <c r="XT11" s="75"/>
      <c r="XV11" s="278"/>
      <c r="XW11" s="278"/>
      <c r="XX11" s="286">
        <f>XV9-XW9</f>
        <v>534</v>
      </c>
      <c r="XY11" s="48">
        <v>2.64</v>
      </c>
      <c r="XZ11" s="300">
        <f>XX11*XY11</f>
        <v>1409.76</v>
      </c>
      <c r="YA11" s="49"/>
      <c r="YB11" s="306"/>
      <c r="YC11" s="75"/>
      <c r="YE11" s="278"/>
      <c r="YF11" s="278"/>
      <c r="YG11" s="286">
        <f>YE9-YF9</f>
        <v>478</v>
      </c>
      <c r="YH11" s="48">
        <v>2.64</v>
      </c>
      <c r="YI11" s="300">
        <f>YG11*YH11</f>
        <v>1261.92</v>
      </c>
      <c r="YJ11" s="49"/>
      <c r="YK11" s="306"/>
      <c r="YL11" s="75"/>
      <c r="YN11" s="278"/>
      <c r="YO11" s="278"/>
      <c r="YP11" s="286">
        <f>YN9-YO9</f>
        <v>411</v>
      </c>
      <c r="YQ11" s="48">
        <v>2.64</v>
      </c>
      <c r="YR11" s="300">
        <f>YP11*YQ11</f>
        <v>1085.04</v>
      </c>
      <c r="YS11" s="49"/>
      <c r="YT11" s="306"/>
      <c r="YU11" s="75"/>
      <c r="YW11" s="278"/>
      <c r="YX11" s="278"/>
      <c r="YY11" s="286">
        <f>YW9-YX9</f>
        <v>710</v>
      </c>
      <c r="YZ11" s="48">
        <v>2.64</v>
      </c>
      <c r="ZA11" s="300">
        <f>YY11*YZ11</f>
        <v>1874.4</v>
      </c>
      <c r="ZB11" s="49"/>
      <c r="ZC11" s="306"/>
      <c r="ZD11" s="75"/>
      <c r="ZF11" s="278"/>
      <c r="ZG11" s="278"/>
      <c r="ZH11" s="286">
        <f>ZF9-ZG9</f>
        <v>110</v>
      </c>
      <c r="ZI11" s="48">
        <v>2.64</v>
      </c>
      <c r="ZJ11" s="300">
        <f>ZH11*ZI11</f>
        <v>290.40000000000003</v>
      </c>
      <c r="ZK11" s="49"/>
      <c r="ZL11" s="306"/>
      <c r="ZM11" s="75"/>
      <c r="ZP11" s="278"/>
      <c r="ZQ11" s="278"/>
      <c r="ZR11" s="286"/>
      <c r="ZS11" s="48"/>
      <c r="ZT11" s="300"/>
      <c r="ZU11" s="49"/>
      <c r="ZV11" s="306"/>
      <c r="ZW11" s="75"/>
      <c r="ZY11" s="278"/>
      <c r="ZZ11" s="278"/>
      <c r="AAA11" s="286"/>
      <c r="AAB11" s="48"/>
      <c r="AAC11" s="300"/>
      <c r="AAD11" s="49"/>
      <c r="AAE11" s="306"/>
      <c r="AAF11" s="75"/>
      <c r="AAH11" s="278"/>
      <c r="AAI11" s="278"/>
      <c r="AAJ11" s="286"/>
      <c r="AAK11" s="48"/>
      <c r="AAL11" s="327">
        <f>AAL9-AAL10</f>
        <v>543.56000000000006</v>
      </c>
      <c r="AAM11" s="49"/>
      <c r="AAN11" s="306"/>
      <c r="AAO11" s="75"/>
      <c r="AAQ11" s="278"/>
      <c r="AAR11" s="278"/>
      <c r="AAS11" s="286"/>
      <c r="AAT11" s="48"/>
      <c r="AAU11" s="327"/>
      <c r="AAV11" s="49"/>
      <c r="AAW11" s="306"/>
      <c r="AAX11" s="75"/>
      <c r="AAZ11" s="278"/>
      <c r="ABA11" s="278"/>
      <c r="ABB11" s="286"/>
      <c r="ABC11" s="48"/>
      <c r="ABD11" s="327"/>
      <c r="ABE11" s="49"/>
      <c r="ABF11" s="306"/>
      <c r="ABG11" s="75"/>
      <c r="ABI11" s="278"/>
      <c r="ABJ11" s="278"/>
      <c r="ABK11" s="286"/>
      <c r="ABL11" s="48"/>
      <c r="ABM11" s="327"/>
      <c r="ABN11" s="49"/>
      <c r="ABO11" s="306"/>
      <c r="ABP11" s="75"/>
      <c r="ABS11" s="278"/>
      <c r="ABT11" s="278"/>
      <c r="ABU11" s="286"/>
      <c r="ABV11" s="48"/>
      <c r="ABW11" s="327">
        <f>ABW10-ABW9</f>
        <v>566.67999999999984</v>
      </c>
      <c r="ABX11" s="49"/>
      <c r="ABY11" s="306"/>
      <c r="ABZ11" s="75"/>
      <c r="ACB11" s="278"/>
      <c r="ACC11" s="278"/>
      <c r="ACD11" s="286"/>
      <c r="ACE11" s="48"/>
      <c r="ACF11" s="327"/>
      <c r="ACG11" s="49"/>
      <c r="ACH11" s="306"/>
      <c r="ACI11" s="75"/>
      <c r="ACK11" s="278"/>
      <c r="ACL11" s="278"/>
      <c r="ACM11" s="286"/>
      <c r="ACN11" s="48"/>
      <c r="ACO11" s="327"/>
      <c r="ACP11" s="49"/>
      <c r="ACQ11" s="306"/>
      <c r="ACR11" s="75"/>
      <c r="ACT11" s="278"/>
      <c r="ACU11" s="278"/>
      <c r="ACV11" s="286"/>
      <c r="ACW11" s="48"/>
      <c r="ACX11" s="327"/>
      <c r="ACY11" s="49"/>
      <c r="ACZ11" s="306"/>
      <c r="ADA11" s="75"/>
      <c r="ADC11" s="278"/>
      <c r="ADD11" s="278"/>
      <c r="ADE11" s="286"/>
      <c r="ADF11" s="48"/>
      <c r="ADG11" s="327"/>
      <c r="ADH11" s="49"/>
      <c r="ADI11" s="306"/>
      <c r="ADJ11" s="75"/>
      <c r="ADL11" s="278"/>
      <c r="ADM11" s="278"/>
      <c r="ADN11" s="286"/>
      <c r="ADO11" s="48"/>
      <c r="ADP11" s="327"/>
      <c r="ADQ11" s="49"/>
      <c r="ADR11" s="306"/>
      <c r="ADS11" s="75"/>
      <c r="ADU11" s="278"/>
      <c r="ADV11" s="278"/>
      <c r="ADW11" s="286"/>
      <c r="ADX11" s="48"/>
      <c r="ADY11" s="327"/>
      <c r="ADZ11" s="49"/>
      <c r="AEA11" s="306"/>
      <c r="AEB11" s="75"/>
    </row>
    <row r="12" spans="2:808" x14ac:dyDescent="0.35">
      <c r="B12" s="46">
        <v>7046</v>
      </c>
      <c r="C12" s="47" t="s">
        <v>36</v>
      </c>
      <c r="D12" s="228" t="s">
        <v>37</v>
      </c>
      <c r="E12" s="67"/>
      <c r="F12" s="46"/>
      <c r="G12" s="46"/>
      <c r="H12" s="48"/>
      <c r="I12" s="48"/>
      <c r="J12" s="49">
        <v>15</v>
      </c>
      <c r="K12" s="49">
        <v>-40</v>
      </c>
      <c r="L12" s="80">
        <v>0</v>
      </c>
      <c r="M12" s="67"/>
      <c r="N12" s="46"/>
      <c r="O12" s="46">
        <f t="shared" si="16"/>
        <v>0</v>
      </c>
      <c r="P12" s="48"/>
      <c r="Q12" s="48">
        <f t="shared" si="17"/>
        <v>0</v>
      </c>
      <c r="R12" s="49"/>
      <c r="S12" s="77">
        <v>5</v>
      </c>
      <c r="T12" s="68"/>
      <c r="U12" s="67"/>
      <c r="V12" s="46"/>
      <c r="W12" s="46">
        <f>U12-V12</f>
        <v>0</v>
      </c>
      <c r="X12" s="48"/>
      <c r="Y12" s="48">
        <f t="shared" si="18"/>
        <v>0</v>
      </c>
      <c r="Z12" s="49"/>
      <c r="AA12" s="77">
        <v>10</v>
      </c>
      <c r="AB12" s="68"/>
      <c r="AC12" s="67"/>
      <c r="AD12" s="46"/>
      <c r="AE12" s="46">
        <f>AC12-AD12</f>
        <v>0</v>
      </c>
      <c r="AF12" s="48"/>
      <c r="AG12" s="48">
        <f t="shared" si="19"/>
        <v>0</v>
      </c>
      <c r="AH12" s="49"/>
      <c r="AI12" s="77">
        <v>15</v>
      </c>
      <c r="AJ12" s="68"/>
      <c r="AK12" s="67"/>
      <c r="AL12" s="67"/>
      <c r="AM12" s="46">
        <f>AK12-AL12</f>
        <v>0</v>
      </c>
      <c r="AN12" s="48"/>
      <c r="AO12" s="48">
        <f t="shared" si="20"/>
        <v>0</v>
      </c>
      <c r="AP12" s="49"/>
      <c r="AQ12" s="101">
        <v>15</v>
      </c>
      <c r="AR12" s="99">
        <f t="shared" si="21"/>
        <v>15</v>
      </c>
      <c r="AS12" s="67"/>
      <c r="AT12" s="67"/>
      <c r="AU12" s="46">
        <f>AS12-AT12</f>
        <v>0</v>
      </c>
      <c r="AV12" s="48">
        <v>1.68</v>
      </c>
      <c r="AW12" s="48">
        <f t="shared" si="22"/>
        <v>0</v>
      </c>
      <c r="AX12" s="49"/>
      <c r="AY12" s="101">
        <v>15</v>
      </c>
      <c r="AZ12" s="99">
        <f t="shared" si="170"/>
        <v>15</v>
      </c>
      <c r="BA12" s="67"/>
      <c r="BB12" s="67"/>
      <c r="BC12" s="46">
        <f>BA12-BB12</f>
        <v>0</v>
      </c>
      <c r="BD12" s="48">
        <v>1.68</v>
      </c>
      <c r="BE12" s="48">
        <f t="shared" si="23"/>
        <v>0</v>
      </c>
      <c r="BF12" s="49"/>
      <c r="BG12" s="101">
        <v>15</v>
      </c>
      <c r="BH12" s="99">
        <f t="shared" si="171"/>
        <v>15</v>
      </c>
      <c r="BI12" s="67"/>
      <c r="BJ12" s="67"/>
      <c r="BK12" s="46">
        <f>BI12-BJ12</f>
        <v>0</v>
      </c>
      <c r="BL12" s="48">
        <v>1.68</v>
      </c>
      <c r="BM12" s="48">
        <f t="shared" si="24"/>
        <v>0</v>
      </c>
      <c r="BN12" s="49"/>
      <c r="BO12" s="101">
        <v>15</v>
      </c>
      <c r="BP12" s="99">
        <f t="shared" si="172"/>
        <v>15</v>
      </c>
      <c r="BQ12" s="67"/>
      <c r="BR12" s="67"/>
      <c r="BS12" s="46">
        <f>BQ12-BR12</f>
        <v>0</v>
      </c>
      <c r="BT12" s="48">
        <v>1.68</v>
      </c>
      <c r="BU12" s="48">
        <f t="shared" si="25"/>
        <v>0</v>
      </c>
      <c r="BV12" s="49"/>
      <c r="BW12" s="101">
        <v>15</v>
      </c>
      <c r="BX12" s="99">
        <v>18</v>
      </c>
      <c r="BY12" s="67"/>
      <c r="BZ12" s="67"/>
      <c r="CA12" s="46">
        <f>BY12-BZ12</f>
        <v>0</v>
      </c>
      <c r="CB12" s="48">
        <v>1.68</v>
      </c>
      <c r="CC12" s="48">
        <f t="shared" si="26"/>
        <v>0</v>
      </c>
      <c r="CD12" s="49"/>
      <c r="CE12" s="101"/>
      <c r="CF12" s="99">
        <v>18</v>
      </c>
      <c r="CI12" s="67"/>
      <c r="CJ12" s="67"/>
      <c r="CK12" s="46">
        <f>CI12-CJ12</f>
        <v>0</v>
      </c>
      <c r="CL12" s="48">
        <v>1.68</v>
      </c>
      <c r="CM12" s="48">
        <f t="shared" si="27"/>
        <v>0</v>
      </c>
      <c r="CN12" s="49"/>
      <c r="CO12" s="101">
        <v>18</v>
      </c>
      <c r="CP12" s="99">
        <v>18</v>
      </c>
      <c r="CQ12" s="67"/>
      <c r="CR12" s="67"/>
      <c r="CS12" s="46">
        <f>CQ12-CR12</f>
        <v>0</v>
      </c>
      <c r="CT12" s="48">
        <v>1.68</v>
      </c>
      <c r="CU12" s="48">
        <f t="shared" si="28"/>
        <v>0</v>
      </c>
      <c r="CV12" s="49"/>
      <c r="CW12" s="101">
        <v>18</v>
      </c>
      <c r="CX12" s="99">
        <v>18</v>
      </c>
      <c r="CY12" s="67"/>
      <c r="CZ12" s="67"/>
      <c r="DA12" s="46">
        <f>CY12-CZ12</f>
        <v>0</v>
      </c>
      <c r="DB12" s="48">
        <v>1.68</v>
      </c>
      <c r="DC12" s="48">
        <f t="shared" si="29"/>
        <v>0</v>
      </c>
      <c r="DD12" s="49"/>
      <c r="DE12" s="101">
        <v>18</v>
      </c>
      <c r="DF12" s="142">
        <v>18</v>
      </c>
      <c r="DG12" s="67"/>
      <c r="DH12" s="46"/>
      <c r="DI12" s="46">
        <f>DG12-DH12</f>
        <v>0</v>
      </c>
      <c r="DJ12" s="48">
        <v>1.68</v>
      </c>
      <c r="DK12" s="48">
        <f t="shared" si="30"/>
        <v>0</v>
      </c>
      <c r="DL12" s="49"/>
      <c r="DM12" s="145">
        <v>18</v>
      </c>
      <c r="DN12" s="140">
        <v>18</v>
      </c>
      <c r="DO12" s="67"/>
      <c r="DP12" s="46"/>
      <c r="DQ12" s="46">
        <f>DO12-DP12</f>
        <v>0</v>
      </c>
      <c r="DR12" s="48">
        <v>1.68</v>
      </c>
      <c r="DS12" s="48">
        <f t="shared" si="31"/>
        <v>0</v>
      </c>
      <c r="DT12" s="49"/>
      <c r="DU12" s="145">
        <v>18</v>
      </c>
      <c r="DV12" s="140">
        <v>18</v>
      </c>
      <c r="DW12" s="67"/>
      <c r="DX12" s="46"/>
      <c r="DY12" s="46">
        <f>DW12-DX12</f>
        <v>0</v>
      </c>
      <c r="DZ12" s="48">
        <v>1.68</v>
      </c>
      <c r="EA12" s="48">
        <f t="shared" si="32"/>
        <v>0</v>
      </c>
      <c r="EB12" s="49"/>
      <c r="EC12" s="145">
        <v>18</v>
      </c>
      <c r="ED12" s="140">
        <v>18</v>
      </c>
      <c r="EE12" s="67"/>
      <c r="EF12" s="46"/>
      <c r="EG12" s="46">
        <f>EE12-EF12</f>
        <v>0</v>
      </c>
      <c r="EH12" s="48">
        <v>1.68</v>
      </c>
      <c r="EI12" s="48">
        <f t="shared" si="33"/>
        <v>0</v>
      </c>
      <c r="EJ12" s="49"/>
      <c r="EK12" s="145">
        <v>18</v>
      </c>
      <c r="EL12" s="140">
        <v>18</v>
      </c>
      <c r="EM12" s="67"/>
      <c r="EN12" s="46"/>
      <c r="EO12" s="46">
        <f>EM12-EN12</f>
        <v>0</v>
      </c>
      <c r="EP12" s="48">
        <v>1.68</v>
      </c>
      <c r="EQ12" s="48">
        <f t="shared" si="34"/>
        <v>0</v>
      </c>
      <c r="ER12" s="49"/>
      <c r="ES12" s="145">
        <v>18</v>
      </c>
      <c r="ET12" s="140">
        <v>18</v>
      </c>
      <c r="EU12" s="67"/>
      <c r="EV12" s="46"/>
      <c r="EW12" s="46">
        <f>EU12-EV12</f>
        <v>0</v>
      </c>
      <c r="EX12" s="48">
        <v>1.68</v>
      </c>
      <c r="EY12" s="48">
        <f t="shared" si="0"/>
        <v>0</v>
      </c>
      <c r="EZ12" s="49"/>
      <c r="FA12" s="145">
        <v>20</v>
      </c>
      <c r="FB12" s="178">
        <v>20</v>
      </c>
      <c r="FC12" s="67"/>
      <c r="FD12" s="46"/>
      <c r="FE12" s="46">
        <f>FC12-FD12</f>
        <v>0</v>
      </c>
      <c r="FF12" s="48">
        <v>1.68</v>
      </c>
      <c r="FG12" s="48">
        <f t="shared" si="1"/>
        <v>0</v>
      </c>
      <c r="FH12" s="49"/>
      <c r="FI12" s="145">
        <v>20</v>
      </c>
      <c r="FJ12" s="182">
        <v>20</v>
      </c>
      <c r="FK12" s="67"/>
      <c r="FL12" s="46"/>
      <c r="FM12" s="46">
        <f>FK12-FL12</f>
        <v>0</v>
      </c>
      <c r="FN12" s="48">
        <v>1.68</v>
      </c>
      <c r="FO12" s="48">
        <f t="shared" si="2"/>
        <v>0</v>
      </c>
      <c r="FP12" s="49"/>
      <c r="FQ12" s="145">
        <v>20</v>
      </c>
      <c r="FR12" s="182"/>
      <c r="FS12" s="67"/>
      <c r="FT12" s="46"/>
      <c r="FU12" s="46">
        <f>FS12-FT12</f>
        <v>0</v>
      </c>
      <c r="FV12" s="48">
        <v>1.68</v>
      </c>
      <c r="FW12" s="48">
        <f t="shared" si="3"/>
        <v>0</v>
      </c>
      <c r="FX12" s="49"/>
      <c r="FY12" s="145">
        <v>20</v>
      </c>
      <c r="FZ12" s="182">
        <v>20</v>
      </c>
      <c r="GA12" s="67"/>
      <c r="GB12" s="46"/>
      <c r="GC12" s="46">
        <f>GA12-GB12</f>
        <v>0</v>
      </c>
      <c r="GD12" s="48">
        <v>1.68</v>
      </c>
      <c r="GE12" s="48">
        <f t="shared" si="212"/>
        <v>0</v>
      </c>
      <c r="GF12" s="49"/>
      <c r="GG12" s="145">
        <v>20</v>
      </c>
      <c r="GH12" s="178">
        <v>20</v>
      </c>
      <c r="GI12" s="67"/>
      <c r="GJ12" s="46"/>
      <c r="GK12" s="46">
        <f>GI12-GJ12</f>
        <v>0</v>
      </c>
      <c r="GL12" s="48">
        <v>1.68</v>
      </c>
      <c r="GM12" s="48">
        <f t="shared" si="213"/>
        <v>0</v>
      </c>
      <c r="GN12" s="49"/>
      <c r="GO12" s="145">
        <v>20</v>
      </c>
      <c r="GP12" s="178">
        <v>20</v>
      </c>
      <c r="GQ12" s="67"/>
      <c r="GR12" s="67"/>
      <c r="GS12" s="46">
        <f>GQ12-GR12</f>
        <v>0</v>
      </c>
      <c r="GT12" s="48">
        <v>1.68</v>
      </c>
      <c r="GU12" s="48">
        <f t="shared" si="214"/>
        <v>0</v>
      </c>
      <c r="GV12" s="49"/>
      <c r="GW12" s="145">
        <v>20</v>
      </c>
      <c r="GX12" s="178">
        <v>20</v>
      </c>
      <c r="GY12" s="67"/>
      <c r="GZ12" s="67"/>
      <c r="HA12" s="46">
        <f>GY12-GZ12</f>
        <v>0</v>
      </c>
      <c r="HB12" s="48">
        <v>1.68</v>
      </c>
      <c r="HC12" s="48">
        <f t="shared" si="215"/>
        <v>0</v>
      </c>
      <c r="HD12" s="49"/>
      <c r="HE12" s="145">
        <v>20</v>
      </c>
      <c r="HF12" s="178">
        <v>20</v>
      </c>
      <c r="HG12" s="67"/>
      <c r="HH12" s="67"/>
      <c r="HI12" s="46">
        <f>HG12-HH12</f>
        <v>0</v>
      </c>
      <c r="HJ12" s="48">
        <v>1.68</v>
      </c>
      <c r="HK12" s="48">
        <f t="shared" si="216"/>
        <v>0</v>
      </c>
      <c r="HL12" s="49"/>
      <c r="HM12" s="145">
        <v>20</v>
      </c>
      <c r="HN12" s="178">
        <v>20</v>
      </c>
      <c r="HO12" s="67"/>
      <c r="HP12" s="67"/>
      <c r="HQ12" s="46">
        <f>HO12-HP12</f>
        <v>0</v>
      </c>
      <c r="HR12" s="48">
        <v>1.68</v>
      </c>
      <c r="HS12" s="48">
        <f t="shared" si="217"/>
        <v>0</v>
      </c>
      <c r="HT12" s="49"/>
      <c r="HU12" s="145">
        <v>20</v>
      </c>
      <c r="HV12" s="178">
        <v>20</v>
      </c>
      <c r="HW12" s="67"/>
      <c r="HX12" s="67"/>
      <c r="HY12" s="46">
        <f>HW12-HX12</f>
        <v>0</v>
      </c>
      <c r="HZ12" s="48">
        <v>1.68</v>
      </c>
      <c r="IA12" s="48">
        <f t="shared" si="218"/>
        <v>0</v>
      </c>
      <c r="IB12" s="49"/>
      <c r="IC12" s="145">
        <v>20</v>
      </c>
      <c r="ID12" s="178">
        <v>20</v>
      </c>
      <c r="IE12" s="67"/>
      <c r="IF12" s="67"/>
      <c r="IG12" s="46">
        <f>IE12-IF12</f>
        <v>0</v>
      </c>
      <c r="IH12" s="48">
        <v>1.68</v>
      </c>
      <c r="II12" s="48">
        <f t="shared" si="219"/>
        <v>0</v>
      </c>
      <c r="IJ12" s="49"/>
      <c r="IK12" s="145">
        <v>20</v>
      </c>
      <c r="IL12" s="178">
        <v>20</v>
      </c>
      <c r="IM12" s="67"/>
      <c r="IN12" s="67"/>
      <c r="IO12" s="46">
        <f t="shared" si="40"/>
        <v>0</v>
      </c>
      <c r="IP12" s="48">
        <v>1.68</v>
      </c>
      <c r="IQ12" s="48">
        <f t="shared" si="220"/>
        <v>0</v>
      </c>
      <c r="IR12" s="49"/>
      <c r="IS12" s="145">
        <v>20</v>
      </c>
      <c r="IT12" s="178">
        <v>20</v>
      </c>
      <c r="IU12" s="67"/>
      <c r="IV12" s="67"/>
      <c r="IW12" s="46">
        <f t="shared" si="319"/>
        <v>0</v>
      </c>
      <c r="IX12" s="48">
        <v>1.68</v>
      </c>
      <c r="IY12" s="48">
        <f t="shared" si="221"/>
        <v>0</v>
      </c>
      <c r="IZ12" s="49"/>
      <c r="JA12" s="145">
        <v>20</v>
      </c>
      <c r="JB12" s="178">
        <v>20</v>
      </c>
      <c r="JC12" s="67"/>
      <c r="JD12" s="67"/>
      <c r="JE12" s="46">
        <f t="shared" si="320"/>
        <v>0</v>
      </c>
      <c r="JF12" s="48">
        <v>1.68</v>
      </c>
      <c r="JG12" s="48">
        <f t="shared" si="222"/>
        <v>0</v>
      </c>
      <c r="JH12" s="49"/>
      <c r="JI12" s="234">
        <v>20</v>
      </c>
      <c r="JJ12" s="231">
        <v>20</v>
      </c>
      <c r="JK12" s="67"/>
      <c r="JL12" s="67"/>
      <c r="JM12" s="46">
        <f t="shared" si="321"/>
        <v>0</v>
      </c>
      <c r="JN12" s="48">
        <v>1.68</v>
      </c>
      <c r="JO12" s="48">
        <f t="shared" si="223"/>
        <v>0</v>
      </c>
      <c r="JP12" s="49"/>
      <c r="JQ12" s="234">
        <v>20</v>
      </c>
      <c r="JR12" s="231">
        <v>20</v>
      </c>
      <c r="JS12" s="67"/>
      <c r="JT12" s="67"/>
      <c r="JU12" s="46">
        <f t="shared" si="322"/>
        <v>0</v>
      </c>
      <c r="JV12" s="48">
        <v>1.68</v>
      </c>
      <c r="JW12" s="48">
        <f t="shared" si="224"/>
        <v>0</v>
      </c>
      <c r="JX12" s="49"/>
      <c r="JY12" s="234">
        <v>20</v>
      </c>
      <c r="JZ12" s="231">
        <v>20</v>
      </c>
      <c r="KA12" s="67"/>
      <c r="KB12" s="67"/>
      <c r="KC12" s="46">
        <f t="shared" si="323"/>
        <v>0</v>
      </c>
      <c r="KD12" s="48">
        <v>1.68</v>
      </c>
      <c r="KE12" s="48">
        <f t="shared" si="225"/>
        <v>0</v>
      </c>
      <c r="KF12" s="49"/>
      <c r="KG12" s="234">
        <v>20</v>
      </c>
      <c r="KH12" s="231">
        <v>20</v>
      </c>
      <c r="KI12" s="67"/>
      <c r="KJ12" s="67"/>
      <c r="KK12" s="46">
        <f t="shared" si="324"/>
        <v>0</v>
      </c>
      <c r="KL12" s="48">
        <v>1.68</v>
      </c>
      <c r="KM12" s="48">
        <f t="shared" si="226"/>
        <v>0</v>
      </c>
      <c r="KN12" s="49"/>
      <c r="KO12" s="234">
        <v>20</v>
      </c>
      <c r="KP12" s="231">
        <v>20</v>
      </c>
      <c r="KQ12" s="67"/>
      <c r="KR12" s="67"/>
      <c r="KS12" s="46">
        <f t="shared" si="325"/>
        <v>0</v>
      </c>
      <c r="KT12" s="48">
        <v>1.68</v>
      </c>
      <c r="KU12" s="48">
        <f t="shared" si="227"/>
        <v>0</v>
      </c>
      <c r="KV12" s="49"/>
      <c r="KW12" s="234">
        <v>20</v>
      </c>
      <c r="KX12" s="231">
        <v>20</v>
      </c>
      <c r="KY12" s="67"/>
      <c r="KZ12" s="67"/>
      <c r="LA12" s="46">
        <f t="shared" si="326"/>
        <v>0</v>
      </c>
      <c r="LB12" s="48">
        <v>1.68</v>
      </c>
      <c r="LC12" s="48">
        <f t="shared" si="228"/>
        <v>0</v>
      </c>
      <c r="LD12" s="49"/>
      <c r="LE12" s="195">
        <v>20</v>
      </c>
      <c r="LF12" s="182">
        <v>20</v>
      </c>
      <c r="LG12" s="67"/>
      <c r="LH12" s="67"/>
      <c r="LI12" s="46">
        <f t="shared" si="327"/>
        <v>0</v>
      </c>
      <c r="LJ12" s="48">
        <v>1.68</v>
      </c>
      <c r="LK12" s="48">
        <f t="shared" si="229"/>
        <v>0</v>
      </c>
      <c r="LL12" s="49"/>
      <c r="LM12" s="195">
        <v>20</v>
      </c>
      <c r="LN12" s="182">
        <v>20</v>
      </c>
      <c r="LO12" s="67"/>
      <c r="LP12" s="67"/>
      <c r="LQ12" s="46">
        <f t="shared" si="328"/>
        <v>0</v>
      </c>
      <c r="LR12" s="48">
        <v>1.68</v>
      </c>
      <c r="LS12" s="48">
        <f t="shared" si="329"/>
        <v>0</v>
      </c>
      <c r="LT12" s="49"/>
      <c r="LU12" s="195">
        <v>20</v>
      </c>
      <c r="LV12" s="182">
        <v>20</v>
      </c>
      <c r="LW12" s="278"/>
      <c r="LX12" s="67"/>
      <c r="LY12" s="46"/>
      <c r="LZ12" s="48"/>
      <c r="MA12" s="48"/>
      <c r="MB12" s="49"/>
      <c r="MC12" s="231">
        <v>20</v>
      </c>
      <c r="MD12" s="250">
        <v>20</v>
      </c>
      <c r="MF12" s="278"/>
      <c r="MG12" s="67"/>
      <c r="MH12" s="46"/>
      <c r="MI12" s="48"/>
      <c r="MJ12" s="48"/>
      <c r="MK12" s="49"/>
      <c r="ML12" s="231">
        <v>20</v>
      </c>
      <c r="MM12" s="250">
        <v>20</v>
      </c>
      <c r="MN12" s="278"/>
      <c r="MO12" s="67"/>
      <c r="MP12" s="46"/>
      <c r="MQ12" s="48"/>
      <c r="MR12" s="48"/>
      <c r="MS12" s="49"/>
      <c r="MT12" s="231">
        <v>20</v>
      </c>
      <c r="MU12" s="250">
        <v>20</v>
      </c>
      <c r="MV12" s="278"/>
      <c r="MW12" s="67"/>
      <c r="MX12" s="46"/>
      <c r="MY12" s="48"/>
      <c r="MZ12" s="48"/>
      <c r="NA12" s="49"/>
      <c r="NB12" s="231">
        <v>20</v>
      </c>
      <c r="NC12" s="250">
        <v>20</v>
      </c>
      <c r="ND12" s="278"/>
      <c r="NE12" s="278"/>
      <c r="NF12" s="46"/>
      <c r="NG12" s="48"/>
      <c r="NH12" s="48"/>
      <c r="NI12" s="49"/>
      <c r="NJ12" s="231">
        <v>20</v>
      </c>
      <c r="NK12" s="250">
        <v>20</v>
      </c>
      <c r="NL12" s="278"/>
      <c r="NM12" s="278"/>
      <c r="NN12" s="46"/>
      <c r="NO12" s="48"/>
      <c r="NP12" s="48"/>
      <c r="NQ12" s="49"/>
      <c r="NR12" s="231">
        <v>20</v>
      </c>
      <c r="NS12" s="250">
        <v>20</v>
      </c>
      <c r="NT12" s="278"/>
      <c r="NU12" s="278"/>
      <c r="NV12" s="46"/>
      <c r="NW12" s="48"/>
      <c r="NX12" s="48"/>
      <c r="NY12" s="49"/>
      <c r="NZ12" s="231">
        <v>40</v>
      </c>
      <c r="OA12" s="250">
        <v>20</v>
      </c>
      <c r="OB12" s="278"/>
      <c r="OC12" s="278"/>
      <c r="OD12" s="46"/>
      <c r="OE12" s="48"/>
      <c r="OF12" s="48"/>
      <c r="OG12" s="49"/>
      <c r="OH12" s="231">
        <v>20</v>
      </c>
      <c r="OI12" s="250">
        <v>20</v>
      </c>
      <c r="OJ12" s="278"/>
      <c r="OK12" s="278"/>
      <c r="OL12" s="46"/>
      <c r="OM12" s="48"/>
      <c r="ON12" s="48"/>
      <c r="OO12" s="49"/>
      <c r="OP12" s="231">
        <v>20</v>
      </c>
      <c r="OQ12" s="250">
        <v>20</v>
      </c>
      <c r="OR12" s="278"/>
      <c r="OS12" s="278"/>
      <c r="OT12" s="46"/>
      <c r="OU12" s="48"/>
      <c r="OV12" s="48"/>
      <c r="OW12" s="49"/>
      <c r="OX12" s="231">
        <v>20</v>
      </c>
      <c r="OY12" s="250">
        <v>20</v>
      </c>
      <c r="OZ12" s="278"/>
      <c r="PA12" s="278"/>
      <c r="PB12" s="46"/>
      <c r="PC12" s="48"/>
      <c r="PD12" s="48"/>
      <c r="PE12" s="49"/>
      <c r="PF12" s="231">
        <v>20</v>
      </c>
      <c r="PG12" s="250">
        <v>20</v>
      </c>
      <c r="PH12" s="278"/>
      <c r="PI12" s="278"/>
      <c r="PJ12" s="46"/>
      <c r="PK12" s="48"/>
      <c r="PL12" s="48"/>
      <c r="PM12" s="49"/>
      <c r="PN12" s="231">
        <v>20</v>
      </c>
      <c r="PO12" s="250">
        <v>20</v>
      </c>
      <c r="PP12" s="278"/>
      <c r="PQ12" s="278"/>
      <c r="PR12" s="46"/>
      <c r="PS12" s="48"/>
      <c r="PT12" s="48"/>
      <c r="PU12" s="49"/>
      <c r="PV12" s="231">
        <v>20</v>
      </c>
      <c r="PW12" s="250">
        <v>20</v>
      </c>
      <c r="PY12" s="278"/>
      <c r="PZ12" s="278"/>
      <c r="QA12" s="46"/>
      <c r="QB12" s="48"/>
      <c r="QC12" s="48"/>
      <c r="QD12" s="49"/>
      <c r="QE12" s="231">
        <v>20</v>
      </c>
      <c r="QF12" s="250">
        <v>25</v>
      </c>
      <c r="QG12" s="278"/>
      <c r="QH12" s="278"/>
      <c r="QI12" s="46"/>
      <c r="QJ12" s="48"/>
      <c r="QK12" s="48"/>
      <c r="QL12" s="49"/>
      <c r="QM12" s="231">
        <v>25</v>
      </c>
      <c r="QN12" s="178">
        <v>25</v>
      </c>
      <c r="QP12" s="278"/>
      <c r="QQ12" s="278"/>
      <c r="QR12" s="46"/>
      <c r="QS12" s="48"/>
      <c r="QT12" s="48"/>
      <c r="QU12" s="49"/>
      <c r="QV12" s="231">
        <v>25</v>
      </c>
      <c r="QW12" s="178">
        <v>25</v>
      </c>
      <c r="QX12" s="278"/>
      <c r="QY12" s="278"/>
      <c r="QZ12" s="46"/>
      <c r="RA12" s="48"/>
      <c r="RB12" s="48"/>
      <c r="RC12" s="49"/>
      <c r="RD12" s="231">
        <v>25</v>
      </c>
      <c r="RE12" s="178">
        <v>25</v>
      </c>
      <c r="RG12" s="278"/>
      <c r="RH12" s="278"/>
      <c r="RI12" s="46"/>
      <c r="RJ12" s="48"/>
      <c r="RK12" s="48"/>
      <c r="RL12" s="49"/>
      <c r="RM12" s="231">
        <v>25</v>
      </c>
      <c r="RN12" s="178">
        <v>25</v>
      </c>
      <c r="RP12" s="278"/>
      <c r="RQ12" s="278"/>
      <c r="RR12" s="46"/>
      <c r="RS12" s="48"/>
      <c r="RT12" s="48"/>
      <c r="RU12" s="49"/>
      <c r="RV12" s="301">
        <v>25</v>
      </c>
      <c r="RW12" s="74">
        <v>25</v>
      </c>
      <c r="RY12" s="278"/>
      <c r="RZ12" s="278"/>
      <c r="SA12" s="46"/>
      <c r="SB12" s="48"/>
      <c r="SC12" s="48"/>
      <c r="SD12" s="49"/>
      <c r="SE12" s="301">
        <v>25</v>
      </c>
      <c r="SF12" s="74">
        <v>25</v>
      </c>
      <c r="SH12" s="278"/>
      <c r="SI12" s="278"/>
      <c r="SJ12" s="46"/>
      <c r="SK12" s="48"/>
      <c r="SL12" s="48"/>
      <c r="SM12" s="49"/>
      <c r="SN12" s="301">
        <v>25</v>
      </c>
      <c r="SO12" s="74">
        <v>25</v>
      </c>
      <c r="SQ12" s="278"/>
      <c r="SR12" s="278"/>
      <c r="SS12" s="46"/>
      <c r="ST12" s="48"/>
      <c r="SU12" s="48"/>
      <c r="SV12" s="49"/>
      <c r="SW12" s="301">
        <v>25</v>
      </c>
      <c r="SX12" s="74">
        <v>25</v>
      </c>
      <c r="SZ12" s="278"/>
      <c r="TA12" s="278"/>
      <c r="TB12" s="46"/>
      <c r="TC12" s="48"/>
      <c r="TD12" s="48"/>
      <c r="TE12" s="49"/>
      <c r="TF12" s="301">
        <v>25</v>
      </c>
      <c r="TG12" s="151">
        <v>25</v>
      </c>
      <c r="TI12" s="278"/>
      <c r="TJ12" s="310"/>
      <c r="TK12" s="46"/>
      <c r="TL12" s="48"/>
      <c r="TM12" s="48"/>
      <c r="TN12" s="49"/>
      <c r="TO12" s="306">
        <v>30</v>
      </c>
      <c r="TP12" s="319">
        <f>TO12</f>
        <v>30</v>
      </c>
      <c r="TR12" s="278"/>
      <c r="TS12" s="310"/>
      <c r="TT12" s="46"/>
      <c r="TU12" s="48"/>
      <c r="TV12" s="48"/>
      <c r="TW12" s="49"/>
      <c r="TX12" s="306">
        <v>30</v>
      </c>
      <c r="TY12" s="319">
        <f>TX12</f>
        <v>30</v>
      </c>
      <c r="UA12" s="278"/>
      <c r="UB12" s="310"/>
      <c r="UC12" s="46"/>
      <c r="UD12" s="48"/>
      <c r="UE12" s="48"/>
      <c r="UF12" s="49"/>
      <c r="UG12" s="306">
        <v>30</v>
      </c>
      <c r="UH12" s="319">
        <f>UG12</f>
        <v>30</v>
      </c>
      <c r="UJ12" s="278"/>
      <c r="UK12" s="310"/>
      <c r="UL12" s="46"/>
      <c r="UM12" s="48"/>
      <c r="UN12" s="48"/>
      <c r="UO12" s="49"/>
      <c r="UP12" s="306">
        <v>30</v>
      </c>
      <c r="UQ12" s="319">
        <f>UP12</f>
        <v>30</v>
      </c>
      <c r="US12" s="278"/>
      <c r="UT12" s="310"/>
      <c r="UU12" s="46"/>
      <c r="UV12" s="48"/>
      <c r="UW12" s="48"/>
      <c r="UX12" s="49"/>
      <c r="UY12" s="306">
        <v>30</v>
      </c>
      <c r="UZ12" s="319">
        <f>UY12</f>
        <v>30</v>
      </c>
      <c r="VB12" s="278"/>
      <c r="VC12" s="310"/>
      <c r="VD12" s="46"/>
      <c r="VE12" s="48"/>
      <c r="VF12" s="48"/>
      <c r="VG12" s="49"/>
      <c r="VH12" s="306">
        <v>30</v>
      </c>
      <c r="VI12" s="319">
        <f>VH12</f>
        <v>30</v>
      </c>
      <c r="VK12" s="278"/>
      <c r="VL12" s="278"/>
      <c r="VM12" s="46"/>
      <c r="VN12" s="48"/>
      <c r="VO12" s="48"/>
      <c r="VP12" s="49"/>
      <c r="VQ12" s="306">
        <v>30</v>
      </c>
      <c r="VR12" s="324">
        <f>VQ12</f>
        <v>30</v>
      </c>
      <c r="VT12" s="278"/>
      <c r="VU12" s="278"/>
      <c r="VV12" s="46"/>
      <c r="VW12" s="48"/>
      <c r="VX12" s="48"/>
      <c r="VY12" s="49"/>
      <c r="VZ12" s="306">
        <v>30</v>
      </c>
      <c r="WA12" s="324">
        <f>VZ12</f>
        <v>30</v>
      </c>
      <c r="WC12" s="278"/>
      <c r="WD12" s="278"/>
      <c r="WE12" s="46"/>
      <c r="WF12" s="48"/>
      <c r="WG12" s="48"/>
      <c r="WH12" s="49"/>
      <c r="WI12" s="306">
        <v>30</v>
      </c>
      <c r="WJ12" s="324">
        <f>WI12</f>
        <v>30</v>
      </c>
      <c r="WL12" s="278"/>
      <c r="WM12" s="278"/>
      <c r="WN12" s="46"/>
      <c r="WO12" s="48"/>
      <c r="WP12" s="48"/>
      <c r="WQ12" s="49"/>
      <c r="WR12" s="306">
        <v>30</v>
      </c>
      <c r="WS12" s="324">
        <f>WR12</f>
        <v>30</v>
      </c>
      <c r="WU12" s="278"/>
      <c r="WV12" s="278"/>
      <c r="WW12" s="46"/>
      <c r="WX12" s="48"/>
      <c r="WY12" s="48"/>
      <c r="WZ12" s="49"/>
      <c r="XA12" s="306">
        <v>30</v>
      </c>
      <c r="XB12" s="324">
        <f>XA12</f>
        <v>30</v>
      </c>
      <c r="XD12" s="278"/>
      <c r="XE12" s="278"/>
      <c r="XF12" s="46"/>
      <c r="XG12" s="48"/>
      <c r="XH12" s="48"/>
      <c r="XI12" s="49"/>
      <c r="XJ12" s="306">
        <v>35</v>
      </c>
      <c r="XK12" s="324">
        <f>XJ12</f>
        <v>35</v>
      </c>
      <c r="XM12" s="278"/>
      <c r="XN12" s="278"/>
      <c r="XO12" s="46"/>
      <c r="XP12" s="48"/>
      <c r="XQ12" s="48"/>
      <c r="XR12" s="49"/>
      <c r="XS12" s="306">
        <v>35</v>
      </c>
      <c r="XT12" s="324">
        <f>XS12</f>
        <v>35</v>
      </c>
      <c r="XV12" s="278"/>
      <c r="XW12" s="278"/>
      <c r="XX12" s="46"/>
      <c r="XY12" s="48"/>
      <c r="XZ12" s="48"/>
      <c r="YA12" s="49"/>
      <c r="YB12" s="306">
        <v>35</v>
      </c>
      <c r="YC12" s="324">
        <f>YB12</f>
        <v>35</v>
      </c>
      <c r="YE12" s="278"/>
      <c r="YF12" s="278"/>
      <c r="YG12" s="46"/>
      <c r="YH12" s="48"/>
      <c r="YI12" s="48"/>
      <c r="YJ12" s="49"/>
      <c r="YK12" s="306">
        <v>35</v>
      </c>
      <c r="YL12" s="324">
        <f>YK12</f>
        <v>35</v>
      </c>
      <c r="YN12" s="278"/>
      <c r="YO12" s="278"/>
      <c r="YP12" s="46"/>
      <c r="YQ12" s="48"/>
      <c r="YR12" s="48"/>
      <c r="YS12" s="49"/>
      <c r="YT12" s="306">
        <v>35</v>
      </c>
      <c r="YU12" s="324">
        <f>YT12</f>
        <v>35</v>
      </c>
      <c r="YW12" s="278"/>
      <c r="YX12" s="278"/>
      <c r="YY12" s="46"/>
      <c r="YZ12" s="48"/>
      <c r="ZA12" s="48"/>
      <c r="ZB12" s="49"/>
      <c r="ZC12" s="306">
        <v>35</v>
      </c>
      <c r="ZD12" s="324">
        <f>ZC12</f>
        <v>35</v>
      </c>
      <c r="ZF12" s="278"/>
      <c r="ZG12" s="278"/>
      <c r="ZH12" s="46"/>
      <c r="ZI12" s="48"/>
      <c r="ZJ12" s="48"/>
      <c r="ZK12" s="49"/>
      <c r="ZL12" s="306">
        <v>35</v>
      </c>
      <c r="ZM12" s="324">
        <f>ZL12</f>
        <v>35</v>
      </c>
      <c r="ZP12" s="278"/>
      <c r="ZQ12" s="278"/>
      <c r="ZR12" s="46"/>
      <c r="ZS12" s="48"/>
      <c r="ZT12" s="48"/>
      <c r="ZU12" s="49"/>
      <c r="ZV12" s="306">
        <v>35</v>
      </c>
      <c r="ZW12" s="324">
        <f>ZV12</f>
        <v>35</v>
      </c>
      <c r="ZY12" s="278"/>
      <c r="ZZ12" s="278"/>
      <c r="AAA12" s="46"/>
      <c r="AAB12" s="48"/>
      <c r="AAC12" s="48"/>
      <c r="AAD12" s="49"/>
      <c r="AAE12" s="306">
        <v>35</v>
      </c>
      <c r="AAF12" s="324">
        <f>AAE12</f>
        <v>35</v>
      </c>
      <c r="AAH12" s="278"/>
      <c r="AAI12" s="278"/>
      <c r="AAJ12" s="46"/>
      <c r="AAK12" s="48"/>
      <c r="AAL12" s="48"/>
      <c r="AAM12" s="49"/>
      <c r="AAN12" s="306">
        <v>35</v>
      </c>
      <c r="AAO12" s="324">
        <f>AAN12</f>
        <v>35</v>
      </c>
      <c r="AAQ12" s="278"/>
      <c r="AAR12" s="278"/>
      <c r="AAS12" s="46"/>
      <c r="AAT12" s="48"/>
      <c r="AAU12" s="48"/>
      <c r="AAV12" s="49"/>
      <c r="AAW12" s="306">
        <v>35</v>
      </c>
      <c r="AAX12" s="324">
        <f>AAW12</f>
        <v>35</v>
      </c>
      <c r="AAZ12" s="278"/>
      <c r="ABA12" s="278"/>
      <c r="ABB12" s="46"/>
      <c r="ABC12" s="48"/>
      <c r="ABD12" s="48"/>
      <c r="ABE12" s="49"/>
      <c r="ABF12" s="306">
        <v>35</v>
      </c>
      <c r="ABG12" s="324">
        <f>ABF12</f>
        <v>35</v>
      </c>
      <c r="ABI12" s="278"/>
      <c r="ABJ12" s="278"/>
      <c r="ABK12" s="46"/>
      <c r="ABL12" s="48"/>
      <c r="ABM12" s="48"/>
      <c r="ABN12" s="49"/>
      <c r="ABO12" s="306">
        <v>35</v>
      </c>
      <c r="ABP12" s="324">
        <f>ABO12</f>
        <v>35</v>
      </c>
      <c r="ABS12" s="278"/>
      <c r="ABT12" s="278"/>
      <c r="ABU12" s="46"/>
      <c r="ABV12" s="48"/>
      <c r="ABW12" s="48"/>
      <c r="ABX12" s="49"/>
      <c r="ABY12" s="306">
        <v>35</v>
      </c>
      <c r="ABZ12" s="324">
        <f>ABY12</f>
        <v>35</v>
      </c>
      <c r="ACB12" s="278"/>
      <c r="ACC12" s="278"/>
      <c r="ACD12" s="46"/>
      <c r="ACE12" s="48"/>
      <c r="ACF12" s="48"/>
      <c r="ACG12" s="49"/>
      <c r="ACH12" s="306">
        <v>35</v>
      </c>
      <c r="ACI12" s="324">
        <f>ACH12</f>
        <v>35</v>
      </c>
      <c r="ACK12" s="278"/>
      <c r="ACL12" s="278"/>
      <c r="ACM12" s="46"/>
      <c r="ACN12" s="48"/>
      <c r="ACO12" s="48"/>
      <c r="ACP12" s="49"/>
      <c r="ACQ12" s="306">
        <v>35</v>
      </c>
      <c r="ACR12" s="324">
        <f>ACQ12</f>
        <v>35</v>
      </c>
      <c r="ACT12" s="278"/>
      <c r="ACU12" s="278"/>
      <c r="ACV12" s="46"/>
      <c r="ACW12" s="48"/>
      <c r="ACX12" s="48"/>
      <c r="ACY12" s="49"/>
      <c r="ACZ12" s="306">
        <v>35</v>
      </c>
      <c r="ADA12" s="324">
        <f>ACZ12</f>
        <v>35</v>
      </c>
      <c r="ADC12" s="278"/>
      <c r="ADD12" s="278"/>
      <c r="ADE12" s="46"/>
      <c r="ADF12" s="48"/>
      <c r="ADG12" s="48"/>
      <c r="ADH12" s="49"/>
      <c r="ADI12" s="306">
        <v>35</v>
      </c>
      <c r="ADJ12" s="324">
        <f>ADI12</f>
        <v>35</v>
      </c>
      <c r="ADL12" s="278"/>
      <c r="ADM12" s="278"/>
      <c r="ADN12" s="46"/>
      <c r="ADO12" s="48"/>
      <c r="ADP12" s="48"/>
      <c r="ADQ12" s="49"/>
      <c r="ADR12" s="306">
        <v>35</v>
      </c>
      <c r="ADS12" s="324">
        <f>ADR12</f>
        <v>35</v>
      </c>
      <c r="ADU12" s="278"/>
      <c r="ADV12" s="278"/>
      <c r="ADW12" s="46"/>
      <c r="ADX12" s="48"/>
      <c r="ADY12" s="48"/>
      <c r="ADZ12" s="49"/>
      <c r="AEA12" s="306">
        <v>35</v>
      </c>
      <c r="AEB12" s="324">
        <f>AEA12</f>
        <v>35</v>
      </c>
    </row>
    <row r="13" spans="2:808" ht="28.5" x14ac:dyDescent="0.35">
      <c r="B13" s="46">
        <v>21502</v>
      </c>
      <c r="C13" s="47" t="s">
        <v>38</v>
      </c>
      <c r="D13" s="228" t="s">
        <v>39</v>
      </c>
      <c r="E13" s="67"/>
      <c r="F13" s="46"/>
      <c r="G13" s="46"/>
      <c r="H13" s="48"/>
      <c r="I13" s="48"/>
      <c r="J13" s="49">
        <v>0</v>
      </c>
      <c r="K13" s="49">
        <v>0</v>
      </c>
      <c r="L13" s="80">
        <v>0</v>
      </c>
      <c r="M13" s="67"/>
      <c r="N13" s="46"/>
      <c r="O13" s="46">
        <f t="shared" si="16"/>
        <v>0</v>
      </c>
      <c r="P13" s="48"/>
      <c r="Q13" s="48">
        <f t="shared" si="17"/>
        <v>0</v>
      </c>
      <c r="R13" s="49"/>
      <c r="S13" s="49"/>
      <c r="T13" s="68"/>
      <c r="U13" s="67"/>
      <c r="V13" s="46"/>
      <c r="W13" s="46">
        <f>U13-V13</f>
        <v>0</v>
      </c>
      <c r="X13" s="48"/>
      <c r="Y13" s="48">
        <f t="shared" si="18"/>
        <v>0</v>
      </c>
      <c r="Z13" s="49"/>
      <c r="AA13" s="49"/>
      <c r="AB13" s="68"/>
      <c r="AC13" s="67"/>
      <c r="AD13" s="46"/>
      <c r="AE13" s="46">
        <f>AC13-AD13</f>
        <v>0</v>
      </c>
      <c r="AF13" s="48"/>
      <c r="AG13" s="48">
        <f t="shared" si="19"/>
        <v>0</v>
      </c>
      <c r="AH13" s="49"/>
      <c r="AI13" s="49"/>
      <c r="AJ13" s="68"/>
      <c r="AK13" s="67" t="s">
        <v>118</v>
      </c>
      <c r="AL13" s="67"/>
      <c r="AM13" s="46" t="e">
        <f>AK13-AL13</f>
        <v>#VALUE!</v>
      </c>
      <c r="AN13" s="48"/>
      <c r="AO13" s="48" t="e">
        <f t="shared" si="20"/>
        <v>#VALUE!</v>
      </c>
      <c r="AP13" s="49"/>
      <c r="AQ13" s="99"/>
      <c r="AR13" s="99">
        <f t="shared" si="21"/>
        <v>0</v>
      </c>
      <c r="AS13" s="67"/>
      <c r="AT13" s="67"/>
      <c r="AU13" s="46">
        <f>AS13-AT13</f>
        <v>0</v>
      </c>
      <c r="AV13" s="48">
        <v>1.68</v>
      </c>
      <c r="AW13" s="48">
        <f t="shared" si="22"/>
        <v>0</v>
      </c>
      <c r="AX13" s="49"/>
      <c r="AY13" s="99"/>
      <c r="AZ13" s="99">
        <f t="shared" si="170"/>
        <v>0</v>
      </c>
      <c r="BA13" s="67"/>
      <c r="BB13" s="67"/>
      <c r="BC13" s="46">
        <f>BA13-BB13</f>
        <v>0</v>
      </c>
      <c r="BD13" s="48">
        <v>1.68</v>
      </c>
      <c r="BE13" s="48">
        <f t="shared" si="23"/>
        <v>0</v>
      </c>
      <c r="BF13" s="49"/>
      <c r="BG13" s="99"/>
      <c r="BH13" s="99">
        <f t="shared" si="171"/>
        <v>0</v>
      </c>
      <c r="BI13" s="67"/>
      <c r="BJ13" s="67"/>
      <c r="BK13" s="46">
        <f>BI13-BJ13</f>
        <v>0</v>
      </c>
      <c r="BL13" s="48">
        <v>1.68</v>
      </c>
      <c r="BM13" s="48">
        <f t="shared" si="24"/>
        <v>0</v>
      </c>
      <c r="BN13" s="49"/>
      <c r="BO13" s="99"/>
      <c r="BP13" s="99">
        <f t="shared" si="172"/>
        <v>0</v>
      </c>
      <c r="BQ13" s="67"/>
      <c r="BR13" s="67"/>
      <c r="BS13" s="46">
        <f>BQ13-BR13</f>
        <v>0</v>
      </c>
      <c r="BT13" s="48">
        <v>1.68</v>
      </c>
      <c r="BU13" s="48">
        <f t="shared" si="25"/>
        <v>0</v>
      </c>
      <c r="BV13" s="49"/>
      <c r="BW13" s="99"/>
      <c r="BX13" s="99">
        <f t="shared" si="271"/>
        <v>0</v>
      </c>
      <c r="BY13" s="67"/>
      <c r="BZ13" s="67"/>
      <c r="CA13" s="46">
        <f>BY13-BZ13</f>
        <v>0</v>
      </c>
      <c r="CB13" s="48">
        <v>1.68</v>
      </c>
      <c r="CC13" s="48">
        <f t="shared" si="26"/>
        <v>0</v>
      </c>
      <c r="CD13" s="49"/>
      <c r="CE13" s="99"/>
      <c r="CF13" s="99">
        <v>60</v>
      </c>
      <c r="CI13" s="67"/>
      <c r="CJ13" s="67"/>
      <c r="CK13" s="46">
        <f>CI13-CJ13</f>
        <v>0</v>
      </c>
      <c r="CL13" s="48">
        <v>1.68</v>
      </c>
      <c r="CM13" s="48">
        <f t="shared" si="27"/>
        <v>0</v>
      </c>
      <c r="CN13" s="49"/>
      <c r="CO13" s="99"/>
      <c r="CP13" s="99"/>
      <c r="CQ13" s="67"/>
      <c r="CR13" s="67"/>
      <c r="CS13" s="46">
        <f>CQ13-CR13</f>
        <v>0</v>
      </c>
      <c r="CT13" s="48">
        <v>1.68</v>
      </c>
      <c r="CU13" s="48">
        <f t="shared" si="28"/>
        <v>0</v>
      </c>
      <c r="CV13" s="49"/>
      <c r="CW13" s="99"/>
      <c r="CX13" s="99"/>
      <c r="CY13" s="67"/>
      <c r="CZ13" s="67"/>
      <c r="DA13" s="46">
        <f>CY13-CZ13</f>
        <v>0</v>
      </c>
      <c r="DB13" s="48">
        <v>1.68</v>
      </c>
      <c r="DC13" s="48">
        <f t="shared" si="29"/>
        <v>0</v>
      </c>
      <c r="DD13" s="49"/>
      <c r="DE13" s="99"/>
      <c r="DF13" s="142"/>
      <c r="DG13" s="67"/>
      <c r="DH13" s="46"/>
      <c r="DI13" s="46">
        <f>DG13-DH13</f>
        <v>0</v>
      </c>
      <c r="DJ13" s="48">
        <v>1.68</v>
      </c>
      <c r="DK13" s="48">
        <f t="shared" si="30"/>
        <v>0</v>
      </c>
      <c r="DL13" s="49"/>
      <c r="DM13" s="128"/>
      <c r="DN13" s="140"/>
      <c r="DO13" s="67"/>
      <c r="DP13" s="46"/>
      <c r="DQ13" s="46">
        <f>DO13-DP13</f>
        <v>0</v>
      </c>
      <c r="DR13" s="48">
        <v>1.68</v>
      </c>
      <c r="DS13" s="48">
        <f t="shared" si="31"/>
        <v>0</v>
      </c>
      <c r="DT13" s="49"/>
      <c r="DU13" s="128"/>
      <c r="DV13" s="140"/>
      <c r="DW13" s="67"/>
      <c r="DX13" s="46"/>
      <c r="DY13" s="46">
        <f>DW13-DX13</f>
        <v>0</v>
      </c>
      <c r="DZ13" s="48">
        <v>1.68</v>
      </c>
      <c r="EA13" s="48">
        <f t="shared" si="32"/>
        <v>0</v>
      </c>
      <c r="EB13" s="49"/>
      <c r="EC13" s="128"/>
      <c r="ED13" s="140"/>
      <c r="EE13" s="67"/>
      <c r="EF13" s="46"/>
      <c r="EG13" s="46">
        <f>EE13-EF13</f>
        <v>0</v>
      </c>
      <c r="EH13" s="48">
        <v>1.68</v>
      </c>
      <c r="EI13" s="48">
        <f t="shared" si="33"/>
        <v>0</v>
      </c>
      <c r="EJ13" s="49"/>
      <c r="EK13" s="128"/>
      <c r="EL13" s="140"/>
      <c r="EM13" s="67"/>
      <c r="EN13" s="46"/>
      <c r="EO13" s="46">
        <f>EM13-EN13</f>
        <v>0</v>
      </c>
      <c r="EP13" s="48">
        <v>1.68</v>
      </c>
      <c r="EQ13" s="48">
        <f t="shared" si="34"/>
        <v>0</v>
      </c>
      <c r="ER13" s="49"/>
      <c r="ES13" s="128"/>
      <c r="ET13" s="140"/>
      <c r="EU13" s="67"/>
      <c r="EV13" s="46"/>
      <c r="EW13" s="46">
        <f>EU13-EV13</f>
        <v>0</v>
      </c>
      <c r="EX13" s="48">
        <v>1.68</v>
      </c>
      <c r="EY13" s="48">
        <f t="shared" si="0"/>
        <v>0</v>
      </c>
      <c r="EZ13" s="49"/>
      <c r="FA13" s="128"/>
      <c r="FB13" s="140"/>
      <c r="FC13" s="67"/>
      <c r="FD13" s="46"/>
      <c r="FE13" s="46">
        <f>FC13-FD13</f>
        <v>0</v>
      </c>
      <c r="FF13" s="48">
        <v>1.68</v>
      </c>
      <c r="FG13" s="48">
        <f t="shared" si="1"/>
        <v>0</v>
      </c>
      <c r="FH13" s="49"/>
      <c r="FI13" s="128"/>
      <c r="FJ13" s="140"/>
      <c r="FK13" s="67"/>
      <c r="FL13" s="46"/>
      <c r="FM13" s="46">
        <f>FK13-FL13</f>
        <v>0</v>
      </c>
      <c r="FN13" s="48">
        <v>1.68</v>
      </c>
      <c r="FO13" s="48">
        <f t="shared" si="2"/>
        <v>0</v>
      </c>
      <c r="FP13" s="49"/>
      <c r="FQ13" s="128"/>
      <c r="FR13" s="182"/>
      <c r="FS13" s="67"/>
      <c r="FT13" s="46"/>
      <c r="FU13" s="46">
        <f>FS13-FT13</f>
        <v>0</v>
      </c>
      <c r="FV13" s="48">
        <v>1.68</v>
      </c>
      <c r="FW13" s="48">
        <f t="shared" si="3"/>
        <v>0</v>
      </c>
      <c r="FX13" s="49"/>
      <c r="FY13" s="128"/>
      <c r="FZ13" s="182"/>
      <c r="GA13" s="67"/>
      <c r="GB13" s="46"/>
      <c r="GC13" s="46">
        <f>GA13-GB13</f>
        <v>0</v>
      </c>
      <c r="GD13" s="48">
        <v>1.68</v>
      </c>
      <c r="GE13" s="48">
        <f t="shared" si="212"/>
        <v>0</v>
      </c>
      <c r="GF13" s="49"/>
      <c r="GG13" s="128"/>
      <c r="GH13" s="182"/>
      <c r="GI13" s="67"/>
      <c r="GJ13" s="46"/>
      <c r="GK13" s="46">
        <f>GI13-GJ13</f>
        <v>0</v>
      </c>
      <c r="GL13" s="48">
        <v>1.68</v>
      </c>
      <c r="GM13" s="48">
        <f t="shared" si="213"/>
        <v>0</v>
      </c>
      <c r="GN13" s="49"/>
      <c r="GO13" s="128"/>
      <c r="GP13" s="182"/>
      <c r="GQ13" s="67"/>
      <c r="GR13" s="67"/>
      <c r="GS13" s="46">
        <f>GQ13-GR13</f>
        <v>0</v>
      </c>
      <c r="GT13" s="48">
        <v>1.68</v>
      </c>
      <c r="GU13" s="48">
        <f t="shared" si="214"/>
        <v>0</v>
      </c>
      <c r="GV13" s="49"/>
      <c r="GW13" s="128"/>
      <c r="GX13" s="182"/>
      <c r="GY13" s="67"/>
      <c r="GZ13" s="67"/>
      <c r="HA13" s="46">
        <f>GY13-GZ13</f>
        <v>0</v>
      </c>
      <c r="HB13" s="48">
        <v>1.68</v>
      </c>
      <c r="HC13" s="48">
        <f t="shared" si="215"/>
        <v>0</v>
      </c>
      <c r="HD13" s="49"/>
      <c r="HE13" s="128"/>
      <c r="HF13" s="182"/>
      <c r="HG13" s="67"/>
      <c r="HH13" s="67"/>
      <c r="HI13" s="46">
        <f>HG13-HH13</f>
        <v>0</v>
      </c>
      <c r="HJ13" s="48">
        <v>1.68</v>
      </c>
      <c r="HK13" s="48">
        <f t="shared" si="216"/>
        <v>0</v>
      </c>
      <c r="HL13" s="49"/>
      <c r="HM13" s="128"/>
      <c r="HN13" s="182"/>
      <c r="HO13" s="67"/>
      <c r="HP13" s="67"/>
      <c r="HQ13" s="46">
        <f>HO13-HP13</f>
        <v>0</v>
      </c>
      <c r="HR13" s="48">
        <v>1.68</v>
      </c>
      <c r="HS13" s="48">
        <f t="shared" si="217"/>
        <v>0</v>
      </c>
      <c r="HT13" s="49"/>
      <c r="HU13" s="128"/>
      <c r="HV13" s="182"/>
      <c r="HW13" s="67"/>
      <c r="HX13" s="67"/>
      <c r="HY13" s="46">
        <f>HW13-HX13</f>
        <v>0</v>
      </c>
      <c r="HZ13" s="48">
        <v>1.68</v>
      </c>
      <c r="IA13" s="48">
        <f t="shared" si="218"/>
        <v>0</v>
      </c>
      <c r="IB13" s="49"/>
      <c r="IC13" s="128"/>
      <c r="ID13" s="182"/>
      <c r="IE13" s="67"/>
      <c r="IF13" s="67"/>
      <c r="IG13" s="46">
        <f>IE13-IF13</f>
        <v>0</v>
      </c>
      <c r="IH13" s="48">
        <v>1.68</v>
      </c>
      <c r="II13" s="48">
        <f t="shared" si="219"/>
        <v>0</v>
      </c>
      <c r="IJ13" s="49"/>
      <c r="IK13" s="128"/>
      <c r="IL13" s="182"/>
      <c r="IM13" s="67"/>
      <c r="IN13" s="67"/>
      <c r="IO13" s="46">
        <f t="shared" si="40"/>
        <v>0</v>
      </c>
      <c r="IP13" s="48">
        <v>1.68</v>
      </c>
      <c r="IQ13" s="48">
        <f t="shared" si="220"/>
        <v>0</v>
      </c>
      <c r="IR13" s="49"/>
      <c r="IS13" s="128"/>
      <c r="IT13" s="182"/>
      <c r="IU13" s="67"/>
      <c r="IV13" s="67"/>
      <c r="IW13" s="46">
        <f t="shared" si="319"/>
        <v>0</v>
      </c>
      <c r="IX13" s="48">
        <v>1.68</v>
      </c>
      <c r="IY13" s="48">
        <f t="shared" si="221"/>
        <v>0</v>
      </c>
      <c r="IZ13" s="49"/>
      <c r="JA13" s="128"/>
      <c r="JB13" s="182"/>
      <c r="JC13" s="67"/>
      <c r="JD13" s="67"/>
      <c r="JE13" s="46">
        <f t="shared" si="320"/>
        <v>0</v>
      </c>
      <c r="JF13" s="48">
        <v>1.68</v>
      </c>
      <c r="JG13" s="48">
        <f t="shared" si="222"/>
        <v>0</v>
      </c>
      <c r="JH13" s="49"/>
      <c r="JI13" s="236"/>
      <c r="JJ13" s="231"/>
      <c r="JK13" s="67"/>
      <c r="JL13" s="67"/>
      <c r="JM13" s="46">
        <f t="shared" si="321"/>
        <v>0</v>
      </c>
      <c r="JN13" s="48">
        <v>1.68</v>
      </c>
      <c r="JO13" s="48">
        <f t="shared" si="223"/>
        <v>0</v>
      </c>
      <c r="JP13" s="49"/>
      <c r="JQ13" s="236"/>
      <c r="JR13" s="231"/>
      <c r="JS13" s="67"/>
      <c r="JT13" s="67"/>
      <c r="JU13" s="46">
        <f t="shared" si="322"/>
        <v>0</v>
      </c>
      <c r="JV13" s="48">
        <v>1.68</v>
      </c>
      <c r="JW13" s="48">
        <f t="shared" si="224"/>
        <v>0</v>
      </c>
      <c r="JX13" s="49"/>
      <c r="JY13" s="236"/>
      <c r="JZ13" s="231"/>
      <c r="KA13" s="67"/>
      <c r="KB13" s="67"/>
      <c r="KC13" s="46">
        <f t="shared" si="323"/>
        <v>0</v>
      </c>
      <c r="KD13" s="48">
        <v>1.68</v>
      </c>
      <c r="KE13" s="48">
        <f t="shared" si="225"/>
        <v>0</v>
      </c>
      <c r="KF13" s="49"/>
      <c r="KG13" s="236"/>
      <c r="KH13" s="231"/>
      <c r="KI13" s="67"/>
      <c r="KJ13" s="67"/>
      <c r="KK13" s="46">
        <f t="shared" si="324"/>
        <v>0</v>
      </c>
      <c r="KL13" s="48">
        <v>1.68</v>
      </c>
      <c r="KM13" s="48">
        <f t="shared" si="226"/>
        <v>0</v>
      </c>
      <c r="KN13" s="49"/>
      <c r="KO13" s="236"/>
      <c r="KP13" s="231"/>
      <c r="KQ13" s="67"/>
      <c r="KR13" s="67"/>
      <c r="KS13" s="46">
        <f t="shared" si="325"/>
        <v>0</v>
      </c>
      <c r="KT13" s="48">
        <v>1.68</v>
      </c>
      <c r="KU13" s="48">
        <f t="shared" si="227"/>
        <v>0</v>
      </c>
      <c r="KV13" s="49"/>
      <c r="KW13" s="236"/>
      <c r="KX13" s="231"/>
      <c r="KY13" s="67"/>
      <c r="KZ13" s="67"/>
      <c r="LA13" s="46">
        <f t="shared" si="326"/>
        <v>0</v>
      </c>
      <c r="LB13" s="48">
        <v>1.68</v>
      </c>
      <c r="LC13" s="48">
        <f t="shared" si="228"/>
        <v>0</v>
      </c>
      <c r="LD13" s="49"/>
      <c r="LE13" s="236"/>
      <c r="LF13" s="231"/>
      <c r="LG13" s="67"/>
      <c r="LH13" s="67"/>
      <c r="LI13" s="46">
        <f t="shared" si="327"/>
        <v>0</v>
      </c>
      <c r="LJ13" s="48">
        <v>1.68</v>
      </c>
      <c r="LK13" s="48">
        <f t="shared" si="229"/>
        <v>0</v>
      </c>
      <c r="LL13" s="49"/>
      <c r="LM13" s="236"/>
      <c r="LN13" s="231"/>
      <c r="LO13" s="67"/>
      <c r="LP13" s="67"/>
      <c r="LQ13" s="46">
        <f t="shared" si="328"/>
        <v>0</v>
      </c>
      <c r="LR13" s="48">
        <v>1.68</v>
      </c>
      <c r="LS13" s="48">
        <f t="shared" si="329"/>
        <v>0</v>
      </c>
      <c r="LT13" s="49"/>
      <c r="LU13" s="236"/>
      <c r="LV13" s="231"/>
      <c r="LW13" s="278"/>
      <c r="LX13" s="67"/>
      <c r="LY13" s="46"/>
      <c r="LZ13" s="48"/>
      <c r="MA13" s="48"/>
      <c r="MB13" s="49"/>
      <c r="MC13" s="231"/>
      <c r="MD13" s="250"/>
      <c r="MF13" s="278"/>
      <c r="MG13" s="67"/>
      <c r="MH13" s="46"/>
      <c r="MI13" s="48"/>
      <c r="MJ13" s="48"/>
      <c r="MK13" s="49"/>
      <c r="ML13" s="231"/>
      <c r="MM13" s="250"/>
      <c r="MN13" s="278"/>
      <c r="MO13" s="67"/>
      <c r="MP13" s="46"/>
      <c r="MQ13" s="48"/>
      <c r="MR13" s="48"/>
      <c r="MS13" s="49"/>
      <c r="MT13" s="231"/>
      <c r="MU13" s="250"/>
      <c r="MV13" s="278"/>
      <c r="MW13" s="67"/>
      <c r="MX13" s="46"/>
      <c r="MY13" s="48"/>
      <c r="MZ13" s="48"/>
      <c r="NA13" s="49"/>
      <c r="NB13" s="231"/>
      <c r="NC13" s="250"/>
      <c r="ND13" s="278"/>
      <c r="NE13" s="278"/>
      <c r="NF13" s="46"/>
      <c r="NG13" s="48"/>
      <c r="NH13" s="48"/>
      <c r="NI13" s="49"/>
      <c r="NJ13" s="231"/>
      <c r="NK13" s="250"/>
      <c r="NL13" s="278"/>
      <c r="NM13" s="278"/>
      <c r="NN13" s="46"/>
      <c r="NO13" s="48"/>
      <c r="NP13" s="48"/>
      <c r="NQ13" s="49"/>
      <c r="NR13" s="231"/>
      <c r="NS13" s="250"/>
      <c r="NT13" s="278"/>
      <c r="NU13" s="278"/>
      <c r="NV13" s="46"/>
      <c r="NW13" s="48"/>
      <c r="NX13" s="48"/>
      <c r="NY13" s="49"/>
      <c r="NZ13" s="231"/>
      <c r="OA13" s="250"/>
      <c r="OB13" s="278"/>
      <c r="OC13" s="278"/>
      <c r="OD13" s="46"/>
      <c r="OE13" s="48"/>
      <c r="OF13" s="48"/>
      <c r="OG13" s="49"/>
      <c r="OH13" s="231"/>
      <c r="OI13" s="250"/>
      <c r="OJ13" s="278"/>
      <c r="OK13" s="278"/>
      <c r="OL13" s="46"/>
      <c r="OM13" s="48"/>
      <c r="ON13" s="48"/>
      <c r="OO13" s="49"/>
      <c r="OP13" s="231"/>
      <c r="OQ13" s="250"/>
      <c r="OR13" s="278"/>
      <c r="OS13" s="278"/>
      <c r="OT13" s="46"/>
      <c r="OU13" s="48"/>
      <c r="OV13" s="48"/>
      <c r="OW13" s="49"/>
      <c r="OX13" s="231"/>
      <c r="OY13" s="250"/>
      <c r="OZ13" s="278"/>
      <c r="PA13" s="278"/>
      <c r="PB13" s="46"/>
      <c r="PC13" s="48"/>
      <c r="PD13" s="48"/>
      <c r="PE13" s="49"/>
      <c r="PF13" s="231"/>
      <c r="PG13" s="250"/>
      <c r="PH13" s="278"/>
      <c r="PI13" s="278"/>
      <c r="PJ13" s="46"/>
      <c r="PK13" s="48"/>
      <c r="PL13" s="48"/>
      <c r="PM13" s="49"/>
      <c r="PN13" s="231"/>
      <c r="PO13" s="250"/>
      <c r="PP13" s="278"/>
      <c r="PQ13" s="278"/>
      <c r="PR13" s="46"/>
      <c r="PS13" s="48"/>
      <c r="PT13" s="48"/>
      <c r="PU13" s="49"/>
      <c r="PV13" s="231"/>
      <c r="PW13" s="250"/>
      <c r="PY13" s="278"/>
      <c r="PZ13" s="278"/>
      <c r="QA13" s="46"/>
      <c r="QB13" s="48"/>
      <c r="QC13" s="48"/>
      <c r="QD13" s="49"/>
      <c r="QE13" s="231"/>
      <c r="QF13" s="250"/>
      <c r="QG13" s="278"/>
      <c r="QH13" s="278"/>
      <c r="QI13" s="46"/>
      <c r="QJ13" s="48"/>
      <c r="QK13" s="48"/>
      <c r="QL13" s="49"/>
      <c r="QM13" s="231"/>
      <c r="QN13" s="293"/>
      <c r="QP13" s="278"/>
      <c r="QQ13" s="278"/>
      <c r="QR13" s="46"/>
      <c r="QS13" s="48"/>
      <c r="QT13" s="48"/>
      <c r="QU13" s="49"/>
      <c r="QV13" s="231"/>
      <c r="QW13" s="293"/>
      <c r="QX13" s="278"/>
      <c r="QY13" s="278"/>
      <c r="QZ13" s="46"/>
      <c r="RA13" s="48"/>
      <c r="RB13" s="48"/>
      <c r="RC13" s="49"/>
      <c r="RD13" s="231"/>
      <c r="RE13" s="293"/>
      <c r="RG13" s="278"/>
      <c r="RH13" s="278"/>
      <c r="RI13" s="46"/>
      <c r="RJ13" s="48"/>
      <c r="RK13" s="48"/>
      <c r="RL13" s="49"/>
      <c r="RM13" s="231"/>
      <c r="RN13" s="293"/>
      <c r="RP13" s="278"/>
      <c r="RQ13" s="278"/>
      <c r="RR13" s="46"/>
      <c r="RS13" s="48"/>
      <c r="RT13" s="48"/>
      <c r="RU13" s="49"/>
      <c r="RV13" s="301"/>
      <c r="RW13" s="74"/>
      <c r="RY13" s="278"/>
      <c r="RZ13" s="278"/>
      <c r="SA13" s="46"/>
      <c r="SB13" s="48"/>
      <c r="SC13" s="48"/>
      <c r="SD13" s="49"/>
      <c r="SE13" s="301"/>
      <c r="SF13" s="74"/>
      <c r="SH13" s="278"/>
      <c r="SI13" s="278"/>
      <c r="SJ13" s="46"/>
      <c r="SK13" s="48"/>
      <c r="SL13" s="48"/>
      <c r="SM13" s="49"/>
      <c r="SN13" s="301"/>
      <c r="SO13" s="74"/>
      <c r="SQ13" s="278"/>
      <c r="SR13" s="278"/>
      <c r="SS13" s="46"/>
      <c r="ST13" s="48"/>
      <c r="SU13" s="48"/>
      <c r="SV13" s="49"/>
      <c r="SW13" s="301"/>
      <c r="SX13" s="74"/>
      <c r="SZ13" s="278"/>
      <c r="TA13" s="278"/>
      <c r="TB13" s="46"/>
      <c r="TC13" s="48"/>
      <c r="TD13" s="48"/>
      <c r="TE13" s="49"/>
      <c r="TF13" s="301"/>
      <c r="TG13" s="74"/>
      <c r="TI13" s="278"/>
      <c r="TJ13" s="310"/>
      <c r="TK13" s="46"/>
      <c r="TL13" s="48"/>
      <c r="TM13" s="48"/>
      <c r="TN13" s="49"/>
      <c r="TO13" s="306"/>
      <c r="TP13" s="75"/>
      <c r="TR13" s="278"/>
      <c r="TS13" s="310"/>
      <c r="TT13" s="46"/>
      <c r="TU13" s="48"/>
      <c r="TV13" s="48"/>
      <c r="TW13" s="49"/>
      <c r="TX13" s="306"/>
      <c r="TY13" s="75"/>
      <c r="UA13" s="278"/>
      <c r="UB13" s="310"/>
      <c r="UC13" s="46"/>
      <c r="UD13" s="48"/>
      <c r="UE13" s="48"/>
      <c r="UF13" s="49"/>
      <c r="UG13" s="306"/>
      <c r="UH13" s="75"/>
      <c r="UJ13" s="278"/>
      <c r="UK13" s="310"/>
      <c r="UL13" s="46"/>
      <c r="UM13" s="48"/>
      <c r="UN13" s="48"/>
      <c r="UO13" s="49"/>
      <c r="UP13" s="306"/>
      <c r="UQ13" s="75"/>
      <c r="US13" s="278"/>
      <c r="UT13" s="310"/>
      <c r="UU13" s="46"/>
      <c r="UV13" s="48"/>
      <c r="UW13" s="48"/>
      <c r="UX13" s="49"/>
      <c r="UY13" s="306"/>
      <c r="UZ13" s="75"/>
      <c r="VB13" s="278"/>
      <c r="VC13" s="310"/>
      <c r="VD13" s="46"/>
      <c r="VE13" s="48"/>
      <c r="VF13" s="48"/>
      <c r="VG13" s="49"/>
      <c r="VH13" s="306"/>
      <c r="VI13" s="75"/>
      <c r="VK13" s="278"/>
      <c r="VL13" s="278"/>
      <c r="VM13" s="46"/>
      <c r="VN13" s="48"/>
      <c r="VO13" s="48"/>
      <c r="VP13" s="49"/>
      <c r="VQ13" s="306"/>
      <c r="VR13" s="75"/>
      <c r="VT13" s="278"/>
      <c r="VU13" s="278"/>
      <c r="VV13" s="46"/>
      <c r="VW13" s="48"/>
      <c r="VX13" s="48"/>
      <c r="VY13" s="49"/>
      <c r="VZ13" s="306"/>
      <c r="WA13" s="75"/>
      <c r="WC13" s="278"/>
      <c r="WD13" s="278"/>
      <c r="WE13" s="46"/>
      <c r="WF13" s="48"/>
      <c r="WG13" s="48"/>
      <c r="WH13" s="49"/>
      <c r="WI13" s="306"/>
      <c r="WJ13" s="75"/>
      <c r="WL13" s="278"/>
      <c r="WM13" s="278"/>
      <c r="WN13" s="46"/>
      <c r="WO13" s="48"/>
      <c r="WP13" s="48"/>
      <c r="WQ13" s="49"/>
      <c r="WR13" s="306"/>
      <c r="WS13" s="75"/>
      <c r="WU13" s="278"/>
      <c r="WV13" s="278"/>
      <c r="WW13" s="46"/>
      <c r="WX13" s="48"/>
      <c r="WY13" s="48"/>
      <c r="WZ13" s="49"/>
      <c r="XA13" s="306"/>
      <c r="XB13" s="75"/>
      <c r="XD13" s="278"/>
      <c r="XE13" s="278"/>
      <c r="XF13" s="46"/>
      <c r="XG13" s="48"/>
      <c r="XH13" s="48"/>
      <c r="XI13" s="49"/>
      <c r="XJ13" s="306"/>
      <c r="XK13" s="75"/>
      <c r="XM13" s="278"/>
      <c r="XN13" s="278"/>
      <c r="XO13" s="46"/>
      <c r="XP13" s="48"/>
      <c r="XQ13" s="48"/>
      <c r="XR13" s="49"/>
      <c r="XS13" s="306"/>
      <c r="XT13" s="75"/>
      <c r="XV13" s="278"/>
      <c r="XW13" s="278"/>
      <c r="XX13" s="46"/>
      <c r="XY13" s="48"/>
      <c r="XZ13" s="48"/>
      <c r="YA13" s="49"/>
      <c r="YB13" s="306"/>
      <c r="YC13" s="75"/>
      <c r="YE13" s="278"/>
      <c r="YF13" s="278"/>
      <c r="YG13" s="46"/>
      <c r="YH13" s="48"/>
      <c r="YI13" s="48"/>
      <c r="YJ13" s="49"/>
      <c r="YK13" s="306"/>
      <c r="YL13" s="75"/>
      <c r="YN13" s="278"/>
      <c r="YO13" s="278"/>
      <c r="YP13" s="46"/>
      <c r="YQ13" s="48"/>
      <c r="YR13" s="48"/>
      <c r="YS13" s="49"/>
      <c r="YT13" s="306"/>
      <c r="YU13" s="75"/>
      <c r="YW13" s="278"/>
      <c r="YX13" s="278"/>
      <c r="YY13" s="46"/>
      <c r="YZ13" s="48"/>
      <c r="ZA13" s="48"/>
      <c r="ZB13" s="49"/>
      <c r="ZC13" s="306"/>
      <c r="ZD13" s="75"/>
      <c r="ZF13" s="278"/>
      <c r="ZG13" s="278"/>
      <c r="ZH13" s="46"/>
      <c r="ZI13" s="48"/>
      <c r="ZJ13" s="48"/>
      <c r="ZK13" s="49"/>
      <c r="ZL13" s="306"/>
      <c r="ZM13" s="75"/>
      <c r="ZP13" s="278"/>
      <c r="ZQ13" s="278"/>
      <c r="ZR13" s="46"/>
      <c r="ZS13" s="48"/>
      <c r="ZT13" s="48"/>
      <c r="ZU13" s="49"/>
      <c r="ZV13" s="306"/>
      <c r="ZW13" s="75"/>
      <c r="ZY13" s="278"/>
      <c r="ZZ13" s="278"/>
      <c r="AAA13" s="46"/>
      <c r="AAB13" s="48"/>
      <c r="AAC13" s="48"/>
      <c r="AAD13" s="49"/>
      <c r="AAE13" s="306"/>
      <c r="AAF13" s="75"/>
      <c r="AAH13" s="278"/>
      <c r="AAI13" s="278"/>
      <c r="AAJ13" s="46"/>
      <c r="AAK13" s="48"/>
      <c r="AAL13" s="48"/>
      <c r="AAM13" s="49"/>
      <c r="AAN13" s="306"/>
      <c r="AAO13" s="75"/>
      <c r="AAQ13" s="278"/>
      <c r="AAR13" s="278"/>
      <c r="AAS13" s="46"/>
      <c r="AAT13" s="48"/>
      <c r="AAU13" s="48"/>
      <c r="AAV13" s="49"/>
      <c r="AAW13" s="306"/>
      <c r="AAX13" s="75"/>
      <c r="AAZ13" s="278"/>
      <c r="ABA13" s="278"/>
      <c r="ABB13" s="46"/>
      <c r="ABC13" s="48"/>
      <c r="ABD13" s="48"/>
      <c r="ABE13" s="49"/>
      <c r="ABF13" s="306"/>
      <c r="ABG13" s="75"/>
      <c r="ABI13" s="278"/>
      <c r="ABJ13" s="278"/>
      <c r="ABK13" s="46"/>
      <c r="ABL13" s="48"/>
      <c r="ABM13" s="48"/>
      <c r="ABN13" s="49"/>
      <c r="ABO13" s="306"/>
      <c r="ABP13" s="75"/>
      <c r="ABS13" s="278"/>
      <c r="ABT13" s="278"/>
      <c r="ABU13" s="46"/>
      <c r="ABV13" s="48"/>
      <c r="ABW13" s="48"/>
      <c r="ABX13" s="49"/>
      <c r="ABY13" s="306"/>
      <c r="ABZ13" s="75"/>
      <c r="ACB13" s="278"/>
      <c r="ACC13" s="278"/>
      <c r="ACD13" s="46"/>
      <c r="ACE13" s="48"/>
      <c r="ACF13" s="48"/>
      <c r="ACG13" s="49"/>
      <c r="ACH13" s="306"/>
      <c r="ACI13" s="75"/>
      <c r="ACK13" s="278"/>
      <c r="ACL13" s="278"/>
      <c r="ACM13" s="46"/>
      <c r="ACN13" s="48"/>
      <c r="ACO13" s="48"/>
      <c r="ACP13" s="49"/>
      <c r="ACQ13" s="306"/>
      <c r="ACR13" s="75"/>
      <c r="ACT13" s="278"/>
      <c r="ACU13" s="278"/>
      <c r="ACV13" s="46"/>
      <c r="ACW13" s="48"/>
      <c r="ACX13" s="48"/>
      <c r="ACY13" s="49"/>
      <c r="ACZ13" s="306"/>
      <c r="ADA13" s="75"/>
      <c r="ADC13" s="278"/>
      <c r="ADD13" s="278"/>
      <c r="ADE13" s="46"/>
      <c r="ADF13" s="48"/>
      <c r="ADG13" s="48"/>
      <c r="ADH13" s="49"/>
      <c r="ADI13" s="306"/>
      <c r="ADJ13" s="75"/>
      <c r="ADL13" s="278"/>
      <c r="ADM13" s="278"/>
      <c r="ADN13" s="46"/>
      <c r="ADO13" s="48"/>
      <c r="ADP13" s="48"/>
      <c r="ADQ13" s="49"/>
      <c r="ADR13" s="306"/>
      <c r="ADS13" s="75"/>
      <c r="ADU13" s="278"/>
      <c r="ADV13" s="278"/>
      <c r="ADW13" s="46"/>
      <c r="ADX13" s="48"/>
      <c r="ADY13" s="48"/>
      <c r="ADZ13" s="49"/>
      <c r="AEA13" s="306"/>
      <c r="AEB13" s="75"/>
    </row>
    <row r="14" spans="2:808" x14ac:dyDescent="0.35">
      <c r="B14" s="46">
        <v>330152984</v>
      </c>
      <c r="C14" s="47" t="s">
        <v>40</v>
      </c>
      <c r="D14" s="228" t="s">
        <v>41</v>
      </c>
      <c r="E14" s="67"/>
      <c r="F14" s="46"/>
      <c r="G14" s="46"/>
      <c r="H14" s="48"/>
      <c r="I14" s="48"/>
      <c r="J14" s="49"/>
      <c r="K14" s="49"/>
      <c r="L14" s="80"/>
      <c r="M14" s="67">
        <v>39</v>
      </c>
      <c r="N14" s="46">
        <v>9</v>
      </c>
      <c r="O14" s="46">
        <f t="shared" si="16"/>
        <v>30</v>
      </c>
      <c r="P14" s="48">
        <v>6.9579000000000004</v>
      </c>
      <c r="Q14" s="48">
        <f t="shared" si="17"/>
        <v>208.73700000000002</v>
      </c>
      <c r="R14" s="49"/>
      <c r="S14" s="77">
        <v>208.74</v>
      </c>
      <c r="T14" s="68"/>
      <c r="U14" s="67">
        <v>51</v>
      </c>
      <c r="V14" s="67">
        <v>39</v>
      </c>
      <c r="W14" s="46">
        <f>U14-V14</f>
        <v>12</v>
      </c>
      <c r="X14" s="48">
        <v>6.9579000000000004</v>
      </c>
      <c r="Y14" s="48">
        <f t="shared" si="18"/>
        <v>83.494799999999998</v>
      </c>
      <c r="Z14" s="49"/>
      <c r="AA14" s="77">
        <v>83.49</v>
      </c>
      <c r="AB14" s="68"/>
      <c r="AC14" s="67">
        <v>72</v>
      </c>
      <c r="AD14" s="67">
        <v>51</v>
      </c>
      <c r="AE14" s="46">
        <f>AC14-AD14</f>
        <v>21</v>
      </c>
      <c r="AF14" s="48">
        <v>6.9579000000000004</v>
      </c>
      <c r="AG14" s="48">
        <f>AE14*AF14</f>
        <v>146.11590000000001</v>
      </c>
      <c r="AH14" s="49"/>
      <c r="AI14" s="77">
        <f>AG14</f>
        <v>146.11590000000001</v>
      </c>
      <c r="AJ14" s="68"/>
      <c r="AK14" s="67">
        <v>92</v>
      </c>
      <c r="AL14" s="67">
        <v>72</v>
      </c>
      <c r="AM14" s="46">
        <f>AK14-AL14</f>
        <v>20</v>
      </c>
      <c r="AN14" s="48">
        <v>6.9579000000000004</v>
      </c>
      <c r="AO14" s="48">
        <f>AM14*AN14</f>
        <v>139.15800000000002</v>
      </c>
      <c r="AP14" s="49"/>
      <c r="AQ14" s="101">
        <f>AO14</f>
        <v>139.15800000000002</v>
      </c>
      <c r="AR14" s="99">
        <f t="shared" si="21"/>
        <v>139.15800000000002</v>
      </c>
      <c r="AS14" s="67">
        <v>109</v>
      </c>
      <c r="AT14" s="67">
        <v>92</v>
      </c>
      <c r="AU14" s="46">
        <f>AS14-AT14</f>
        <v>17</v>
      </c>
      <c r="AV14" s="48">
        <v>6.9579000000000004</v>
      </c>
      <c r="AW14" s="48">
        <f>AU14*AV14</f>
        <v>118.2843</v>
      </c>
      <c r="AX14" s="49"/>
      <c r="AY14" s="101">
        <f>AW14</f>
        <v>118.2843</v>
      </c>
      <c r="AZ14" s="99">
        <f t="shared" si="170"/>
        <v>118.2843</v>
      </c>
      <c r="BA14" s="67">
        <v>122</v>
      </c>
      <c r="BB14" s="67">
        <v>109</v>
      </c>
      <c r="BC14" s="46">
        <f>BA14-BB14</f>
        <v>13</v>
      </c>
      <c r="BD14" s="48">
        <v>6.9579000000000004</v>
      </c>
      <c r="BE14" s="48">
        <f>BC14*BD14</f>
        <v>90.452700000000007</v>
      </c>
      <c r="BF14" s="49"/>
      <c r="BG14" s="101">
        <f>BE14</f>
        <v>90.452700000000007</v>
      </c>
      <c r="BH14" s="99">
        <f t="shared" si="171"/>
        <v>90.452700000000007</v>
      </c>
      <c r="BI14" s="67">
        <v>139</v>
      </c>
      <c r="BJ14" s="67">
        <v>122</v>
      </c>
      <c r="BK14" s="46">
        <f>BI14-BJ14</f>
        <v>17</v>
      </c>
      <c r="BL14" s="48">
        <v>6.9579000000000004</v>
      </c>
      <c r="BM14" s="48">
        <f>BK14*BL14</f>
        <v>118.2843</v>
      </c>
      <c r="BN14" s="49"/>
      <c r="BO14" s="101">
        <f>BM14</f>
        <v>118.2843</v>
      </c>
      <c r="BP14" s="99">
        <f t="shared" si="172"/>
        <v>118.2843</v>
      </c>
      <c r="BQ14" s="67">
        <v>158</v>
      </c>
      <c r="BR14" s="67">
        <v>139</v>
      </c>
      <c r="BS14" s="46">
        <f>BQ14-BR14</f>
        <v>19</v>
      </c>
      <c r="BT14" s="48">
        <v>6.9579000000000004</v>
      </c>
      <c r="BU14" s="48">
        <f>BS14*BT14</f>
        <v>132.20010000000002</v>
      </c>
      <c r="BV14" s="49"/>
      <c r="BW14" s="101">
        <f>BU14</f>
        <v>132.20010000000002</v>
      </c>
      <c r="BX14" s="99">
        <f t="shared" si="271"/>
        <v>132.20010000000002</v>
      </c>
      <c r="BY14" s="67">
        <v>172</v>
      </c>
      <c r="BZ14" s="67">
        <v>158</v>
      </c>
      <c r="CA14" s="46">
        <f>BY14-BZ14</f>
        <v>14</v>
      </c>
      <c r="CB14" s="48">
        <v>6.9579000000000004</v>
      </c>
      <c r="CC14" s="48">
        <f>CA14*CB14</f>
        <v>97.410600000000002</v>
      </c>
      <c r="CD14" s="49"/>
      <c r="CE14" s="101">
        <f>CC14</f>
        <v>97.410600000000002</v>
      </c>
      <c r="CF14" s="99">
        <f t="shared" ref="CF14" si="330">CE14</f>
        <v>97.410600000000002</v>
      </c>
      <c r="CI14" s="67">
        <v>188</v>
      </c>
      <c r="CJ14" s="67">
        <v>172</v>
      </c>
      <c r="CK14" s="46">
        <f>CI14-CJ14</f>
        <v>16</v>
      </c>
      <c r="CL14" s="48">
        <v>6.9579000000000004</v>
      </c>
      <c r="CM14" s="48">
        <f>CK14*CL14</f>
        <v>111.32640000000001</v>
      </c>
      <c r="CN14" s="49"/>
      <c r="CO14" s="101">
        <f>CM14</f>
        <v>111.32640000000001</v>
      </c>
      <c r="CP14" s="99">
        <f t="shared" ref="CP14" si="331">CO14</f>
        <v>111.32640000000001</v>
      </c>
      <c r="CQ14" s="67">
        <v>205</v>
      </c>
      <c r="CR14" s="67">
        <v>188</v>
      </c>
      <c r="CS14" s="46">
        <f>CQ14-CR14</f>
        <v>17</v>
      </c>
      <c r="CT14" s="48">
        <v>6.9579000000000004</v>
      </c>
      <c r="CU14" s="48">
        <f>CS14*CT14</f>
        <v>118.2843</v>
      </c>
      <c r="CV14" s="49"/>
      <c r="CW14" s="101">
        <f>CU14</f>
        <v>118.2843</v>
      </c>
      <c r="CX14" s="99">
        <f t="shared" ref="CX14" si="332">CW14</f>
        <v>118.2843</v>
      </c>
      <c r="CY14" s="67">
        <v>205</v>
      </c>
      <c r="CZ14" s="67">
        <v>205</v>
      </c>
      <c r="DA14" s="46">
        <f>CY14-CZ14</f>
        <v>0</v>
      </c>
      <c r="DB14" s="48">
        <v>6.9579000000000004</v>
      </c>
      <c r="DC14" s="48">
        <f>DA14*DB14</f>
        <v>0</v>
      </c>
      <c r="DD14" s="49"/>
      <c r="DE14" s="101">
        <f>DC14</f>
        <v>0</v>
      </c>
      <c r="DF14" s="142">
        <f t="shared" ref="DF14" si="333">DE14</f>
        <v>0</v>
      </c>
      <c r="DG14" s="67">
        <v>235</v>
      </c>
      <c r="DH14" s="46">
        <v>223</v>
      </c>
      <c r="DI14" s="46">
        <f>DG14-DH14</f>
        <v>12</v>
      </c>
      <c r="DJ14" s="48">
        <v>6.9579000000000004</v>
      </c>
      <c r="DK14" s="48">
        <f>DI14*DJ14</f>
        <v>83.494799999999998</v>
      </c>
      <c r="DL14" s="49"/>
      <c r="DM14" s="145">
        <f>DK14</f>
        <v>83.494799999999998</v>
      </c>
      <c r="DN14" s="140">
        <f t="shared" ref="DN14" si="334">DM14</f>
        <v>83.494799999999998</v>
      </c>
      <c r="DO14" s="67">
        <v>254</v>
      </c>
      <c r="DP14" s="67">
        <v>235</v>
      </c>
      <c r="DQ14" s="46">
        <f>DO14-DP14</f>
        <v>19</v>
      </c>
      <c r="DR14" s="48">
        <v>6.9579000000000004</v>
      </c>
      <c r="DS14" s="48">
        <f>DQ14*DR14</f>
        <v>132.20010000000002</v>
      </c>
      <c r="DT14" s="49"/>
      <c r="DU14" s="145">
        <f>DS14</f>
        <v>132.20010000000002</v>
      </c>
      <c r="DV14" s="140">
        <f t="shared" ref="DV14" si="335">DU14</f>
        <v>132.20010000000002</v>
      </c>
      <c r="DW14" s="67">
        <v>283</v>
      </c>
      <c r="DX14" s="67">
        <v>254</v>
      </c>
      <c r="DY14" s="46">
        <f>DW14-DX14</f>
        <v>29</v>
      </c>
      <c r="DZ14" s="48">
        <v>6.9579000000000004</v>
      </c>
      <c r="EA14" s="48">
        <f>DY14*DZ14</f>
        <v>201.7791</v>
      </c>
      <c r="EB14" s="49"/>
      <c r="EC14" s="145">
        <f>EA14</f>
        <v>201.7791</v>
      </c>
      <c r="ED14" s="140">
        <v>203.8</v>
      </c>
      <c r="EE14" s="152">
        <v>296</v>
      </c>
      <c r="EF14" s="152">
        <v>283</v>
      </c>
      <c r="EG14" s="46">
        <f>EE14-EF14</f>
        <v>13</v>
      </c>
      <c r="EH14" s="48">
        <v>8.5489200000000007</v>
      </c>
      <c r="EI14" s="48">
        <f>EG14*EH14</f>
        <v>111.13596000000001</v>
      </c>
      <c r="EJ14" s="49"/>
      <c r="EK14" s="145">
        <f>EI14</f>
        <v>111.13596000000001</v>
      </c>
      <c r="EL14" s="140">
        <v>114.47</v>
      </c>
      <c r="EM14" s="152">
        <v>316</v>
      </c>
      <c r="EN14" s="152">
        <v>296</v>
      </c>
      <c r="EO14" s="46">
        <f>EM14-EN14</f>
        <v>20</v>
      </c>
      <c r="EP14" s="48">
        <v>8.5489200000000007</v>
      </c>
      <c r="EQ14" s="48">
        <f>EO14*EP14</f>
        <v>170.97840000000002</v>
      </c>
      <c r="ER14" s="49"/>
      <c r="ES14" s="145">
        <f>EQ14</f>
        <v>170.97840000000002</v>
      </c>
      <c r="ET14" s="140">
        <v>114.47</v>
      </c>
      <c r="EU14" s="152">
        <v>332</v>
      </c>
      <c r="EV14" s="152">
        <v>316</v>
      </c>
      <c r="EW14" s="46">
        <f>EU14-EV14</f>
        <v>16</v>
      </c>
      <c r="EX14" s="48">
        <v>8.5489200000000007</v>
      </c>
      <c r="EY14" s="48">
        <f t="shared" si="0"/>
        <v>136.78272000000001</v>
      </c>
      <c r="EZ14" s="49"/>
      <c r="FA14" s="145">
        <v>140.88999999999999</v>
      </c>
      <c r="FB14" s="178">
        <v>140.88999999999999</v>
      </c>
      <c r="FC14" s="152">
        <v>347</v>
      </c>
      <c r="FD14" s="152">
        <v>332</v>
      </c>
      <c r="FE14" s="46">
        <f>FC14-FD14</f>
        <v>15</v>
      </c>
      <c r="FF14" s="48">
        <v>8.5489200000000007</v>
      </c>
      <c r="FG14" s="48">
        <f t="shared" si="1"/>
        <v>128.2338</v>
      </c>
      <c r="FH14" s="49"/>
      <c r="FI14" s="145">
        <v>132.08000000000001</v>
      </c>
      <c r="FJ14" s="182">
        <f>FI14</f>
        <v>132.08000000000001</v>
      </c>
      <c r="FK14" s="152">
        <v>356</v>
      </c>
      <c r="FL14" s="152">
        <v>347</v>
      </c>
      <c r="FM14" s="46">
        <f>FK14-FL14</f>
        <v>9</v>
      </c>
      <c r="FN14" s="48">
        <v>8.5489200000000007</v>
      </c>
      <c r="FO14" s="48">
        <f t="shared" si="2"/>
        <v>76.940280000000001</v>
      </c>
      <c r="FP14" s="49"/>
      <c r="FQ14" s="145"/>
      <c r="FR14" s="182">
        <v>88.05</v>
      </c>
      <c r="FS14" s="152">
        <v>371</v>
      </c>
      <c r="FT14" s="152">
        <v>356</v>
      </c>
      <c r="FU14" s="46">
        <f>FS14-FT14</f>
        <v>15</v>
      </c>
      <c r="FV14" s="48">
        <v>8.5489200000000007</v>
      </c>
      <c r="FW14" s="48">
        <f t="shared" si="3"/>
        <v>128.2338</v>
      </c>
      <c r="FX14" s="49"/>
      <c r="FY14" s="145">
        <v>120.88</v>
      </c>
      <c r="FZ14" s="182">
        <v>120.88</v>
      </c>
      <c r="GA14" s="152">
        <v>387</v>
      </c>
      <c r="GB14" s="152">
        <v>371</v>
      </c>
      <c r="GC14" s="46">
        <f>GA14-GB14</f>
        <v>16</v>
      </c>
      <c r="GD14" s="48">
        <v>8.5489200000000007</v>
      </c>
      <c r="GE14" s="48">
        <f t="shared" si="212"/>
        <v>136.78272000000001</v>
      </c>
      <c r="GF14" s="49"/>
      <c r="GG14" s="145">
        <v>127.85</v>
      </c>
      <c r="GH14" s="178">
        <f>GG14</f>
        <v>127.85</v>
      </c>
      <c r="GI14" s="152">
        <v>403</v>
      </c>
      <c r="GJ14" s="152">
        <v>387</v>
      </c>
      <c r="GK14" s="46">
        <f>GI14-GJ14</f>
        <v>16</v>
      </c>
      <c r="GL14" s="48">
        <v>7.3749000000000002</v>
      </c>
      <c r="GM14" s="48">
        <f t="shared" si="213"/>
        <v>117.9984</v>
      </c>
      <c r="GN14" s="49"/>
      <c r="GO14" s="145">
        <v>127.85</v>
      </c>
      <c r="GP14" s="178">
        <f>GO14</f>
        <v>127.85</v>
      </c>
      <c r="GQ14" s="152">
        <v>415</v>
      </c>
      <c r="GR14" s="152">
        <v>403</v>
      </c>
      <c r="GS14" s="46">
        <f>GQ14-GR14</f>
        <v>12</v>
      </c>
      <c r="GT14" s="48">
        <v>7.3749000000000002</v>
      </c>
      <c r="GU14" s="48">
        <f t="shared" si="214"/>
        <v>88.498800000000003</v>
      </c>
      <c r="GV14" s="49"/>
      <c r="GW14" s="145">
        <v>196.14</v>
      </c>
      <c r="GX14" s="178">
        <f>GW14</f>
        <v>196.14</v>
      </c>
      <c r="GY14" s="152">
        <v>430</v>
      </c>
      <c r="GZ14" s="152">
        <v>415</v>
      </c>
      <c r="HA14" s="46">
        <f>GY14-GZ14</f>
        <v>15</v>
      </c>
      <c r="HB14" s="48">
        <v>6.2670000000000003</v>
      </c>
      <c r="HC14" s="48">
        <f t="shared" si="215"/>
        <v>94.00500000000001</v>
      </c>
      <c r="HD14" s="49"/>
      <c r="HE14" s="145">
        <v>196.14</v>
      </c>
      <c r="HF14" s="178">
        <f>HE14</f>
        <v>196.14</v>
      </c>
      <c r="HG14" s="152">
        <v>443</v>
      </c>
      <c r="HH14" s="152">
        <v>430</v>
      </c>
      <c r="HI14" s="46">
        <f>HG14-HH14</f>
        <v>13</v>
      </c>
      <c r="HJ14" s="48">
        <v>6.2670000000000003</v>
      </c>
      <c r="HK14" s="48">
        <f t="shared" si="216"/>
        <v>81.471000000000004</v>
      </c>
      <c r="HL14" s="49"/>
      <c r="HM14" s="145">
        <v>79</v>
      </c>
      <c r="HN14" s="178">
        <f>HM14</f>
        <v>79</v>
      </c>
      <c r="HO14" s="152">
        <v>460</v>
      </c>
      <c r="HP14" s="152">
        <v>443</v>
      </c>
      <c r="HQ14" s="46">
        <f>HO14-HP14</f>
        <v>17</v>
      </c>
      <c r="HR14" s="48">
        <v>6.2670000000000003</v>
      </c>
      <c r="HS14" s="48">
        <f t="shared" si="217"/>
        <v>106.539</v>
      </c>
      <c r="HT14" s="49"/>
      <c r="HU14" s="145">
        <v>79</v>
      </c>
      <c r="HV14" s="178"/>
      <c r="HW14" s="152">
        <v>475</v>
      </c>
      <c r="HX14" s="152">
        <v>460</v>
      </c>
      <c r="HY14" s="46">
        <f>HW14-HX14</f>
        <v>15</v>
      </c>
      <c r="HZ14" s="48">
        <v>6.2670000000000003</v>
      </c>
      <c r="IA14" s="48">
        <f t="shared" si="218"/>
        <v>94.00500000000001</v>
      </c>
      <c r="IB14" s="49"/>
      <c r="IC14" s="145">
        <v>79</v>
      </c>
      <c r="ID14" s="178"/>
      <c r="IE14" s="152">
        <v>492</v>
      </c>
      <c r="IF14" s="152">
        <v>475</v>
      </c>
      <c r="IG14" s="46">
        <f>IE14-IF14</f>
        <v>17</v>
      </c>
      <c r="IH14" s="48">
        <v>6.9139920000000004</v>
      </c>
      <c r="II14" s="48">
        <f t="shared" si="219"/>
        <v>117.53786400000001</v>
      </c>
      <c r="IJ14" s="49"/>
      <c r="IK14" s="145">
        <v>79</v>
      </c>
      <c r="IL14" s="178">
        <v>101.62</v>
      </c>
      <c r="IM14" s="152">
        <v>507</v>
      </c>
      <c r="IN14" s="152">
        <v>492</v>
      </c>
      <c r="IO14" s="46">
        <f t="shared" si="40"/>
        <v>15</v>
      </c>
      <c r="IP14" s="48">
        <v>5.8684919999999998</v>
      </c>
      <c r="IQ14" s="48">
        <f t="shared" si="220"/>
        <v>88.027379999999994</v>
      </c>
      <c r="IR14" s="49"/>
      <c r="IS14" s="145">
        <v>79</v>
      </c>
      <c r="IT14" s="178">
        <v>101.62</v>
      </c>
      <c r="IU14" s="152">
        <v>522</v>
      </c>
      <c r="IV14" s="152">
        <v>507</v>
      </c>
      <c r="IW14" s="46">
        <f t="shared" si="319"/>
        <v>15</v>
      </c>
      <c r="IX14" s="48">
        <v>5.8684919999999998</v>
      </c>
      <c r="IY14" s="48">
        <f t="shared" si="221"/>
        <v>88.027379999999994</v>
      </c>
      <c r="IZ14" s="49"/>
      <c r="JA14" s="145">
        <v>77.33</v>
      </c>
      <c r="JB14" s="178">
        <v>168</v>
      </c>
      <c r="JC14" s="152">
        <v>539</v>
      </c>
      <c r="JD14" s="152">
        <v>522</v>
      </c>
      <c r="JE14" s="46">
        <f t="shared" si="320"/>
        <v>17</v>
      </c>
      <c r="JF14" s="48">
        <v>4.3260719999999999</v>
      </c>
      <c r="JG14" s="48">
        <f t="shared" si="222"/>
        <v>73.543223999999995</v>
      </c>
      <c r="JH14" s="49"/>
      <c r="JI14" s="234">
        <v>75.75</v>
      </c>
      <c r="JJ14" s="231"/>
      <c r="JK14" s="152">
        <v>557</v>
      </c>
      <c r="JL14" s="152">
        <v>539</v>
      </c>
      <c r="JM14" s="46">
        <f t="shared" si="321"/>
        <v>18</v>
      </c>
      <c r="JN14" s="48">
        <v>4.3260719999999999</v>
      </c>
      <c r="JO14" s="48">
        <f t="shared" si="223"/>
        <v>77.869295999999991</v>
      </c>
      <c r="JP14" s="49"/>
      <c r="JQ14" s="234">
        <v>67.489999999999995</v>
      </c>
      <c r="JR14" s="231">
        <f>JQ14</f>
        <v>67.489999999999995</v>
      </c>
      <c r="JS14" s="152">
        <v>563</v>
      </c>
      <c r="JT14" s="152">
        <v>557</v>
      </c>
      <c r="JU14" s="46">
        <f t="shared" si="322"/>
        <v>6</v>
      </c>
      <c r="JV14" s="48">
        <v>4.3260719999999999</v>
      </c>
      <c r="JW14" s="48">
        <f t="shared" si="224"/>
        <v>25.956432</v>
      </c>
      <c r="JX14" s="49"/>
      <c r="JY14" s="234">
        <v>67.489999999999995</v>
      </c>
      <c r="JZ14" s="231">
        <f>JY14</f>
        <v>67.489999999999995</v>
      </c>
      <c r="KA14" s="152">
        <v>571</v>
      </c>
      <c r="KB14" s="152">
        <v>563</v>
      </c>
      <c r="KC14" s="46">
        <f t="shared" si="323"/>
        <v>8</v>
      </c>
      <c r="KD14" s="48">
        <v>4.3260719999999999</v>
      </c>
      <c r="KE14" s="48">
        <f t="shared" si="225"/>
        <v>34.608575999999999</v>
      </c>
      <c r="KF14" s="49"/>
      <c r="KG14" s="234">
        <v>22.28</v>
      </c>
      <c r="KH14" s="231">
        <f>KG14</f>
        <v>22.28</v>
      </c>
      <c r="KI14" s="152">
        <v>577</v>
      </c>
      <c r="KJ14" s="152">
        <v>571</v>
      </c>
      <c r="KK14" s="46">
        <f t="shared" si="324"/>
        <v>6</v>
      </c>
      <c r="KL14" s="48">
        <v>4.3260719999999999</v>
      </c>
      <c r="KM14" s="48">
        <f t="shared" si="226"/>
        <v>25.956432</v>
      </c>
      <c r="KN14" s="49"/>
      <c r="KO14" s="234">
        <v>17.670000000000002</v>
      </c>
      <c r="KP14" s="231">
        <f>KO14</f>
        <v>17.670000000000002</v>
      </c>
      <c r="KQ14" s="152">
        <v>586</v>
      </c>
      <c r="KR14" s="152">
        <v>577</v>
      </c>
      <c r="KS14" s="46">
        <f t="shared" si="325"/>
        <v>9</v>
      </c>
      <c r="KT14" s="48">
        <v>5.5</v>
      </c>
      <c r="KU14" s="48">
        <f t="shared" si="227"/>
        <v>49.5</v>
      </c>
      <c r="KV14" s="49"/>
      <c r="KW14" s="234">
        <v>40.9</v>
      </c>
      <c r="KX14" s="231">
        <f>KW14</f>
        <v>40.9</v>
      </c>
      <c r="KY14" s="152">
        <v>597</v>
      </c>
      <c r="KZ14" s="152">
        <v>586</v>
      </c>
      <c r="LA14" s="46">
        <f t="shared" si="326"/>
        <v>11</v>
      </c>
      <c r="LB14" s="48">
        <v>5.5</v>
      </c>
      <c r="LC14" s="48">
        <f t="shared" si="228"/>
        <v>60.5</v>
      </c>
      <c r="LD14" s="49"/>
      <c r="LE14" s="195">
        <v>40.61</v>
      </c>
      <c r="LF14" s="182">
        <f>LE14</f>
        <v>40.61</v>
      </c>
      <c r="LG14" s="152">
        <v>611</v>
      </c>
      <c r="LH14" s="152">
        <v>597</v>
      </c>
      <c r="LI14" s="46">
        <f t="shared" si="327"/>
        <v>14</v>
      </c>
      <c r="LJ14" s="48">
        <v>6.7729999999999997</v>
      </c>
      <c r="LK14" s="48">
        <f t="shared" si="229"/>
        <v>94.822000000000003</v>
      </c>
      <c r="LL14" s="49"/>
      <c r="LM14" s="195">
        <v>116.26</v>
      </c>
      <c r="LN14" s="182">
        <f>LM14</f>
        <v>116.26</v>
      </c>
      <c r="LO14" s="152">
        <v>628</v>
      </c>
      <c r="LP14" s="152">
        <v>611</v>
      </c>
      <c r="LQ14" s="46">
        <f t="shared" si="328"/>
        <v>17</v>
      </c>
      <c r="LR14" s="48">
        <v>6.7729999999999997</v>
      </c>
      <c r="LS14" s="48">
        <f t="shared" si="329"/>
        <v>115.14099999999999</v>
      </c>
      <c r="LT14" s="49"/>
      <c r="LU14" s="195">
        <v>116.26</v>
      </c>
      <c r="LV14" s="182">
        <f>LU14</f>
        <v>116.26</v>
      </c>
      <c r="LW14" s="280">
        <v>640</v>
      </c>
      <c r="LX14" s="152">
        <v>628</v>
      </c>
      <c r="LY14" s="46">
        <f t="shared" ref="LY14" si="336">LW14-LX14</f>
        <v>12</v>
      </c>
      <c r="LZ14" s="48">
        <v>9.89</v>
      </c>
      <c r="MA14" s="48">
        <f>LY14*LZ14</f>
        <v>118.68</v>
      </c>
      <c r="MB14" s="49"/>
      <c r="MC14" s="231">
        <v>155</v>
      </c>
      <c r="MD14" s="250">
        <f>MC14</f>
        <v>155</v>
      </c>
      <c r="MF14" s="280">
        <v>652</v>
      </c>
      <c r="MG14" s="280">
        <v>640</v>
      </c>
      <c r="MH14" s="46">
        <f t="shared" ref="MH14" si="337">MF14-MG14</f>
        <v>12</v>
      </c>
      <c r="MI14" s="48">
        <v>6.99</v>
      </c>
      <c r="MJ14" s="48">
        <f>MH14*MI14</f>
        <v>83.88</v>
      </c>
      <c r="MK14" s="49">
        <v>45.14</v>
      </c>
      <c r="ML14" s="231">
        <f>MJ14+MK14</f>
        <v>129.01999999999998</v>
      </c>
      <c r="MM14" s="250">
        <f>ML14</f>
        <v>129.01999999999998</v>
      </c>
      <c r="MN14" s="280">
        <v>664</v>
      </c>
      <c r="MO14" s="280">
        <v>652</v>
      </c>
      <c r="MP14" s="46">
        <f>MN14-MO14</f>
        <v>12</v>
      </c>
      <c r="MQ14" s="48">
        <v>6.99</v>
      </c>
      <c r="MR14" s="48">
        <f>MP14*MQ14</f>
        <v>83.88</v>
      </c>
      <c r="MS14" s="49">
        <v>45.14</v>
      </c>
      <c r="MT14" s="231">
        <f>MR14+MS14</f>
        <v>129.01999999999998</v>
      </c>
      <c r="MU14" s="250">
        <f>MT14</f>
        <v>129.01999999999998</v>
      </c>
      <c r="MV14" s="280">
        <v>677</v>
      </c>
      <c r="MW14" s="280">
        <v>664</v>
      </c>
      <c r="MX14" s="46">
        <f>MV14-MW14</f>
        <v>13</v>
      </c>
      <c r="MY14" s="48">
        <v>6.99</v>
      </c>
      <c r="MZ14" s="48">
        <f>MX14*MY14</f>
        <v>90.87</v>
      </c>
      <c r="NA14" s="49">
        <v>45.14</v>
      </c>
      <c r="NB14" s="231">
        <f>MZ14+NA14</f>
        <v>136.01</v>
      </c>
      <c r="NC14" s="250">
        <f>NB14</f>
        <v>136.01</v>
      </c>
      <c r="ND14" s="280">
        <v>690</v>
      </c>
      <c r="NE14" s="280">
        <v>677</v>
      </c>
      <c r="NF14" s="46">
        <f>ND14-NE14</f>
        <v>13</v>
      </c>
      <c r="NG14" s="48">
        <v>6.99</v>
      </c>
      <c r="NH14" s="48">
        <f>NF14*NG14</f>
        <v>90.87</v>
      </c>
      <c r="NI14" s="49">
        <v>45.14</v>
      </c>
      <c r="NJ14" s="231">
        <f>NH14+NI14</f>
        <v>136.01</v>
      </c>
      <c r="NK14" s="250">
        <f>NJ14</f>
        <v>136.01</v>
      </c>
      <c r="NL14" s="280">
        <v>703</v>
      </c>
      <c r="NM14" s="280">
        <v>690</v>
      </c>
      <c r="NN14" s="46">
        <f>NL14-NM14</f>
        <v>13</v>
      </c>
      <c r="NO14" s="48">
        <v>6.99</v>
      </c>
      <c r="NP14" s="48">
        <f>NN14*NO14</f>
        <v>90.87</v>
      </c>
      <c r="NQ14" s="49">
        <v>45.14</v>
      </c>
      <c r="NR14" s="231">
        <f>NP14+NQ14</f>
        <v>136.01</v>
      </c>
      <c r="NS14" s="250">
        <f>NR14</f>
        <v>136.01</v>
      </c>
      <c r="NT14" s="280">
        <v>722</v>
      </c>
      <c r="NU14" s="280">
        <v>703</v>
      </c>
      <c r="NV14" s="46">
        <f>NT14-NU14</f>
        <v>19</v>
      </c>
      <c r="NW14" s="48">
        <v>6.99</v>
      </c>
      <c r="NX14" s="48">
        <f>NV14*NW14</f>
        <v>132.81</v>
      </c>
      <c r="NY14" s="49">
        <v>45.14</v>
      </c>
      <c r="NZ14" s="231">
        <f>NX14+NY14</f>
        <v>177.95</v>
      </c>
      <c r="OA14" s="250">
        <f>NZ14</f>
        <v>177.95</v>
      </c>
      <c r="OB14" s="280">
        <v>730</v>
      </c>
      <c r="OC14" s="280">
        <v>722</v>
      </c>
      <c r="OD14" s="46">
        <f>OB14-OC14</f>
        <v>8</v>
      </c>
      <c r="OE14" s="48">
        <v>6.99</v>
      </c>
      <c r="OF14" s="48">
        <f>OD14*OE14</f>
        <v>55.92</v>
      </c>
      <c r="OG14" s="49">
        <v>45.14</v>
      </c>
      <c r="OH14" s="231">
        <f>OF14+OG14</f>
        <v>101.06</v>
      </c>
      <c r="OI14" s="250">
        <v>138.05000000000001</v>
      </c>
      <c r="OJ14" s="280">
        <v>740</v>
      </c>
      <c r="OK14" s="280">
        <v>730</v>
      </c>
      <c r="OL14" s="46">
        <f>OJ14-OK14</f>
        <v>10</v>
      </c>
      <c r="OM14" s="48">
        <v>6.99</v>
      </c>
      <c r="ON14" s="48">
        <f>OL14*OM14</f>
        <v>69.900000000000006</v>
      </c>
      <c r="OO14" s="49">
        <v>45.14</v>
      </c>
      <c r="OP14" s="231">
        <f>ON14+OO14</f>
        <v>115.04</v>
      </c>
      <c r="OQ14" s="250">
        <v>138.05000000000001</v>
      </c>
      <c r="OR14" s="280">
        <v>755</v>
      </c>
      <c r="OS14" s="280">
        <v>740</v>
      </c>
      <c r="OT14" s="46">
        <f>OR14-OS14</f>
        <v>15</v>
      </c>
      <c r="OU14" s="48">
        <v>6.99</v>
      </c>
      <c r="OV14" s="48">
        <f>OT14*OU14</f>
        <v>104.85000000000001</v>
      </c>
      <c r="OW14" s="49">
        <v>45.14</v>
      </c>
      <c r="OX14" s="231">
        <f>OV14+OW14</f>
        <v>149.99</v>
      </c>
      <c r="OY14" s="250">
        <v>138.05000000000001</v>
      </c>
      <c r="OZ14" s="280">
        <v>770</v>
      </c>
      <c r="PA14" s="280">
        <v>755</v>
      </c>
      <c r="PB14" s="46">
        <f>OZ14-PA14</f>
        <v>15</v>
      </c>
      <c r="PC14" s="48">
        <v>6.12</v>
      </c>
      <c r="PD14" s="48">
        <f>PB14*PC14</f>
        <v>91.8</v>
      </c>
      <c r="PE14" s="49">
        <v>45.14</v>
      </c>
      <c r="PF14" s="231">
        <f>PD14+PE14</f>
        <v>136.94</v>
      </c>
      <c r="PG14" s="250">
        <v>138.05000000000001</v>
      </c>
      <c r="PH14" s="280">
        <v>780</v>
      </c>
      <c r="PI14" s="280">
        <v>770</v>
      </c>
      <c r="PJ14" s="46">
        <f>PH14-PI14</f>
        <v>10</v>
      </c>
      <c r="PK14" s="48">
        <v>6.12</v>
      </c>
      <c r="PL14" s="48">
        <f>PJ14*PK14</f>
        <v>61.2</v>
      </c>
      <c r="PM14" s="49">
        <v>45.14</v>
      </c>
      <c r="PN14" s="231">
        <f>PL14+PM14</f>
        <v>106.34</v>
      </c>
      <c r="PO14" s="250">
        <v>138.05000000000001</v>
      </c>
      <c r="PP14" s="280">
        <v>792</v>
      </c>
      <c r="PQ14" s="280">
        <v>780</v>
      </c>
      <c r="PR14" s="46">
        <f>PP14-PQ14</f>
        <v>12</v>
      </c>
      <c r="PS14" s="48">
        <v>6.12</v>
      </c>
      <c r="PT14" s="48">
        <f>PR14*PS14</f>
        <v>73.44</v>
      </c>
      <c r="PU14" s="49">
        <v>45.14</v>
      </c>
      <c r="PV14" s="231">
        <f>PT14+PU14</f>
        <v>118.58</v>
      </c>
      <c r="PW14" s="250">
        <v>138.05000000000001</v>
      </c>
      <c r="PY14" s="280">
        <v>802</v>
      </c>
      <c r="PZ14" s="280">
        <v>792</v>
      </c>
      <c r="QA14" s="46">
        <f>PY14-PZ14</f>
        <v>10</v>
      </c>
      <c r="QB14" s="48">
        <v>6.12</v>
      </c>
      <c r="QC14" s="48">
        <f>QA14*QB14</f>
        <v>61.2</v>
      </c>
      <c r="QD14" s="49">
        <v>45.14</v>
      </c>
      <c r="QE14" s="231">
        <f>QC14+QD14</f>
        <v>106.34</v>
      </c>
      <c r="QF14" s="250">
        <v>79.900000000000006</v>
      </c>
      <c r="QG14" s="280">
        <v>814</v>
      </c>
      <c r="QH14" s="280">
        <v>802</v>
      </c>
      <c r="QI14" s="46">
        <f>QG14-QH14</f>
        <v>12</v>
      </c>
      <c r="QJ14" s="48">
        <v>6.12</v>
      </c>
      <c r="QK14" s="48">
        <f>QI14*QJ14</f>
        <v>73.44</v>
      </c>
      <c r="QL14" s="49">
        <v>45.14</v>
      </c>
      <c r="QM14" s="231">
        <f>QK14+QL14</f>
        <v>118.58</v>
      </c>
      <c r="QN14" s="178">
        <v>95.88</v>
      </c>
      <c r="QP14" s="280">
        <v>823</v>
      </c>
      <c r="QQ14" s="280">
        <v>814</v>
      </c>
      <c r="QR14" s="46">
        <f>QP14-QQ14</f>
        <v>9</v>
      </c>
      <c r="QS14" s="48">
        <v>6.12</v>
      </c>
      <c r="QT14" s="48">
        <f>QR14*QS14</f>
        <v>55.08</v>
      </c>
      <c r="QU14" s="49">
        <v>45.14</v>
      </c>
      <c r="QV14" s="231">
        <f>QT14+QU14</f>
        <v>100.22</v>
      </c>
      <c r="QW14" s="178">
        <v>95.88</v>
      </c>
      <c r="QX14" s="280">
        <v>830</v>
      </c>
      <c r="QY14" s="280">
        <v>823</v>
      </c>
      <c r="QZ14" s="46">
        <f>QX14-QY14</f>
        <v>7</v>
      </c>
      <c r="RA14" s="48">
        <v>6.12</v>
      </c>
      <c r="RB14" s="48">
        <f>QZ14*RA14</f>
        <v>42.84</v>
      </c>
      <c r="RC14" s="49">
        <v>45.14</v>
      </c>
      <c r="RD14" s="231">
        <f>RB14+RC14</f>
        <v>87.98</v>
      </c>
      <c r="RE14" s="178">
        <v>55.7</v>
      </c>
      <c r="RG14" s="280">
        <v>836</v>
      </c>
      <c r="RH14" s="280">
        <v>830</v>
      </c>
      <c r="RI14" s="46">
        <f>RG14-RH14</f>
        <v>6</v>
      </c>
      <c r="RJ14" s="48">
        <v>6.12</v>
      </c>
      <c r="RK14" s="48">
        <f>RI14*RJ14</f>
        <v>36.72</v>
      </c>
      <c r="RL14" s="49">
        <v>45.14</v>
      </c>
      <c r="RM14" s="231">
        <f>RK14+RL14</f>
        <v>81.86</v>
      </c>
      <c r="RN14" s="178">
        <v>55.7</v>
      </c>
      <c r="RP14" s="280">
        <v>843</v>
      </c>
      <c r="RQ14" s="280">
        <v>836</v>
      </c>
      <c r="RR14" s="46">
        <f>RP14-RQ14</f>
        <v>7</v>
      </c>
      <c r="RS14" s="48">
        <v>7.96</v>
      </c>
      <c r="RT14" s="48">
        <f>RR14*RS14</f>
        <v>55.72</v>
      </c>
      <c r="RU14" s="49">
        <f>RT14</f>
        <v>55.72</v>
      </c>
      <c r="RV14" s="301">
        <f>RU14</f>
        <v>55.72</v>
      </c>
      <c r="RW14" s="74">
        <v>55.7</v>
      </c>
      <c r="RY14" s="280">
        <v>851</v>
      </c>
      <c r="RZ14" s="280">
        <v>843</v>
      </c>
      <c r="SA14" s="46">
        <f>RY14-RZ14</f>
        <v>8</v>
      </c>
      <c r="SB14" s="48">
        <v>7.96</v>
      </c>
      <c r="SC14" s="48">
        <f>SA14*SB14</f>
        <v>63.68</v>
      </c>
      <c r="SD14" s="49">
        <f>SC14</f>
        <v>63.68</v>
      </c>
      <c r="SE14" s="301">
        <f>SD14</f>
        <v>63.68</v>
      </c>
      <c r="SF14" s="74">
        <v>55.7</v>
      </c>
      <c r="SH14" s="280">
        <v>859</v>
      </c>
      <c r="SI14" s="280">
        <v>851</v>
      </c>
      <c r="SJ14" s="46">
        <f>SH14-SI14</f>
        <v>8</v>
      </c>
      <c r="SK14" s="48">
        <v>7.96</v>
      </c>
      <c r="SL14" s="48">
        <f>SJ14*SK14</f>
        <v>63.68</v>
      </c>
      <c r="SM14" s="49">
        <f>SL14</f>
        <v>63.68</v>
      </c>
      <c r="SN14" s="301">
        <f>SM14</f>
        <v>63.68</v>
      </c>
      <c r="SO14" s="74">
        <v>63.61</v>
      </c>
      <c r="SQ14" s="280">
        <v>871</v>
      </c>
      <c r="SR14" s="280">
        <v>859</v>
      </c>
      <c r="SS14" s="46">
        <f>SQ14-SR14</f>
        <v>12</v>
      </c>
      <c r="ST14" s="48">
        <v>7.96</v>
      </c>
      <c r="SU14" s="48">
        <f>SS14*ST14</f>
        <v>95.52</v>
      </c>
      <c r="SV14" s="49">
        <f>SU14</f>
        <v>95.52</v>
      </c>
      <c r="SW14" s="301">
        <f>SV14</f>
        <v>95.52</v>
      </c>
      <c r="SX14" s="74">
        <v>63.61</v>
      </c>
      <c r="SZ14" s="280">
        <v>884</v>
      </c>
      <c r="TA14" s="280">
        <v>871</v>
      </c>
      <c r="TB14" s="46">
        <f>SZ14-TA14</f>
        <v>13</v>
      </c>
      <c r="TC14" s="48">
        <v>7.96</v>
      </c>
      <c r="TD14" s="48">
        <f>TB14*TC14</f>
        <v>103.48</v>
      </c>
      <c r="TE14" s="49">
        <f>TD14</f>
        <v>103.48</v>
      </c>
      <c r="TF14" s="301">
        <f>TE14</f>
        <v>103.48</v>
      </c>
      <c r="TG14" s="305">
        <f>TF14</f>
        <v>103.48</v>
      </c>
      <c r="TI14" s="280">
        <v>899</v>
      </c>
      <c r="TJ14" s="308">
        <v>884</v>
      </c>
      <c r="TK14" s="46">
        <f>TI14-TJ14</f>
        <v>15</v>
      </c>
      <c r="TL14" s="48">
        <v>7.96</v>
      </c>
      <c r="TM14" s="48">
        <f>TK14*TL14</f>
        <v>119.4</v>
      </c>
      <c r="TN14" s="49">
        <f>TM14</f>
        <v>119.4</v>
      </c>
      <c r="TO14" s="306">
        <f>TN14</f>
        <v>119.4</v>
      </c>
      <c r="TP14" s="75">
        <f>TO14</f>
        <v>119.4</v>
      </c>
      <c r="TR14" s="280">
        <v>910</v>
      </c>
      <c r="TS14" s="280">
        <v>899</v>
      </c>
      <c r="TT14" s="46">
        <f>TR14-TS14</f>
        <v>11</v>
      </c>
      <c r="TU14" s="48">
        <v>7.96</v>
      </c>
      <c r="TV14" s="48">
        <f>TT14*TU14</f>
        <v>87.56</v>
      </c>
      <c r="TW14" s="49">
        <f>TV14</f>
        <v>87.56</v>
      </c>
      <c r="TX14" s="306">
        <f>TW14</f>
        <v>87.56</v>
      </c>
      <c r="TY14" s="75">
        <f>TX14</f>
        <v>87.56</v>
      </c>
      <c r="UA14" s="280">
        <v>925</v>
      </c>
      <c r="UB14" s="280">
        <v>910</v>
      </c>
      <c r="UC14" s="46">
        <f>UA14-UB14</f>
        <v>15</v>
      </c>
      <c r="UD14" s="48">
        <v>7.96</v>
      </c>
      <c r="UE14" s="48">
        <f>UC14*UD14</f>
        <v>119.4</v>
      </c>
      <c r="UF14" s="49">
        <f>UE14</f>
        <v>119.4</v>
      </c>
      <c r="UG14" s="306">
        <f>UF14</f>
        <v>119.4</v>
      </c>
      <c r="UH14" s="75">
        <f>UG14</f>
        <v>119.4</v>
      </c>
      <c r="UJ14" s="280">
        <v>939</v>
      </c>
      <c r="UK14" s="280">
        <v>925</v>
      </c>
      <c r="UL14" s="46">
        <f>UJ14-UK14</f>
        <v>14</v>
      </c>
      <c r="UM14" s="48">
        <v>7.96</v>
      </c>
      <c r="UN14" s="48">
        <f>UL14*UM14</f>
        <v>111.44</v>
      </c>
      <c r="UO14" s="49">
        <f>UN14</f>
        <v>111.44</v>
      </c>
      <c r="UP14" s="306">
        <f>UO14</f>
        <v>111.44</v>
      </c>
      <c r="UQ14" s="75">
        <f>UP14</f>
        <v>111.44</v>
      </c>
      <c r="US14" s="280">
        <v>952</v>
      </c>
      <c r="UT14" s="280">
        <v>939</v>
      </c>
      <c r="UU14" s="46">
        <f>US14-UT14</f>
        <v>13</v>
      </c>
      <c r="UV14" s="48">
        <v>7.96</v>
      </c>
      <c r="UW14" s="48">
        <f>UU14*UV14</f>
        <v>103.48</v>
      </c>
      <c r="UX14" s="49">
        <f>UW14</f>
        <v>103.48</v>
      </c>
      <c r="UY14" s="306">
        <f>UX14</f>
        <v>103.48</v>
      </c>
      <c r="UZ14" s="75">
        <f>UY14</f>
        <v>103.48</v>
      </c>
      <c r="VB14" s="280">
        <v>964</v>
      </c>
      <c r="VC14" s="280">
        <v>952</v>
      </c>
      <c r="VD14" s="46">
        <f>VB14-VC14</f>
        <v>12</v>
      </c>
      <c r="VE14" s="48">
        <v>7.96</v>
      </c>
      <c r="VF14" s="48">
        <f>VD14*VE14</f>
        <v>95.52</v>
      </c>
      <c r="VG14" s="49">
        <f>VF14</f>
        <v>95.52</v>
      </c>
      <c r="VH14" s="306">
        <f>VG14</f>
        <v>95.52</v>
      </c>
      <c r="VI14" s="75">
        <f>VH14</f>
        <v>95.52</v>
      </c>
      <c r="VK14" s="280">
        <v>976</v>
      </c>
      <c r="VL14" s="280">
        <v>964</v>
      </c>
      <c r="VM14" s="46">
        <f>VK14-VL14</f>
        <v>12</v>
      </c>
      <c r="VN14" s="48">
        <v>7.96</v>
      </c>
      <c r="VO14" s="48">
        <f>VM14*VN14</f>
        <v>95.52</v>
      </c>
      <c r="VP14" s="49">
        <f>VO14</f>
        <v>95.52</v>
      </c>
      <c r="VQ14" s="306">
        <f>VP14</f>
        <v>95.52</v>
      </c>
      <c r="VR14" s="324">
        <v>95.48</v>
      </c>
      <c r="VT14" s="280">
        <v>985</v>
      </c>
      <c r="VU14" s="280">
        <v>976</v>
      </c>
      <c r="VV14" s="46">
        <f>VT14-VU14</f>
        <v>9</v>
      </c>
      <c r="VW14" s="48">
        <v>7.96</v>
      </c>
      <c r="VX14" s="48">
        <f>VV14*VW14</f>
        <v>71.64</v>
      </c>
      <c r="VY14" s="49">
        <f>VX14</f>
        <v>71.64</v>
      </c>
      <c r="VZ14" s="306">
        <f>VY14</f>
        <v>71.64</v>
      </c>
      <c r="WA14" s="324">
        <v>71.62</v>
      </c>
      <c r="WC14" s="280">
        <v>999</v>
      </c>
      <c r="WD14" s="280">
        <v>985</v>
      </c>
      <c r="WE14" s="46">
        <f>WC14-WD14</f>
        <v>14</v>
      </c>
      <c r="WF14" s="48">
        <v>7.96</v>
      </c>
      <c r="WG14" s="48">
        <f>WE14*WF14</f>
        <v>111.44</v>
      </c>
      <c r="WH14" s="49">
        <f>WG14</f>
        <v>111.44</v>
      </c>
      <c r="WI14" s="306">
        <f>WH14</f>
        <v>111.44</v>
      </c>
      <c r="WJ14" s="324">
        <v>111.39</v>
      </c>
      <c r="WL14" s="280">
        <v>1010</v>
      </c>
      <c r="WM14" s="280">
        <v>999</v>
      </c>
      <c r="WN14" s="46">
        <f>WL14-WM14</f>
        <v>11</v>
      </c>
      <c r="WO14" s="48">
        <v>7.96</v>
      </c>
      <c r="WP14" s="48">
        <f>WN14*WO14</f>
        <v>87.56</v>
      </c>
      <c r="WQ14" s="49">
        <f>WP14</f>
        <v>87.56</v>
      </c>
      <c r="WR14" s="306">
        <f>WQ14</f>
        <v>87.56</v>
      </c>
      <c r="WS14" s="324">
        <v>87.53</v>
      </c>
      <c r="WU14" s="280">
        <v>1018</v>
      </c>
      <c r="WV14" s="280">
        <v>1010</v>
      </c>
      <c r="WW14" s="46">
        <f>WU14-WV14</f>
        <v>8</v>
      </c>
      <c r="WX14" s="48">
        <v>7.96</v>
      </c>
      <c r="WY14" s="48">
        <f>WW14*WX14</f>
        <v>63.68</v>
      </c>
      <c r="WZ14" s="49">
        <f>WY14</f>
        <v>63.68</v>
      </c>
      <c r="XA14" s="306">
        <f>WZ14</f>
        <v>63.68</v>
      </c>
      <c r="XB14" s="324">
        <v>87.53</v>
      </c>
      <c r="XD14" s="280">
        <v>1025</v>
      </c>
      <c r="XE14" s="280">
        <v>1018</v>
      </c>
      <c r="XF14" s="46">
        <f>XD14-XE14</f>
        <v>7</v>
      </c>
      <c r="XG14" s="48">
        <v>7.96</v>
      </c>
      <c r="XH14" s="48">
        <f>XF14*XG14</f>
        <v>55.72</v>
      </c>
      <c r="XI14" s="49">
        <f>XH14</f>
        <v>55.72</v>
      </c>
      <c r="XJ14" s="306">
        <f>XI14</f>
        <v>55.72</v>
      </c>
      <c r="XK14" s="324">
        <v>87.53</v>
      </c>
      <c r="XM14" s="280">
        <v>1036</v>
      </c>
      <c r="XN14" s="280">
        <v>1025</v>
      </c>
      <c r="XO14" s="46">
        <f>XM14-XN14</f>
        <v>11</v>
      </c>
      <c r="XP14" s="48">
        <v>7.96</v>
      </c>
      <c r="XQ14" s="48">
        <f>XO14*XP14</f>
        <v>87.56</v>
      </c>
      <c r="XR14" s="49">
        <f>XQ14</f>
        <v>87.56</v>
      </c>
      <c r="XS14" s="306">
        <f>XR14</f>
        <v>87.56</v>
      </c>
      <c r="XT14" s="324">
        <v>87.53</v>
      </c>
      <c r="XV14" s="280">
        <v>1049</v>
      </c>
      <c r="XW14" s="280">
        <v>1036</v>
      </c>
      <c r="XX14" s="46">
        <f>XV14-XW14</f>
        <v>13</v>
      </c>
      <c r="XY14" s="48">
        <v>7.96</v>
      </c>
      <c r="XZ14" s="48">
        <f>XX14*XY14</f>
        <v>103.48</v>
      </c>
      <c r="YA14" s="49">
        <f>XZ14</f>
        <v>103.48</v>
      </c>
      <c r="YB14" s="306">
        <f>YA14</f>
        <v>103.48</v>
      </c>
      <c r="YC14" s="324">
        <v>87.53</v>
      </c>
      <c r="YE14" s="280">
        <v>1060</v>
      </c>
      <c r="YF14" s="280">
        <v>1049</v>
      </c>
      <c r="YG14" s="46">
        <f>YE14-YF14</f>
        <v>11</v>
      </c>
      <c r="YH14" s="48">
        <v>7.96</v>
      </c>
      <c r="YI14" s="48">
        <f>YG14*YH14</f>
        <v>87.56</v>
      </c>
      <c r="YJ14" s="49">
        <f>YI14</f>
        <v>87.56</v>
      </c>
      <c r="YK14" s="306">
        <f>YJ14</f>
        <v>87.56</v>
      </c>
      <c r="YL14" s="324">
        <v>87.53</v>
      </c>
      <c r="YN14" s="280">
        <v>1071</v>
      </c>
      <c r="YO14" s="280">
        <v>1060</v>
      </c>
      <c r="YP14" s="46">
        <f>YN14-YO14</f>
        <v>11</v>
      </c>
      <c r="YQ14" s="48">
        <v>7.96</v>
      </c>
      <c r="YR14" s="48">
        <f>YP14*YQ14</f>
        <v>87.56</v>
      </c>
      <c r="YS14" s="49">
        <f>YR14</f>
        <v>87.56</v>
      </c>
      <c r="YT14" s="306">
        <f>YS14</f>
        <v>87.56</v>
      </c>
      <c r="YU14" s="324">
        <v>87.53</v>
      </c>
      <c r="YW14" s="280">
        <v>1083</v>
      </c>
      <c r="YX14" s="280">
        <v>1071</v>
      </c>
      <c r="YY14" s="46">
        <f>YW14-YX14</f>
        <v>12</v>
      </c>
      <c r="YZ14" s="48">
        <v>7.96</v>
      </c>
      <c r="ZA14" s="48">
        <f>YY14*YZ14</f>
        <v>95.52</v>
      </c>
      <c r="ZB14" s="49">
        <f>ZA14</f>
        <v>95.52</v>
      </c>
      <c r="ZC14" s="306">
        <f>ZB14</f>
        <v>95.52</v>
      </c>
      <c r="ZD14" s="325">
        <v>87.53</v>
      </c>
      <c r="ZE14" s="87" t="s">
        <v>237</v>
      </c>
      <c r="ZF14" s="280">
        <v>1090</v>
      </c>
      <c r="ZG14" s="280">
        <v>1071</v>
      </c>
      <c r="ZH14" s="46">
        <f>ZF14-ZG14</f>
        <v>19</v>
      </c>
      <c r="ZI14" s="48">
        <v>7.96</v>
      </c>
      <c r="ZJ14" s="48">
        <f>ZH14*ZI14</f>
        <v>151.24</v>
      </c>
      <c r="ZK14" s="49">
        <f>ZJ14</f>
        <v>151.24</v>
      </c>
      <c r="ZL14" s="306">
        <f>ZK14</f>
        <v>151.24</v>
      </c>
      <c r="ZM14" s="324">
        <v>87.53</v>
      </c>
      <c r="ZO14" s="87" t="s">
        <v>237</v>
      </c>
      <c r="ZP14" s="280">
        <v>1104</v>
      </c>
      <c r="ZQ14" s="280">
        <v>1090</v>
      </c>
      <c r="ZR14" s="46">
        <f>ZP14-ZQ14</f>
        <v>14</v>
      </c>
      <c r="ZS14" s="48">
        <v>7.96</v>
      </c>
      <c r="ZT14" s="48">
        <f>ZR14*ZS14</f>
        <v>111.44</v>
      </c>
      <c r="ZU14" s="49">
        <f>ZT14</f>
        <v>111.44</v>
      </c>
      <c r="ZV14" s="306">
        <f>ZU14</f>
        <v>111.44</v>
      </c>
      <c r="ZW14" s="324">
        <v>87.53</v>
      </c>
      <c r="ZY14" s="280">
        <v>1112</v>
      </c>
      <c r="ZZ14" s="280">
        <v>1104</v>
      </c>
      <c r="AAA14" s="46">
        <f>ZY14-ZZ14</f>
        <v>8</v>
      </c>
      <c r="AAB14" s="48">
        <v>7.96</v>
      </c>
      <c r="AAC14" s="48">
        <f>AAA14*AAB14</f>
        <v>63.68</v>
      </c>
      <c r="AAD14" s="49">
        <f>AAC14</f>
        <v>63.68</v>
      </c>
      <c r="AAE14" s="306">
        <f>AAD14</f>
        <v>63.68</v>
      </c>
      <c r="AAF14" s="324">
        <v>87.53</v>
      </c>
      <c r="AAH14" s="280">
        <v>1112</v>
      </c>
      <c r="AAI14" s="280">
        <v>1112</v>
      </c>
      <c r="AAJ14" s="46">
        <f>AAH14-AAI14</f>
        <v>0</v>
      </c>
      <c r="AAK14" s="48">
        <v>7.96</v>
      </c>
      <c r="AAL14" s="48">
        <f>AAJ14*AAK14</f>
        <v>0</v>
      </c>
      <c r="AAM14" s="49">
        <f>AAL14</f>
        <v>0</v>
      </c>
      <c r="AAN14" s="306">
        <f>AAM14</f>
        <v>0</v>
      </c>
      <c r="AAO14" s="324">
        <v>87.53</v>
      </c>
      <c r="AAQ14" s="280">
        <v>1112</v>
      </c>
      <c r="AAR14" s="280">
        <v>1112</v>
      </c>
      <c r="AAS14" s="46">
        <f>AAQ14-AAR14</f>
        <v>0</v>
      </c>
      <c r="AAT14" s="48">
        <v>7.96</v>
      </c>
      <c r="AAU14" s="48">
        <f>AAS14*AAT14</f>
        <v>0</v>
      </c>
      <c r="AAV14" s="49">
        <f>AAU14</f>
        <v>0</v>
      </c>
      <c r="AAW14" s="306">
        <f>AAV14</f>
        <v>0</v>
      </c>
      <c r="AAX14" s="324">
        <v>87.53</v>
      </c>
      <c r="AAZ14" s="280">
        <v>1132</v>
      </c>
      <c r="ABA14" s="280">
        <v>1112</v>
      </c>
      <c r="ABB14" s="46">
        <f>AAZ14-ABA14</f>
        <v>20</v>
      </c>
      <c r="ABC14" s="48">
        <v>7.96</v>
      </c>
      <c r="ABD14" s="48">
        <f>ABB14*ABC14</f>
        <v>159.19999999999999</v>
      </c>
      <c r="ABE14" s="49">
        <f>ABD14</f>
        <v>159.19999999999999</v>
      </c>
      <c r="ABF14" s="306">
        <f>ABE14</f>
        <v>159.19999999999999</v>
      </c>
      <c r="ABG14" s="324">
        <v>87.53</v>
      </c>
      <c r="ABI14" s="280">
        <v>1156</v>
      </c>
      <c r="ABJ14" s="280">
        <v>1132</v>
      </c>
      <c r="ABK14" s="46">
        <f>ABI14-ABJ14</f>
        <v>24</v>
      </c>
      <c r="ABL14" s="48">
        <v>7.96</v>
      </c>
      <c r="ABM14" s="48">
        <f>ABK14*ABL14</f>
        <v>191.04</v>
      </c>
      <c r="ABN14" s="49">
        <f>ABM14</f>
        <v>191.04</v>
      </c>
      <c r="ABO14" s="306">
        <f>ABN14</f>
        <v>191.04</v>
      </c>
      <c r="ABP14" s="324">
        <v>87.53</v>
      </c>
      <c r="ABS14" s="280">
        <v>1170</v>
      </c>
      <c r="ABT14" s="280">
        <v>1156</v>
      </c>
      <c r="ABU14" s="46">
        <f>ABS14-ABT14</f>
        <v>14</v>
      </c>
      <c r="ABV14" s="48">
        <v>7.96</v>
      </c>
      <c r="ABW14" s="48">
        <f>ABU14*ABV14</f>
        <v>111.44</v>
      </c>
      <c r="ABX14" s="49">
        <f>ABW14</f>
        <v>111.44</v>
      </c>
      <c r="ABY14" s="306">
        <f>ABX14</f>
        <v>111.44</v>
      </c>
      <c r="ABZ14" s="324">
        <v>87.53</v>
      </c>
      <c r="ACB14" s="280">
        <v>1188</v>
      </c>
      <c r="ACC14" s="280">
        <v>1170</v>
      </c>
      <c r="ACD14" s="46">
        <f>ACB14-ACC14</f>
        <v>18</v>
      </c>
      <c r="ACE14" s="48">
        <v>7.96</v>
      </c>
      <c r="ACF14" s="48">
        <f>ACD14*ACE14</f>
        <v>143.28</v>
      </c>
      <c r="ACG14" s="49">
        <f>ACF14</f>
        <v>143.28</v>
      </c>
      <c r="ACH14" s="306">
        <f>ACG14</f>
        <v>143.28</v>
      </c>
      <c r="ACI14" s="324">
        <v>87.53</v>
      </c>
      <c r="ACK14" s="280">
        <v>1201</v>
      </c>
      <c r="ACL14" s="280">
        <v>1188</v>
      </c>
      <c r="ACM14" s="46">
        <f>ACK14-ACL14</f>
        <v>13</v>
      </c>
      <c r="ACN14" s="48">
        <v>7.96</v>
      </c>
      <c r="ACO14" s="48">
        <f>ACM14*ACN14</f>
        <v>103.48</v>
      </c>
      <c r="ACP14" s="49">
        <f>ACO14</f>
        <v>103.48</v>
      </c>
      <c r="ACQ14" s="306">
        <f>ACP14</f>
        <v>103.48</v>
      </c>
      <c r="ACR14" s="324">
        <v>87.53</v>
      </c>
      <c r="ACT14" s="280">
        <v>1215</v>
      </c>
      <c r="ACU14" s="280">
        <v>1201</v>
      </c>
      <c r="ACV14" s="46">
        <f>ACT14-ACU14</f>
        <v>14</v>
      </c>
      <c r="ACW14" s="48">
        <v>7.96</v>
      </c>
      <c r="ACX14" s="48">
        <f>ACV14*ACW14</f>
        <v>111.44</v>
      </c>
      <c r="ACY14" s="49">
        <f>ACX14</f>
        <v>111.44</v>
      </c>
      <c r="ACZ14" s="306">
        <f>ACY14</f>
        <v>111.44</v>
      </c>
      <c r="ADA14" s="324">
        <v>87.53</v>
      </c>
      <c r="ADC14" s="280">
        <v>1215</v>
      </c>
      <c r="ADD14" s="280">
        <v>1215</v>
      </c>
      <c r="ADE14" s="46">
        <f>ADC14-ADD14</f>
        <v>0</v>
      </c>
      <c r="ADF14" s="48">
        <v>7.96</v>
      </c>
      <c r="ADG14" s="48">
        <f>ADE14*ADF14</f>
        <v>0</v>
      </c>
      <c r="ADH14" s="49">
        <f>ADG14</f>
        <v>0</v>
      </c>
      <c r="ADI14" s="306">
        <f>ADH14</f>
        <v>0</v>
      </c>
      <c r="ADJ14" s="324">
        <v>87.53</v>
      </c>
      <c r="ADL14" s="280">
        <v>1243</v>
      </c>
      <c r="ADM14" s="280">
        <v>1215</v>
      </c>
      <c r="ADN14" s="46">
        <f>ADL14-ADM14</f>
        <v>28</v>
      </c>
      <c r="ADO14" s="48">
        <v>7.96</v>
      </c>
      <c r="ADP14" s="48">
        <f>ADN14*ADO14</f>
        <v>222.88</v>
      </c>
      <c r="ADQ14" s="49">
        <f>ADP14</f>
        <v>222.88</v>
      </c>
      <c r="ADR14" s="306">
        <f>ADQ14</f>
        <v>222.88</v>
      </c>
      <c r="ADS14" s="324">
        <v>87.53</v>
      </c>
      <c r="ADU14" s="280">
        <v>1257</v>
      </c>
      <c r="ADV14" s="280">
        <v>1243</v>
      </c>
      <c r="ADW14" s="46">
        <f>ADU14-ADV14</f>
        <v>14</v>
      </c>
      <c r="ADX14" s="48">
        <v>7.96</v>
      </c>
      <c r="ADY14" s="48">
        <f>ADW14*ADX14</f>
        <v>111.44</v>
      </c>
      <c r="ADZ14" s="49">
        <f>ADY14</f>
        <v>111.44</v>
      </c>
      <c r="AEA14" s="306">
        <f>ADZ14</f>
        <v>111.44</v>
      </c>
      <c r="AEB14" s="324">
        <v>87.53</v>
      </c>
    </row>
    <row r="15" spans="2:808" x14ac:dyDescent="0.35">
      <c r="B15" s="229">
        <v>330152984</v>
      </c>
      <c r="C15" s="229" t="s">
        <v>223</v>
      </c>
      <c r="D15" s="228"/>
      <c r="E15" s="164"/>
      <c r="F15" s="165"/>
      <c r="G15" s="165"/>
      <c r="H15" s="166"/>
      <c r="I15" s="166"/>
      <c r="J15" s="167"/>
      <c r="K15" s="167"/>
      <c r="L15" s="168"/>
      <c r="M15" s="164"/>
      <c r="N15" s="165"/>
      <c r="O15" s="165"/>
      <c r="P15" s="166"/>
      <c r="Q15" s="166"/>
      <c r="R15" s="167"/>
      <c r="S15" s="169"/>
      <c r="T15" s="170"/>
      <c r="U15" s="164"/>
      <c r="V15" s="171"/>
      <c r="W15" s="165"/>
      <c r="X15" s="166"/>
      <c r="Y15" s="166"/>
      <c r="Z15" s="167"/>
      <c r="AA15" s="169"/>
      <c r="AB15" s="170"/>
      <c r="AC15" s="164"/>
      <c r="AD15" s="171"/>
      <c r="AE15" s="165"/>
      <c r="AF15" s="166"/>
      <c r="AG15" s="166"/>
      <c r="AH15" s="167"/>
      <c r="AI15" s="169"/>
      <c r="AJ15" s="170"/>
      <c r="AK15" s="164"/>
      <c r="AL15" s="164"/>
      <c r="AM15" s="165"/>
      <c r="AN15" s="166"/>
      <c r="AO15" s="166"/>
      <c r="AP15" s="167"/>
      <c r="AQ15" s="172"/>
      <c r="AR15" s="99"/>
      <c r="AS15" s="164"/>
      <c r="AT15" s="164"/>
      <c r="AU15" s="165"/>
      <c r="AV15" s="166"/>
      <c r="AW15" s="166"/>
      <c r="AX15" s="167"/>
      <c r="AY15" s="172"/>
      <c r="AZ15" s="99"/>
      <c r="BA15" s="164"/>
      <c r="BB15" s="164"/>
      <c r="BC15" s="165"/>
      <c r="BD15" s="166"/>
      <c r="BE15" s="166"/>
      <c r="BF15" s="167"/>
      <c r="BG15" s="172"/>
      <c r="BH15" s="99"/>
      <c r="BI15" s="164"/>
      <c r="BJ15" s="164"/>
      <c r="BK15" s="165"/>
      <c r="BL15" s="166"/>
      <c r="BM15" s="166"/>
      <c r="BN15" s="167"/>
      <c r="BO15" s="172"/>
      <c r="BP15" s="99"/>
      <c r="BQ15" s="164"/>
      <c r="BR15" s="164"/>
      <c r="BS15" s="165"/>
      <c r="BT15" s="166"/>
      <c r="BU15" s="166"/>
      <c r="BV15" s="167"/>
      <c r="BW15" s="172"/>
      <c r="BX15" s="99"/>
      <c r="BY15" s="164"/>
      <c r="BZ15" s="164"/>
      <c r="CA15" s="165"/>
      <c r="CB15" s="166"/>
      <c r="CC15" s="166"/>
      <c r="CD15" s="167"/>
      <c r="CE15" s="172"/>
      <c r="CF15" s="99"/>
      <c r="CI15" s="164"/>
      <c r="CJ15" s="164"/>
      <c r="CK15" s="165"/>
      <c r="CL15" s="166"/>
      <c r="CM15" s="166"/>
      <c r="CN15" s="167"/>
      <c r="CO15" s="172"/>
      <c r="CP15" s="99"/>
      <c r="CQ15" s="164"/>
      <c r="CR15" s="164"/>
      <c r="CS15" s="165"/>
      <c r="CT15" s="166"/>
      <c r="CU15" s="166"/>
      <c r="CV15" s="167"/>
      <c r="CW15" s="172"/>
      <c r="CX15" s="99"/>
      <c r="CY15" s="164"/>
      <c r="CZ15" s="164"/>
      <c r="DA15" s="165"/>
      <c r="DB15" s="166"/>
      <c r="DC15" s="166"/>
      <c r="DD15" s="167"/>
      <c r="DE15" s="172"/>
      <c r="DF15" s="142"/>
      <c r="DG15" s="164"/>
      <c r="DH15" s="165"/>
      <c r="DI15" s="165"/>
      <c r="DJ15" s="166"/>
      <c r="DK15" s="166"/>
      <c r="DL15" s="167"/>
      <c r="DM15" s="173"/>
      <c r="DN15" s="174"/>
      <c r="DO15" s="164"/>
      <c r="DP15" s="171"/>
      <c r="DQ15" s="165"/>
      <c r="DR15" s="166"/>
      <c r="DS15" s="166"/>
      <c r="DT15" s="167"/>
      <c r="DU15" s="173"/>
      <c r="DV15" s="174"/>
      <c r="DW15" s="164"/>
      <c r="DX15" s="171"/>
      <c r="DY15" s="165"/>
      <c r="DZ15" s="166"/>
      <c r="EA15" s="166"/>
      <c r="EB15" s="167"/>
      <c r="EC15" s="173"/>
      <c r="ED15" s="174"/>
      <c r="EE15" s="175"/>
      <c r="EF15" s="176"/>
      <c r="EG15" s="165"/>
      <c r="EH15" s="166"/>
      <c r="EI15" s="166"/>
      <c r="EJ15" s="167"/>
      <c r="EK15" s="173"/>
      <c r="EL15" s="174"/>
      <c r="EM15" s="175"/>
      <c r="EN15" s="176"/>
      <c r="EO15" s="165"/>
      <c r="EP15" s="166"/>
      <c r="EQ15" s="166"/>
      <c r="ER15" s="167"/>
      <c r="ES15" s="173"/>
      <c r="ET15" s="174"/>
      <c r="EU15" s="175"/>
      <c r="EV15" s="176"/>
      <c r="EW15" s="165"/>
      <c r="EX15" s="166"/>
      <c r="EY15" s="166"/>
      <c r="EZ15" s="167"/>
      <c r="FA15" s="173"/>
      <c r="FB15" s="177"/>
      <c r="FC15" s="175"/>
      <c r="FD15" s="176"/>
      <c r="FE15" s="165"/>
      <c r="FF15" s="166"/>
      <c r="FG15" s="166"/>
      <c r="FH15" s="167"/>
      <c r="FI15" s="173"/>
      <c r="FJ15" s="194"/>
      <c r="FK15" s="175"/>
      <c r="FL15" s="176"/>
      <c r="FM15" s="165"/>
      <c r="FN15" s="166"/>
      <c r="FO15" s="166"/>
      <c r="FP15" s="167"/>
      <c r="FQ15" s="173"/>
      <c r="FR15" s="194"/>
      <c r="FS15" s="175"/>
      <c r="FT15" s="176"/>
      <c r="FU15" s="165"/>
      <c r="FV15" s="166"/>
      <c r="FW15" s="166"/>
      <c r="FX15" s="167"/>
      <c r="FY15" s="173"/>
      <c r="FZ15" s="194"/>
      <c r="GA15" s="175"/>
      <c r="GB15" s="176"/>
      <c r="GC15" s="165"/>
      <c r="GD15" s="166"/>
      <c r="GE15" s="166"/>
      <c r="GF15" s="167"/>
      <c r="GG15" s="173"/>
      <c r="GH15" s="177"/>
      <c r="GI15" s="175"/>
      <c r="GJ15" s="176"/>
      <c r="GK15" s="165"/>
      <c r="GL15" s="166"/>
      <c r="GM15" s="166"/>
      <c r="GN15" s="167"/>
      <c r="GO15" s="173"/>
      <c r="GP15" s="177"/>
      <c r="GQ15" s="175"/>
      <c r="GR15" s="176"/>
      <c r="GS15" s="165"/>
      <c r="GT15" s="166"/>
      <c r="GU15" s="166"/>
      <c r="GV15" s="167"/>
      <c r="GW15" s="173"/>
      <c r="GX15" s="177"/>
      <c r="GY15" s="175"/>
      <c r="GZ15" s="176"/>
      <c r="HA15" s="165"/>
      <c r="HB15" s="166"/>
      <c r="HC15" s="166"/>
      <c r="HD15" s="167"/>
      <c r="HE15" s="173"/>
      <c r="HF15" s="177"/>
      <c r="HG15" s="175"/>
      <c r="HH15" s="176"/>
      <c r="HI15" s="165"/>
      <c r="HJ15" s="166"/>
      <c r="HK15" s="166"/>
      <c r="HL15" s="167"/>
      <c r="HM15" s="173"/>
      <c r="HN15" s="177"/>
      <c r="HO15" s="175"/>
      <c r="HP15" s="176"/>
      <c r="HQ15" s="165"/>
      <c r="HR15" s="166"/>
      <c r="HS15" s="166"/>
      <c r="HT15" s="167"/>
      <c r="HU15" s="173"/>
      <c r="HV15" s="177"/>
      <c r="HW15" s="175"/>
      <c r="HX15" s="175"/>
      <c r="HY15" s="165"/>
      <c r="HZ15" s="166"/>
      <c r="IA15" s="166"/>
      <c r="IB15" s="167"/>
      <c r="IC15" s="173"/>
      <c r="ID15" s="177"/>
      <c r="IE15" s="175"/>
      <c r="IF15" s="175"/>
      <c r="IG15" s="165"/>
      <c r="IH15" s="166"/>
      <c r="II15" s="166"/>
      <c r="IJ15" s="167"/>
      <c r="IK15" s="173"/>
      <c r="IL15" s="177"/>
      <c r="IM15" s="175"/>
      <c r="IN15" s="175"/>
      <c r="IO15" s="165"/>
      <c r="IP15" s="166"/>
      <c r="IQ15" s="166"/>
      <c r="IR15" s="167"/>
      <c r="IS15" s="173"/>
      <c r="IT15" s="177"/>
      <c r="IU15" s="175"/>
      <c r="IV15" s="175"/>
      <c r="IW15" s="165"/>
      <c r="IX15" s="166"/>
      <c r="IY15" s="166"/>
      <c r="IZ15" s="167"/>
      <c r="JA15" s="173">
        <v>6.71</v>
      </c>
      <c r="JB15" s="177">
        <v>13.42</v>
      </c>
      <c r="JC15" s="175"/>
      <c r="JD15" s="175"/>
      <c r="JE15" s="165"/>
      <c r="JF15" s="166"/>
      <c r="JG15" s="166"/>
      <c r="JH15" s="167"/>
      <c r="JI15" s="237">
        <v>6.7</v>
      </c>
      <c r="JJ15" s="232"/>
      <c r="JK15" s="175"/>
      <c r="JL15" s="175"/>
      <c r="JM15" s="165"/>
      <c r="JN15" s="166"/>
      <c r="JO15" s="166"/>
      <c r="JP15" s="167"/>
      <c r="JQ15" s="237">
        <v>6.7</v>
      </c>
      <c r="JR15" s="232">
        <f>JQ15</f>
        <v>6.7</v>
      </c>
      <c r="JS15" s="175"/>
      <c r="JT15" s="175"/>
      <c r="JU15" s="165"/>
      <c r="JV15" s="166"/>
      <c r="JW15" s="166"/>
      <c r="JX15" s="167"/>
      <c r="JY15" s="237">
        <v>6.7</v>
      </c>
      <c r="JZ15" s="232">
        <f>JY15</f>
        <v>6.7</v>
      </c>
      <c r="KA15" s="175"/>
      <c r="KB15" s="175"/>
      <c r="KC15" s="165"/>
      <c r="KD15" s="166"/>
      <c r="KE15" s="166"/>
      <c r="KF15" s="167"/>
      <c r="KG15" s="237">
        <v>7.28</v>
      </c>
      <c r="KH15" s="239">
        <v>7.28</v>
      </c>
      <c r="KI15" s="175"/>
      <c r="KJ15" s="175"/>
      <c r="KK15" s="165"/>
      <c r="KL15" s="166"/>
      <c r="KM15" s="166"/>
      <c r="KN15" s="167"/>
      <c r="KO15" s="237">
        <v>7.29</v>
      </c>
      <c r="KP15" s="240">
        <f>KO15</f>
        <v>7.29</v>
      </c>
      <c r="KQ15" s="175"/>
      <c r="KR15" s="175"/>
      <c r="KS15" s="165"/>
      <c r="KT15" s="166"/>
      <c r="KU15" s="166"/>
      <c r="KV15" s="167"/>
      <c r="KW15" s="237">
        <v>7.28</v>
      </c>
      <c r="KX15" s="240">
        <f>KW15</f>
        <v>7.28</v>
      </c>
      <c r="KY15" s="175"/>
      <c r="KZ15" s="175"/>
      <c r="LA15" s="165"/>
      <c r="LB15" s="166"/>
      <c r="LC15" s="166"/>
      <c r="LD15" s="167"/>
      <c r="LE15" s="260">
        <v>6.7</v>
      </c>
      <c r="LF15" s="261">
        <f>LE15</f>
        <v>6.7</v>
      </c>
      <c r="LG15" s="175"/>
      <c r="LH15" s="175"/>
      <c r="LI15" s="165"/>
      <c r="LJ15" s="166"/>
      <c r="LK15" s="166"/>
      <c r="LL15" s="167"/>
      <c r="LM15" s="260">
        <v>7.87</v>
      </c>
      <c r="LN15" s="261">
        <f>LM15</f>
        <v>7.87</v>
      </c>
      <c r="LO15" s="175"/>
      <c r="LP15" s="175"/>
      <c r="LQ15" s="165"/>
      <c r="LR15" s="166"/>
      <c r="LS15" s="166"/>
      <c r="LT15" s="167"/>
      <c r="LU15" s="260">
        <v>7.87</v>
      </c>
      <c r="LV15" s="261">
        <f>LU15</f>
        <v>7.87</v>
      </c>
      <c r="LW15" s="175"/>
      <c r="LX15" s="175"/>
      <c r="LY15" s="165"/>
      <c r="LZ15" s="166"/>
      <c r="MA15" s="166"/>
      <c r="MB15" s="167"/>
      <c r="MC15" s="231">
        <v>7.8</v>
      </c>
      <c r="MD15" s="250">
        <f>MC15</f>
        <v>7.8</v>
      </c>
      <c r="MF15" s="175"/>
      <c r="MG15" s="175"/>
      <c r="MH15" s="165"/>
      <c r="MI15" s="166"/>
      <c r="MJ15" s="166"/>
      <c r="MK15" s="167"/>
      <c r="ML15" s="231">
        <v>7.8</v>
      </c>
      <c r="MM15" s="250">
        <f>ML15</f>
        <v>7.8</v>
      </c>
      <c r="MN15" s="175"/>
      <c r="MO15" s="175"/>
      <c r="MP15" s="165"/>
      <c r="MQ15" s="166"/>
      <c r="MR15" s="166"/>
      <c r="MS15" s="167"/>
      <c r="MT15" s="231">
        <v>7.8</v>
      </c>
      <c r="MU15" s="250">
        <f>MT15</f>
        <v>7.8</v>
      </c>
      <c r="MV15" s="175"/>
      <c r="MW15" s="175"/>
      <c r="MX15" s="165"/>
      <c r="MY15" s="166"/>
      <c r="MZ15" s="166"/>
      <c r="NA15" s="167"/>
      <c r="NB15" s="231">
        <v>7.8</v>
      </c>
      <c r="NC15" s="250">
        <f>NB15</f>
        <v>7.8</v>
      </c>
      <c r="ND15" s="175"/>
      <c r="NE15" s="175"/>
      <c r="NF15" s="165"/>
      <c r="NG15" s="166"/>
      <c r="NH15" s="166"/>
      <c r="NI15" s="167"/>
      <c r="NJ15" s="231">
        <v>7.8</v>
      </c>
      <c r="NK15" s="250">
        <f>NJ15</f>
        <v>7.8</v>
      </c>
      <c r="NL15" s="175"/>
      <c r="NM15" s="175"/>
      <c r="NN15" s="165"/>
      <c r="NO15" s="166"/>
      <c r="NP15" s="166"/>
      <c r="NQ15" s="167"/>
      <c r="NR15" s="231">
        <v>7.8</v>
      </c>
      <c r="NS15" s="250">
        <f>NR15</f>
        <v>7.8</v>
      </c>
      <c r="NT15" s="175"/>
      <c r="NU15" s="175"/>
      <c r="NV15" s="165"/>
      <c r="NW15" s="166"/>
      <c r="NX15" s="166"/>
      <c r="NY15" s="167"/>
      <c r="NZ15" s="231">
        <v>7.8</v>
      </c>
      <c r="OA15" s="250">
        <f>NZ15</f>
        <v>7.8</v>
      </c>
      <c r="OB15" s="175"/>
      <c r="OC15" s="175"/>
      <c r="OD15" s="165"/>
      <c r="OE15" s="166"/>
      <c r="OF15" s="166"/>
      <c r="OG15" s="167"/>
      <c r="OH15" s="231">
        <v>7.8</v>
      </c>
      <c r="OI15" s="250">
        <f>OH15</f>
        <v>7.8</v>
      </c>
      <c r="OJ15" s="175"/>
      <c r="OK15" s="175"/>
      <c r="OL15" s="165"/>
      <c r="OM15" s="166"/>
      <c r="ON15" s="166"/>
      <c r="OO15" s="167"/>
      <c r="OP15" s="231">
        <v>7.8</v>
      </c>
      <c r="OQ15" s="250">
        <f>OP15</f>
        <v>7.8</v>
      </c>
      <c r="OR15" s="175"/>
      <c r="OS15" s="175"/>
      <c r="OT15" s="165"/>
      <c r="OU15" s="166"/>
      <c r="OV15" s="166"/>
      <c r="OW15" s="167"/>
      <c r="OX15" s="231">
        <v>7.8</v>
      </c>
      <c r="OY15" s="250">
        <f>OX15</f>
        <v>7.8</v>
      </c>
      <c r="OZ15" s="175"/>
      <c r="PA15" s="175"/>
      <c r="PB15" s="165"/>
      <c r="PC15" s="166"/>
      <c r="PD15" s="166"/>
      <c r="PE15" s="167"/>
      <c r="PF15" s="231">
        <v>7.8</v>
      </c>
      <c r="PG15" s="250">
        <f>PF15</f>
        <v>7.8</v>
      </c>
      <c r="PH15" s="175"/>
      <c r="PI15" s="175"/>
      <c r="PJ15" s="165"/>
      <c r="PK15" s="166"/>
      <c r="PL15" s="166"/>
      <c r="PM15" s="167"/>
      <c r="PN15" s="231">
        <v>7.8</v>
      </c>
      <c r="PO15" s="250">
        <f>PN15</f>
        <v>7.8</v>
      </c>
      <c r="PP15" s="175"/>
      <c r="PQ15" s="175"/>
      <c r="PR15" s="165"/>
      <c r="PS15" s="166"/>
      <c r="PT15" s="166"/>
      <c r="PU15" s="167"/>
      <c r="PV15" s="231">
        <v>7.8</v>
      </c>
      <c r="PW15" s="250">
        <f>PV15</f>
        <v>7.8</v>
      </c>
      <c r="PY15" s="175"/>
      <c r="PZ15" s="175"/>
      <c r="QA15" s="165"/>
      <c r="QB15" s="166"/>
      <c r="QC15" s="166"/>
      <c r="QD15" s="167"/>
      <c r="QE15" s="231">
        <v>7.8</v>
      </c>
      <c r="QF15" s="250">
        <v>7.46</v>
      </c>
      <c r="QG15" s="175"/>
      <c r="QH15" s="175"/>
      <c r="QI15" s="165"/>
      <c r="QJ15" s="166"/>
      <c r="QK15" s="166"/>
      <c r="QL15" s="167"/>
      <c r="QM15" s="231">
        <v>7.8</v>
      </c>
      <c r="QN15" s="178">
        <v>7.46</v>
      </c>
      <c r="QP15" s="175"/>
      <c r="QQ15" s="175"/>
      <c r="QR15" s="165"/>
      <c r="QS15" s="166"/>
      <c r="QT15" s="166"/>
      <c r="QU15" s="167"/>
      <c r="QV15" s="231">
        <v>7.8</v>
      </c>
      <c r="QW15" s="178">
        <v>7.46</v>
      </c>
      <c r="QX15" s="175"/>
      <c r="QY15" s="175"/>
      <c r="QZ15" s="165"/>
      <c r="RA15" s="166"/>
      <c r="RB15" s="166"/>
      <c r="RC15" s="167"/>
      <c r="RD15" s="231">
        <v>7.8</v>
      </c>
      <c r="RE15" s="178">
        <v>7.46</v>
      </c>
      <c r="RG15" s="175"/>
      <c r="RH15" s="175"/>
      <c r="RI15" s="165"/>
      <c r="RJ15" s="166"/>
      <c r="RK15" s="166"/>
      <c r="RL15" s="167"/>
      <c r="RM15" s="231">
        <v>7.8</v>
      </c>
      <c r="RN15" s="178">
        <v>7.46</v>
      </c>
      <c r="RP15" s="175"/>
      <c r="RQ15" s="175"/>
      <c r="RR15" s="165"/>
      <c r="RS15" s="166"/>
      <c r="RT15" s="166"/>
      <c r="RU15" s="167"/>
      <c r="RV15" s="301">
        <v>7.46</v>
      </c>
      <c r="RW15" s="74">
        <v>7.46</v>
      </c>
      <c r="RY15" s="175"/>
      <c r="RZ15" s="175"/>
      <c r="SA15" s="165"/>
      <c r="SB15" s="166"/>
      <c r="SC15" s="166"/>
      <c r="SD15" s="167"/>
      <c r="SE15" s="301">
        <v>7.46</v>
      </c>
      <c r="SF15" s="74">
        <v>7.46</v>
      </c>
      <c r="SH15" s="175"/>
      <c r="SI15" s="175"/>
      <c r="SJ15" s="165"/>
      <c r="SK15" s="166"/>
      <c r="SL15" s="166"/>
      <c r="SM15" s="167"/>
      <c r="SN15" s="301">
        <v>7.46</v>
      </c>
      <c r="SO15" s="74">
        <v>7.46</v>
      </c>
      <c r="SQ15" s="175"/>
      <c r="SR15" s="175"/>
      <c r="SS15" s="165"/>
      <c r="ST15" s="166"/>
      <c r="SU15" s="166"/>
      <c r="SV15" s="167"/>
      <c r="SW15" s="301">
        <v>7.46</v>
      </c>
      <c r="SX15" s="74">
        <v>7.46</v>
      </c>
      <c r="SZ15" s="175"/>
      <c r="TA15" s="175"/>
      <c r="TB15" s="165"/>
      <c r="TC15" s="166"/>
      <c r="TD15" s="166"/>
      <c r="TE15" s="167"/>
      <c r="TF15" s="301">
        <v>7.46</v>
      </c>
      <c r="TG15" s="305">
        <f>TF15</f>
        <v>7.46</v>
      </c>
      <c r="TI15" s="152"/>
      <c r="TJ15" s="313"/>
      <c r="TK15" s="46"/>
      <c r="TL15" s="48"/>
      <c r="TM15" s="48"/>
      <c r="TN15" s="49"/>
      <c r="TO15" s="306">
        <v>7.46</v>
      </c>
      <c r="TP15" s="75">
        <f>TO15</f>
        <v>7.46</v>
      </c>
      <c r="TR15" s="152"/>
      <c r="TS15" s="313"/>
      <c r="TT15" s="46"/>
      <c r="TU15" s="48"/>
      <c r="TV15" s="48"/>
      <c r="TW15" s="49"/>
      <c r="TX15" s="306">
        <v>7.46</v>
      </c>
      <c r="TY15" s="75">
        <f>TX15</f>
        <v>7.46</v>
      </c>
      <c r="UA15" s="152"/>
      <c r="UB15" s="313"/>
      <c r="UC15" s="46"/>
      <c r="UD15" s="48"/>
      <c r="UE15" s="48"/>
      <c r="UF15" s="49"/>
      <c r="UG15" s="306">
        <v>7.46</v>
      </c>
      <c r="UH15" s="75">
        <f>UG15</f>
        <v>7.46</v>
      </c>
      <c r="UJ15" s="152"/>
      <c r="UK15" s="313"/>
      <c r="UL15" s="46"/>
      <c r="UM15" s="48"/>
      <c r="UN15" s="48"/>
      <c r="UO15" s="49"/>
      <c r="UP15" s="306">
        <v>7.46</v>
      </c>
      <c r="UQ15" s="75">
        <f>UP15</f>
        <v>7.46</v>
      </c>
      <c r="US15" s="152"/>
      <c r="UT15" s="313"/>
      <c r="UU15" s="46"/>
      <c r="UV15" s="48"/>
      <c r="UW15" s="48"/>
      <c r="UX15" s="49"/>
      <c r="UY15" s="306">
        <v>7.46</v>
      </c>
      <c r="UZ15" s="75">
        <f>UY15</f>
        <v>7.46</v>
      </c>
      <c r="VB15" s="152"/>
      <c r="VC15" s="313"/>
      <c r="VD15" s="46"/>
      <c r="VE15" s="48"/>
      <c r="VF15" s="48"/>
      <c r="VG15" s="49"/>
      <c r="VH15" s="306">
        <v>7.46</v>
      </c>
      <c r="VI15" s="75">
        <f>VH15</f>
        <v>7.46</v>
      </c>
      <c r="VK15" s="152"/>
      <c r="VL15" s="313"/>
      <c r="VM15" s="46"/>
      <c r="VN15" s="48"/>
      <c r="VO15" s="48"/>
      <c r="VP15" s="49"/>
      <c r="VQ15" s="306">
        <v>7.46</v>
      </c>
      <c r="VR15" s="323">
        <v>6.67</v>
      </c>
      <c r="VT15" s="152"/>
      <c r="VU15" s="313"/>
      <c r="VV15" s="46"/>
      <c r="VW15" s="48"/>
      <c r="VX15" s="48"/>
      <c r="VY15" s="49"/>
      <c r="VZ15" s="306">
        <v>7.46</v>
      </c>
      <c r="WA15" s="323">
        <v>6.67</v>
      </c>
      <c r="WC15" s="152"/>
      <c r="WD15" s="313"/>
      <c r="WE15" s="46"/>
      <c r="WF15" s="48"/>
      <c r="WG15" s="48"/>
      <c r="WH15" s="49"/>
      <c r="WI15" s="306">
        <v>7.46</v>
      </c>
      <c r="WJ15" s="323">
        <v>6.67</v>
      </c>
      <c r="WL15" s="152"/>
      <c r="WM15" s="313"/>
      <c r="WN15" s="46"/>
      <c r="WO15" s="48"/>
      <c r="WP15" s="48"/>
      <c r="WQ15" s="49"/>
      <c r="WR15" s="306">
        <v>6.67</v>
      </c>
      <c r="WS15" s="323">
        <v>6.67</v>
      </c>
      <c r="WU15" s="152"/>
      <c r="WV15" s="313"/>
      <c r="WW15" s="46"/>
      <c r="WX15" s="48"/>
      <c r="WY15" s="48"/>
      <c r="WZ15" s="49"/>
      <c r="XA15" s="306">
        <v>6.67</v>
      </c>
      <c r="XB15" s="323">
        <v>6.67</v>
      </c>
      <c r="XD15" s="152"/>
      <c r="XE15" s="313"/>
      <c r="XF15" s="46"/>
      <c r="XG15" s="48"/>
      <c r="XH15" s="48"/>
      <c r="XI15" s="49"/>
      <c r="XJ15" s="306">
        <v>6.67</v>
      </c>
      <c r="XK15" s="323">
        <v>6.67</v>
      </c>
      <c r="XM15" s="152"/>
      <c r="XN15" s="313"/>
      <c r="XO15" s="46"/>
      <c r="XP15" s="48"/>
      <c r="XQ15" s="48"/>
      <c r="XR15" s="49"/>
      <c r="XS15" s="306">
        <v>6.67</v>
      </c>
      <c r="XT15" s="323">
        <v>6.67</v>
      </c>
      <c r="XV15" s="152"/>
      <c r="XW15" s="313"/>
      <c r="XX15" s="46"/>
      <c r="XY15" s="48"/>
      <c r="XZ15" s="48"/>
      <c r="YA15" s="49"/>
      <c r="YB15" s="306">
        <v>6.67</v>
      </c>
      <c r="YC15" s="323">
        <v>6.67</v>
      </c>
      <c r="YE15" s="152"/>
      <c r="YF15" s="313"/>
      <c r="YG15" s="46"/>
      <c r="YH15" s="48"/>
      <c r="YI15" s="48"/>
      <c r="YJ15" s="49"/>
      <c r="YK15" s="306">
        <v>6.67</v>
      </c>
      <c r="YL15" s="323">
        <v>6.67</v>
      </c>
      <c r="YN15" s="152"/>
      <c r="YO15" s="313"/>
      <c r="YP15" s="46"/>
      <c r="YQ15" s="48"/>
      <c r="YR15" s="48"/>
      <c r="YS15" s="49"/>
      <c r="YT15" s="306">
        <v>6.67</v>
      </c>
      <c r="YU15" s="323">
        <v>6.67</v>
      </c>
      <c r="YW15" s="152"/>
      <c r="YX15" s="313"/>
      <c r="YY15" s="46"/>
      <c r="YZ15" s="48"/>
      <c r="ZA15" s="48"/>
      <c r="ZB15" s="49"/>
      <c r="ZC15" s="306">
        <v>6.67</v>
      </c>
      <c r="ZD15" s="323">
        <v>6.67</v>
      </c>
      <c r="ZF15" s="152"/>
      <c r="ZG15" s="313"/>
      <c r="ZH15" s="46"/>
      <c r="ZI15" s="48"/>
      <c r="ZJ15" s="48"/>
      <c r="ZK15" s="49"/>
      <c r="ZL15" s="306">
        <v>6.67</v>
      </c>
      <c r="ZM15" s="323">
        <v>6.67</v>
      </c>
      <c r="ZP15" s="152"/>
      <c r="ZQ15" s="313"/>
      <c r="ZR15" s="46"/>
      <c r="ZS15" s="48"/>
      <c r="ZT15" s="48"/>
      <c r="ZU15" s="49"/>
      <c r="ZV15" s="306">
        <v>6.67</v>
      </c>
      <c r="ZW15" s="323">
        <v>6.67</v>
      </c>
      <c r="ZY15" s="152"/>
      <c r="ZZ15" s="313"/>
      <c r="AAA15" s="46"/>
      <c r="AAB15" s="48"/>
      <c r="AAC15" s="48"/>
      <c r="AAD15" s="49"/>
      <c r="AAE15" s="306">
        <v>6.67</v>
      </c>
      <c r="AAF15" s="323">
        <v>6.67</v>
      </c>
      <c r="AAH15" s="152"/>
      <c r="AAI15" s="313"/>
      <c r="AAJ15" s="46"/>
      <c r="AAK15" s="48"/>
      <c r="AAL15" s="48"/>
      <c r="AAM15" s="49"/>
      <c r="AAN15" s="306">
        <v>6.67</v>
      </c>
      <c r="AAO15" s="323">
        <v>6.67</v>
      </c>
      <c r="AAQ15" s="152"/>
      <c r="AAR15" s="313"/>
      <c r="AAS15" s="46"/>
      <c r="AAT15" s="48"/>
      <c r="AAU15" s="48"/>
      <c r="AAV15" s="49"/>
      <c r="AAW15" s="306">
        <v>6.67</v>
      </c>
      <c r="AAX15" s="323">
        <v>6.67</v>
      </c>
      <c r="AAZ15" s="152"/>
      <c r="ABA15" s="313"/>
      <c r="ABB15" s="46"/>
      <c r="ABC15" s="48"/>
      <c r="ABD15" s="48"/>
      <c r="ABE15" s="49"/>
      <c r="ABF15" s="306">
        <v>6.67</v>
      </c>
      <c r="ABG15" s="323">
        <v>6.67</v>
      </c>
      <c r="ABI15" s="152"/>
      <c r="ABJ15" s="313"/>
      <c r="ABK15" s="46"/>
      <c r="ABL15" s="48"/>
      <c r="ABM15" s="48"/>
      <c r="ABN15" s="49"/>
      <c r="ABO15" s="306">
        <v>6.67</v>
      </c>
      <c r="ABP15" s="323">
        <v>6.67</v>
      </c>
      <c r="ABS15" s="152"/>
      <c r="ABT15" s="313"/>
      <c r="ABU15" s="46"/>
      <c r="ABV15" s="48"/>
      <c r="ABW15" s="48"/>
      <c r="ABX15" s="49"/>
      <c r="ABY15" s="306">
        <v>6.67</v>
      </c>
      <c r="ABZ15" s="323">
        <v>6.67</v>
      </c>
      <c r="ACB15" s="152"/>
      <c r="ACC15" s="313"/>
      <c r="ACD15" s="46"/>
      <c r="ACE15" s="48"/>
      <c r="ACF15" s="48"/>
      <c r="ACG15" s="49"/>
      <c r="ACH15" s="306">
        <v>6.67</v>
      </c>
      <c r="ACI15" s="323">
        <v>6.67</v>
      </c>
      <c r="ACK15" s="152"/>
      <c r="ACL15" s="313"/>
      <c r="ACM15" s="46"/>
      <c r="ACN15" s="48"/>
      <c r="ACO15" s="48"/>
      <c r="ACP15" s="49"/>
      <c r="ACQ15" s="306">
        <v>6.67</v>
      </c>
      <c r="ACR15" s="323">
        <v>6.67</v>
      </c>
      <c r="ACT15" s="152"/>
      <c r="ACU15" s="313"/>
      <c r="ACV15" s="46"/>
      <c r="ACW15" s="48"/>
      <c r="ACX15" s="48"/>
      <c r="ACY15" s="49"/>
      <c r="ACZ15" s="306">
        <v>6.67</v>
      </c>
      <c r="ADA15" s="323">
        <v>6.67</v>
      </c>
      <c r="ADC15" s="152"/>
      <c r="ADD15" s="313"/>
      <c r="ADE15" s="46"/>
      <c r="ADF15" s="48"/>
      <c r="ADG15" s="48"/>
      <c r="ADH15" s="49"/>
      <c r="ADI15" s="306">
        <v>6.67</v>
      </c>
      <c r="ADJ15" s="323">
        <v>6.67</v>
      </c>
      <c r="ADL15" s="152"/>
      <c r="ADM15" s="313"/>
      <c r="ADN15" s="46"/>
      <c r="ADO15" s="48"/>
      <c r="ADP15" s="48"/>
      <c r="ADQ15" s="49"/>
      <c r="ADR15" s="306">
        <v>6.67</v>
      </c>
      <c r="ADS15" s="323">
        <v>6.67</v>
      </c>
      <c r="ADU15" s="152"/>
      <c r="ADV15" s="313"/>
      <c r="ADW15" s="46"/>
      <c r="ADX15" s="48"/>
      <c r="ADY15" s="48"/>
      <c r="ADZ15" s="49"/>
      <c r="AEA15" s="306">
        <v>6.67</v>
      </c>
      <c r="AEB15" s="323">
        <v>6.67</v>
      </c>
    </row>
    <row r="16" spans="2:808" x14ac:dyDescent="0.35">
      <c r="B16" s="46">
        <v>301033</v>
      </c>
      <c r="C16" s="47" t="s">
        <v>172</v>
      </c>
      <c r="D16" s="228"/>
      <c r="E16" s="164"/>
      <c r="F16" s="165"/>
      <c r="G16" s="165"/>
      <c r="H16" s="166"/>
      <c r="I16" s="166"/>
      <c r="J16" s="167"/>
      <c r="K16" s="167"/>
      <c r="L16" s="168"/>
      <c r="M16" s="164"/>
      <c r="N16" s="165"/>
      <c r="O16" s="165"/>
      <c r="P16" s="166"/>
      <c r="Q16" s="166"/>
      <c r="R16" s="167"/>
      <c r="S16" s="169"/>
      <c r="T16" s="170"/>
      <c r="U16" s="164"/>
      <c r="V16" s="171"/>
      <c r="W16" s="165"/>
      <c r="X16" s="166"/>
      <c r="Y16" s="166"/>
      <c r="Z16" s="167"/>
      <c r="AA16" s="169"/>
      <c r="AB16" s="170"/>
      <c r="AC16" s="164"/>
      <c r="AD16" s="171"/>
      <c r="AE16" s="165"/>
      <c r="AF16" s="166"/>
      <c r="AG16" s="166"/>
      <c r="AH16" s="167"/>
      <c r="AI16" s="169"/>
      <c r="AJ16" s="170"/>
      <c r="AK16" s="164"/>
      <c r="AL16" s="164"/>
      <c r="AM16" s="165"/>
      <c r="AN16" s="166"/>
      <c r="AO16" s="166"/>
      <c r="AP16" s="167"/>
      <c r="AQ16" s="172"/>
      <c r="AR16" s="99"/>
      <c r="AS16" s="164"/>
      <c r="AT16" s="164"/>
      <c r="AU16" s="165"/>
      <c r="AV16" s="166"/>
      <c r="AW16" s="166"/>
      <c r="AX16" s="167"/>
      <c r="AY16" s="172"/>
      <c r="AZ16" s="99"/>
      <c r="BA16" s="164"/>
      <c r="BB16" s="164"/>
      <c r="BC16" s="165"/>
      <c r="BD16" s="166"/>
      <c r="BE16" s="166"/>
      <c r="BF16" s="167"/>
      <c r="BG16" s="172"/>
      <c r="BH16" s="99"/>
      <c r="BI16" s="164"/>
      <c r="BJ16" s="164"/>
      <c r="BK16" s="165"/>
      <c r="BL16" s="166"/>
      <c r="BM16" s="166"/>
      <c r="BN16" s="167"/>
      <c r="BO16" s="172"/>
      <c r="BP16" s="99"/>
      <c r="BQ16" s="164"/>
      <c r="BR16" s="164"/>
      <c r="BS16" s="165"/>
      <c r="BT16" s="166"/>
      <c r="BU16" s="166"/>
      <c r="BV16" s="167"/>
      <c r="BW16" s="172"/>
      <c r="BX16" s="99"/>
      <c r="BY16" s="164"/>
      <c r="BZ16" s="164"/>
      <c r="CA16" s="165"/>
      <c r="CB16" s="166"/>
      <c r="CC16" s="166"/>
      <c r="CD16" s="167"/>
      <c r="CE16" s="172"/>
      <c r="CF16" s="99"/>
      <c r="CI16" s="164"/>
      <c r="CJ16" s="164"/>
      <c r="CK16" s="165"/>
      <c r="CL16" s="166"/>
      <c r="CM16" s="166"/>
      <c r="CN16" s="167"/>
      <c r="CO16" s="172"/>
      <c r="CP16" s="99"/>
      <c r="CQ16" s="164"/>
      <c r="CR16" s="164"/>
      <c r="CS16" s="165"/>
      <c r="CT16" s="166"/>
      <c r="CU16" s="166"/>
      <c r="CV16" s="167"/>
      <c r="CW16" s="172"/>
      <c r="CX16" s="99"/>
      <c r="CY16" s="164"/>
      <c r="CZ16" s="164"/>
      <c r="DA16" s="165"/>
      <c r="DB16" s="166"/>
      <c r="DC16" s="166"/>
      <c r="DD16" s="167"/>
      <c r="DE16" s="172"/>
      <c r="DF16" s="142"/>
      <c r="DG16" s="164"/>
      <c r="DH16" s="165"/>
      <c r="DI16" s="165"/>
      <c r="DJ16" s="166"/>
      <c r="DK16" s="166"/>
      <c r="DL16" s="167"/>
      <c r="DM16" s="173"/>
      <c r="DN16" s="174"/>
      <c r="DO16" s="164"/>
      <c r="DP16" s="171"/>
      <c r="DQ16" s="165"/>
      <c r="DR16" s="166"/>
      <c r="DS16" s="166"/>
      <c r="DT16" s="167"/>
      <c r="DU16" s="173"/>
      <c r="DV16" s="174"/>
      <c r="DW16" s="164"/>
      <c r="DX16" s="171"/>
      <c r="DY16" s="165"/>
      <c r="DZ16" s="166"/>
      <c r="EA16" s="166"/>
      <c r="EB16" s="167"/>
      <c r="EC16" s="173"/>
      <c r="ED16" s="174"/>
      <c r="EE16" s="175"/>
      <c r="EF16" s="176"/>
      <c r="EG16" s="165"/>
      <c r="EH16" s="166"/>
      <c r="EI16" s="166"/>
      <c r="EJ16" s="167"/>
      <c r="EK16" s="173"/>
      <c r="EL16" s="174"/>
      <c r="EM16" s="175"/>
      <c r="EN16" s="176"/>
      <c r="EO16" s="165"/>
      <c r="EP16" s="166"/>
      <c r="EQ16" s="166"/>
      <c r="ER16" s="167"/>
      <c r="ES16" s="173"/>
      <c r="ET16" s="174"/>
      <c r="EU16" s="175"/>
      <c r="EV16" s="176"/>
      <c r="EW16" s="165"/>
      <c r="EX16" s="166"/>
      <c r="EY16" s="166"/>
      <c r="EZ16" s="167"/>
      <c r="FA16" s="173">
        <v>200</v>
      </c>
      <c r="FB16" s="177">
        <v>200</v>
      </c>
      <c r="FC16" s="175"/>
      <c r="FD16" s="176"/>
      <c r="FE16" s="165"/>
      <c r="FF16" s="166"/>
      <c r="FG16" s="166"/>
      <c r="FH16" s="167"/>
      <c r="FI16" s="173"/>
      <c r="FJ16" s="177"/>
      <c r="FK16" s="175"/>
      <c r="FL16" s="176"/>
      <c r="FM16" s="165"/>
      <c r="FN16" s="166"/>
      <c r="FO16" s="166"/>
      <c r="FP16" s="167"/>
      <c r="FQ16" s="173"/>
      <c r="FR16" s="194"/>
      <c r="FS16" s="175"/>
      <c r="FT16" s="176"/>
      <c r="FU16" s="165"/>
      <c r="FV16" s="166"/>
      <c r="FW16" s="166"/>
      <c r="FX16" s="167"/>
      <c r="FY16" s="173"/>
      <c r="FZ16" s="194"/>
      <c r="GA16" s="175"/>
      <c r="GB16" s="176"/>
      <c r="GC16" s="165"/>
      <c r="GD16" s="166"/>
      <c r="GE16" s="166"/>
      <c r="GF16" s="167"/>
      <c r="GG16" s="173">
        <v>155.69999999999999</v>
      </c>
      <c r="GH16" s="177">
        <f>GG16</f>
        <v>155.69999999999999</v>
      </c>
      <c r="GI16" s="175"/>
      <c r="GJ16" s="176"/>
      <c r="GK16" s="165"/>
      <c r="GL16" s="166"/>
      <c r="GM16" s="166"/>
      <c r="GN16" s="167"/>
      <c r="GO16" s="173">
        <v>161.19999999999999</v>
      </c>
      <c r="GP16" s="177">
        <f>GO16</f>
        <v>161.19999999999999</v>
      </c>
      <c r="GQ16" s="175"/>
      <c r="GR16" s="176"/>
      <c r="GS16" s="165"/>
      <c r="GT16" s="166"/>
      <c r="GU16" s="166"/>
      <c r="GV16" s="167"/>
      <c r="GW16" s="173">
        <v>0</v>
      </c>
      <c r="GX16" s="177">
        <f>GW16</f>
        <v>0</v>
      </c>
      <c r="GY16" s="175"/>
      <c r="GZ16" s="176"/>
      <c r="HA16" s="165"/>
      <c r="HB16" s="166"/>
      <c r="HC16" s="166"/>
      <c r="HD16" s="167"/>
      <c r="HE16" s="173">
        <v>0</v>
      </c>
      <c r="HF16" s="177">
        <f>HE16</f>
        <v>0</v>
      </c>
      <c r="HG16" s="175"/>
      <c r="HH16" s="176"/>
      <c r="HI16" s="165"/>
      <c r="HJ16" s="166"/>
      <c r="HK16" s="166"/>
      <c r="HL16" s="167"/>
      <c r="HM16" s="173">
        <v>135</v>
      </c>
      <c r="HN16" s="177">
        <f>HM16</f>
        <v>135</v>
      </c>
      <c r="HO16" s="175"/>
      <c r="HP16" s="176"/>
      <c r="HQ16" s="165"/>
      <c r="HR16" s="166"/>
      <c r="HS16" s="166"/>
      <c r="HT16" s="167"/>
      <c r="HU16" s="173">
        <v>117.45</v>
      </c>
      <c r="HV16" s="177">
        <f>HU16</f>
        <v>117.45</v>
      </c>
      <c r="HW16" s="175"/>
      <c r="HX16" s="175"/>
      <c r="HY16" s="165"/>
      <c r="HZ16" s="166"/>
      <c r="IA16" s="166"/>
      <c r="IB16" s="167"/>
      <c r="IC16" s="173">
        <v>65.2</v>
      </c>
      <c r="ID16" s="177">
        <f>IC16</f>
        <v>65.2</v>
      </c>
      <c r="IE16" s="175"/>
      <c r="IF16" s="175"/>
      <c r="IG16" s="165"/>
      <c r="IH16" s="166"/>
      <c r="II16" s="166"/>
      <c r="IJ16" s="167"/>
      <c r="IK16" s="173">
        <v>225.6</v>
      </c>
      <c r="IL16" s="177"/>
      <c r="IM16" s="175"/>
      <c r="IN16" s="175"/>
      <c r="IO16" s="165"/>
      <c r="IP16" s="166"/>
      <c r="IQ16" s="166"/>
      <c r="IR16" s="167"/>
      <c r="IS16" s="173">
        <v>110</v>
      </c>
      <c r="IT16" s="177"/>
      <c r="IU16" s="175"/>
      <c r="IV16" s="175"/>
      <c r="IW16" s="165"/>
      <c r="IX16" s="166"/>
      <c r="IY16" s="166"/>
      <c r="IZ16" s="167"/>
      <c r="JA16" s="173">
        <v>13.85</v>
      </c>
      <c r="JB16" s="177">
        <f>JA16</f>
        <v>13.85</v>
      </c>
      <c r="JC16" s="175"/>
      <c r="JD16" s="175"/>
      <c r="JE16" s="165"/>
      <c r="JF16" s="166"/>
      <c r="JG16" s="166"/>
      <c r="JH16" s="167"/>
      <c r="JI16" s="237">
        <v>83.1</v>
      </c>
      <c r="JJ16" s="232">
        <f>JI16</f>
        <v>83.1</v>
      </c>
      <c r="JK16" s="175"/>
      <c r="JL16" s="175"/>
      <c r="JM16" s="165"/>
      <c r="JN16" s="166"/>
      <c r="JO16" s="166"/>
      <c r="JP16" s="167"/>
      <c r="JQ16" s="237">
        <v>83.1</v>
      </c>
      <c r="JR16" s="232">
        <f>JQ16</f>
        <v>83.1</v>
      </c>
      <c r="JS16" s="175"/>
      <c r="JT16" s="175"/>
      <c r="JU16" s="165"/>
      <c r="JV16" s="166"/>
      <c r="JW16" s="166"/>
      <c r="JX16" s="167"/>
      <c r="JY16" s="237">
        <v>83.1</v>
      </c>
      <c r="JZ16" s="232">
        <f>JY16</f>
        <v>83.1</v>
      </c>
      <c r="KA16" s="175"/>
      <c r="KB16" s="175"/>
      <c r="KC16" s="165"/>
      <c r="KD16" s="166"/>
      <c r="KE16" s="166"/>
      <c r="KF16" s="167"/>
      <c r="KG16" s="237">
        <v>335.5</v>
      </c>
      <c r="KH16" s="232">
        <f>KG16</f>
        <v>335.5</v>
      </c>
      <c r="KI16" s="175"/>
      <c r="KJ16" s="175"/>
      <c r="KK16" s="165"/>
      <c r="KL16" s="166"/>
      <c r="KM16" s="166"/>
      <c r="KN16" s="167"/>
      <c r="KO16" s="237">
        <v>122</v>
      </c>
      <c r="KP16" s="232">
        <f>KO16</f>
        <v>122</v>
      </c>
      <c r="KQ16" s="175"/>
      <c r="KR16" s="175"/>
      <c r="KS16" s="165"/>
      <c r="KT16" s="166"/>
      <c r="KU16" s="166"/>
      <c r="KV16" s="167"/>
      <c r="KW16" s="237">
        <v>197</v>
      </c>
      <c r="KX16" s="232">
        <f>KW16</f>
        <v>197</v>
      </c>
      <c r="KY16" s="175"/>
      <c r="KZ16" s="175"/>
      <c r="LA16" s="165"/>
      <c r="LB16" s="166"/>
      <c r="LC16" s="166"/>
      <c r="LD16" s="167"/>
      <c r="LE16" s="237">
        <v>197</v>
      </c>
      <c r="LF16" s="232">
        <f>LE16</f>
        <v>197</v>
      </c>
      <c r="LG16" s="175"/>
      <c r="LH16" s="175"/>
      <c r="LI16" s="165"/>
      <c r="LJ16" s="166"/>
      <c r="LK16" s="166"/>
      <c r="LL16" s="167"/>
      <c r="LM16" s="237">
        <v>235</v>
      </c>
      <c r="LN16" s="232">
        <f>LM16</f>
        <v>235</v>
      </c>
      <c r="LO16" s="175"/>
      <c r="LP16" s="175"/>
      <c r="LQ16" s="165"/>
      <c r="LR16" s="166"/>
      <c r="LS16" s="166"/>
      <c r="LT16" s="167"/>
      <c r="LU16" s="237">
        <v>235</v>
      </c>
      <c r="LV16" s="232">
        <v>152.35</v>
      </c>
      <c r="LW16" s="175"/>
      <c r="LX16" s="175"/>
      <c r="LY16" s="165"/>
      <c r="LZ16" s="166"/>
      <c r="MA16" s="166"/>
      <c r="MB16" s="167"/>
      <c r="MC16" s="231"/>
      <c r="MD16" s="283"/>
      <c r="MF16" s="175"/>
      <c r="MG16" s="175"/>
      <c r="MH16" s="165"/>
      <c r="MI16" s="166"/>
      <c r="MJ16" s="166"/>
      <c r="MK16" s="167"/>
      <c r="ML16" s="231"/>
      <c r="MM16" s="283"/>
      <c r="MN16" s="175"/>
      <c r="MO16" s="175"/>
      <c r="MP16" s="165"/>
      <c r="MQ16" s="166"/>
      <c r="MR16" s="166"/>
      <c r="MS16" s="167"/>
      <c r="MT16" s="231"/>
      <c r="MU16" s="283"/>
      <c r="MV16" s="175"/>
      <c r="MW16" s="175"/>
      <c r="MX16" s="165"/>
      <c r="MY16" s="166"/>
      <c r="MZ16" s="166"/>
      <c r="NA16" s="167"/>
      <c r="NB16" s="231"/>
      <c r="NC16" s="283"/>
      <c r="ND16" s="175"/>
      <c r="NE16" s="175"/>
      <c r="NF16" s="165"/>
      <c r="NG16" s="166"/>
      <c r="NH16" s="166"/>
      <c r="NI16" s="167"/>
      <c r="NJ16" s="231"/>
      <c r="NK16" s="283"/>
      <c r="NL16" s="175"/>
      <c r="NM16" s="175"/>
      <c r="NN16" s="165"/>
      <c r="NO16" s="166"/>
      <c r="NP16" s="166"/>
      <c r="NQ16" s="167"/>
      <c r="NR16" s="231">
        <v>305</v>
      </c>
      <c r="NS16" s="231">
        <v>305</v>
      </c>
      <c r="NT16" s="175"/>
      <c r="NU16" s="175"/>
      <c r="NV16" s="165"/>
      <c r="NW16" s="166"/>
      <c r="NX16" s="166"/>
      <c r="NY16" s="167"/>
      <c r="NZ16" s="231">
        <v>305</v>
      </c>
      <c r="OA16" s="231">
        <v>305</v>
      </c>
      <c r="OB16" s="175"/>
      <c r="OC16" s="175"/>
      <c r="OD16" s="165"/>
      <c r="OE16" s="166"/>
      <c r="OF16" s="166"/>
      <c r="OG16" s="167"/>
      <c r="OH16" s="231">
        <v>305</v>
      </c>
      <c r="OI16" s="231">
        <v>228.45</v>
      </c>
      <c r="OJ16" s="175"/>
      <c r="OK16" s="175"/>
      <c r="OL16" s="165"/>
      <c r="OM16" s="166"/>
      <c r="ON16" s="166"/>
      <c r="OO16" s="167"/>
      <c r="OP16" s="231">
        <v>305</v>
      </c>
      <c r="OQ16" s="231">
        <v>228.45</v>
      </c>
      <c r="OR16" s="175"/>
      <c r="OS16" s="175"/>
      <c r="OT16" s="165"/>
      <c r="OU16" s="166"/>
      <c r="OV16" s="166"/>
      <c r="OW16" s="167"/>
      <c r="OX16" s="231">
        <v>305</v>
      </c>
      <c r="OY16" s="231">
        <v>228.45</v>
      </c>
      <c r="OZ16" s="175"/>
      <c r="PA16" s="175"/>
      <c r="PB16" s="165"/>
      <c r="PC16" s="166"/>
      <c r="PD16" s="166"/>
      <c r="PE16" s="167"/>
      <c r="PF16" s="231">
        <v>305</v>
      </c>
      <c r="PG16" s="231">
        <v>228.45</v>
      </c>
      <c r="PH16" s="175"/>
      <c r="PI16" s="175"/>
      <c r="PJ16" s="165"/>
      <c r="PK16" s="166"/>
      <c r="PL16" s="166"/>
      <c r="PM16" s="167"/>
      <c r="PN16" s="231">
        <v>305</v>
      </c>
      <c r="PO16" s="231">
        <v>228.45</v>
      </c>
      <c r="PP16" s="175"/>
      <c r="PQ16" s="175"/>
      <c r="PR16" s="165"/>
      <c r="PS16" s="166"/>
      <c r="PT16" s="166"/>
      <c r="PU16" s="167"/>
      <c r="PV16" s="231">
        <v>305</v>
      </c>
      <c r="PW16" s="231">
        <v>228.45</v>
      </c>
      <c r="PY16" s="175"/>
      <c r="PZ16" s="175"/>
      <c r="QA16" s="165"/>
      <c r="QB16" s="166"/>
      <c r="QC16" s="166"/>
      <c r="QD16" s="167"/>
      <c r="QE16" s="231">
        <v>305</v>
      </c>
      <c r="QF16" s="231"/>
      <c r="QG16" s="175"/>
      <c r="QH16" s="175"/>
      <c r="QI16" s="165"/>
      <c r="QJ16" s="166"/>
      <c r="QK16" s="166"/>
      <c r="QL16" s="167"/>
      <c r="QM16" s="231">
        <v>305</v>
      </c>
      <c r="QN16" s="295"/>
      <c r="QP16" s="175"/>
      <c r="QQ16" s="175"/>
      <c r="QR16" s="165"/>
      <c r="QS16" s="166"/>
      <c r="QT16" s="166"/>
      <c r="QU16" s="167"/>
      <c r="QV16" s="231"/>
      <c r="QW16" s="295"/>
      <c r="QX16" s="175"/>
      <c r="QY16" s="175"/>
      <c r="QZ16" s="165"/>
      <c r="RA16" s="166"/>
      <c r="RB16" s="166"/>
      <c r="RC16" s="167"/>
      <c r="RD16" s="231"/>
      <c r="RE16" s="295"/>
      <c r="RG16" s="175"/>
      <c r="RH16" s="175"/>
      <c r="RI16" s="165"/>
      <c r="RJ16" s="166"/>
      <c r="RK16" s="166"/>
      <c r="RL16" s="167"/>
      <c r="RM16" s="231"/>
      <c r="RN16" s="295"/>
      <c r="RP16" s="175"/>
      <c r="RQ16" s="175"/>
      <c r="RR16" s="165"/>
      <c r="RS16" s="166"/>
      <c r="RT16" s="166"/>
      <c r="RU16" s="167"/>
      <c r="RV16" s="301"/>
      <c r="RW16" s="74"/>
      <c r="RY16" s="175"/>
      <c r="RZ16" s="175"/>
      <c r="SA16" s="165"/>
      <c r="SB16" s="166"/>
      <c r="SC16" s="166"/>
      <c r="SD16" s="167"/>
      <c r="SE16" s="301"/>
      <c r="SF16" s="74"/>
      <c r="SH16" s="175"/>
      <c r="SI16" s="175"/>
      <c r="SJ16" s="165"/>
      <c r="SK16" s="166"/>
      <c r="SL16" s="166"/>
      <c r="SM16" s="167"/>
      <c r="SN16" s="301"/>
      <c r="SO16" s="74"/>
      <c r="SQ16" s="175"/>
      <c r="SR16" s="175"/>
      <c r="SS16" s="165"/>
      <c r="ST16" s="166"/>
      <c r="SU16" s="166"/>
      <c r="SV16" s="167"/>
      <c r="SW16" s="301"/>
      <c r="SX16" s="74"/>
      <c r="SZ16" s="175"/>
      <c r="TA16" s="175"/>
      <c r="TB16" s="165"/>
      <c r="TC16" s="166"/>
      <c r="TD16" s="166"/>
      <c r="TE16" s="167"/>
      <c r="TF16" s="301"/>
      <c r="TG16" s="74"/>
      <c r="TI16" s="152"/>
      <c r="TJ16" s="313"/>
      <c r="TK16" s="46"/>
      <c r="TL16" s="48"/>
      <c r="TM16" s="48"/>
      <c r="TN16" s="49"/>
      <c r="TO16" s="306"/>
      <c r="TP16" s="75"/>
      <c r="TR16" s="152"/>
      <c r="TS16" s="313"/>
      <c r="TT16" s="46"/>
      <c r="TU16" s="48"/>
      <c r="TV16" s="48"/>
      <c r="TW16" s="49"/>
      <c r="TX16" s="306"/>
      <c r="TY16" s="75"/>
      <c r="UA16" s="152"/>
      <c r="UB16" s="313"/>
      <c r="UC16" s="46"/>
      <c r="UD16" s="48"/>
      <c r="UE16" s="48"/>
      <c r="UF16" s="49"/>
      <c r="UG16" s="306"/>
      <c r="UH16" s="75"/>
      <c r="UJ16" s="152"/>
      <c r="UK16" s="313"/>
      <c r="UL16" s="46"/>
      <c r="UM16" s="48"/>
      <c r="UN16" s="48"/>
      <c r="UO16" s="49"/>
      <c r="UP16" s="306"/>
      <c r="UQ16" s="75"/>
      <c r="US16" s="152"/>
      <c r="UT16" s="313"/>
      <c r="UU16" s="46"/>
      <c r="UV16" s="48"/>
      <c r="UW16" s="48"/>
      <c r="UX16" s="49"/>
      <c r="UY16" s="306"/>
      <c r="UZ16" s="75"/>
      <c r="VB16" s="152"/>
      <c r="VC16" s="313"/>
      <c r="VD16" s="46"/>
      <c r="VE16" s="48"/>
      <c r="VF16" s="48"/>
      <c r="VG16" s="49"/>
      <c r="VH16" s="306"/>
      <c r="VI16" s="75"/>
      <c r="VK16" s="152"/>
      <c r="VL16" s="313"/>
      <c r="VM16" s="46"/>
      <c r="VN16" s="48"/>
      <c r="VO16" s="48"/>
      <c r="VP16" s="49"/>
      <c r="VQ16" s="306"/>
      <c r="VR16" s="75"/>
      <c r="VT16" s="152"/>
      <c r="VU16" s="313"/>
      <c r="VV16" s="46"/>
      <c r="VW16" s="48"/>
      <c r="VX16" s="48"/>
      <c r="VY16" s="49"/>
      <c r="VZ16" s="306"/>
      <c r="WA16" s="75"/>
      <c r="WC16" s="152"/>
      <c r="WD16" s="313"/>
      <c r="WE16" s="46"/>
      <c r="WF16" s="48"/>
      <c r="WG16" s="48"/>
      <c r="WH16" s="49"/>
      <c r="WI16" s="306"/>
      <c r="WJ16" s="75"/>
      <c r="WL16" s="152"/>
      <c r="WM16" s="313"/>
      <c r="WN16" s="46"/>
      <c r="WO16" s="48"/>
      <c r="WP16" s="48"/>
      <c r="WQ16" s="49"/>
      <c r="WR16" s="306"/>
      <c r="WS16" s="75"/>
      <c r="WU16" s="152"/>
      <c r="WV16" s="313"/>
      <c r="WW16" s="46"/>
      <c r="WX16" s="48"/>
      <c r="WY16" s="48"/>
      <c r="WZ16" s="49"/>
      <c r="XA16" s="306"/>
      <c r="XB16" s="75"/>
      <c r="XD16" s="152"/>
      <c r="XE16" s="313"/>
      <c r="XF16" s="46"/>
      <c r="XG16" s="48"/>
      <c r="XH16" s="48"/>
      <c r="XI16" s="49"/>
      <c r="XJ16" s="306"/>
      <c r="XK16" s="75"/>
      <c r="XM16" s="152"/>
      <c r="XN16" s="313"/>
      <c r="XO16" s="46"/>
      <c r="XP16" s="48"/>
      <c r="XQ16" s="48"/>
      <c r="XR16" s="49"/>
      <c r="XS16" s="306"/>
      <c r="XT16" s="75"/>
      <c r="XV16" s="152"/>
      <c r="XW16" s="313"/>
      <c r="XX16" s="46"/>
      <c r="XY16" s="48"/>
      <c r="XZ16" s="48"/>
      <c r="YA16" s="49"/>
      <c r="YB16" s="306"/>
      <c r="YC16" s="75"/>
      <c r="YE16" s="152"/>
      <c r="YF16" s="313"/>
      <c r="YG16" s="46"/>
      <c r="YH16" s="48"/>
      <c r="YI16" s="48"/>
      <c r="YJ16" s="49"/>
      <c r="YK16" s="306"/>
      <c r="YL16" s="75"/>
      <c r="YN16" s="152"/>
      <c r="YO16" s="313"/>
      <c r="YP16" s="46"/>
      <c r="YQ16" s="48"/>
      <c r="YR16" s="48"/>
      <c r="YS16" s="49"/>
      <c r="YT16" s="306"/>
      <c r="YU16" s="75"/>
      <c r="YW16" s="152"/>
      <c r="YX16" s="313"/>
      <c r="YY16" s="46"/>
      <c r="YZ16" s="48"/>
      <c r="ZA16" s="48"/>
      <c r="ZB16" s="49"/>
      <c r="ZC16" s="306"/>
      <c r="ZD16" s="75"/>
      <c r="ZF16" s="152"/>
      <c r="ZG16" s="313"/>
      <c r="ZH16" s="46"/>
      <c r="ZI16" s="48"/>
      <c r="ZJ16" s="48"/>
      <c r="ZK16" s="49"/>
      <c r="ZL16" s="306"/>
      <c r="ZM16" s="75"/>
      <c r="ZP16" s="152"/>
      <c r="ZQ16" s="313"/>
      <c r="ZR16" s="46"/>
      <c r="ZS16" s="48"/>
      <c r="ZT16" s="48"/>
      <c r="ZU16" s="49"/>
      <c r="ZV16" s="306"/>
      <c r="ZW16" s="75"/>
      <c r="ZY16" s="152"/>
      <c r="ZZ16" s="313"/>
      <c r="AAA16" s="46"/>
      <c r="AAB16" s="48"/>
      <c r="AAC16" s="48"/>
      <c r="AAD16" s="49"/>
      <c r="AAE16" s="306"/>
      <c r="AAF16" s="75"/>
      <c r="AAH16" s="152"/>
      <c r="AAI16" s="313"/>
      <c r="AAJ16" s="46"/>
      <c r="AAK16" s="48"/>
      <c r="AAL16" s="48"/>
      <c r="AAM16" s="49"/>
      <c r="AAN16" s="306"/>
      <c r="AAO16" s="75"/>
      <c r="AAQ16" s="152"/>
      <c r="AAR16" s="313"/>
      <c r="AAS16" s="46"/>
      <c r="AAT16" s="48"/>
      <c r="AAU16" s="48"/>
      <c r="AAV16" s="49"/>
      <c r="AAW16" s="306"/>
      <c r="AAX16" s="75"/>
      <c r="AAZ16" s="152"/>
      <c r="ABA16" s="313"/>
      <c r="ABB16" s="46"/>
      <c r="ABC16" s="48"/>
      <c r="ABD16" s="48"/>
      <c r="ABE16" s="49"/>
      <c r="ABF16" s="306"/>
      <c r="ABG16" s="75"/>
      <c r="ABI16" s="152"/>
      <c r="ABJ16" s="313"/>
      <c r="ABK16" s="46"/>
      <c r="ABL16" s="48"/>
      <c r="ABM16" s="48"/>
      <c r="ABN16" s="49"/>
      <c r="ABO16" s="306"/>
      <c r="ABP16" s="75"/>
      <c r="ABS16" s="152"/>
      <c r="ABT16" s="313"/>
      <c r="ABU16" s="46"/>
      <c r="ABV16" s="48"/>
      <c r="ABW16" s="48"/>
      <c r="ABX16" s="49"/>
      <c r="ABY16" s="306"/>
      <c r="ABZ16" s="75"/>
      <c r="ACB16" s="152"/>
      <c r="ACC16" s="313"/>
      <c r="ACD16" s="46"/>
      <c r="ACE16" s="48"/>
      <c r="ACF16" s="48"/>
      <c r="ACG16" s="49"/>
      <c r="ACH16" s="306"/>
      <c r="ACI16" s="75"/>
      <c r="ACK16" s="152"/>
      <c r="ACL16" s="313"/>
      <c r="ACM16" s="46"/>
      <c r="ACN16" s="48"/>
      <c r="ACO16" s="48"/>
      <c r="ACP16" s="49"/>
      <c r="ACQ16" s="306"/>
      <c r="ACR16" s="75"/>
      <c r="ACT16" s="152"/>
      <c r="ACU16" s="313"/>
      <c r="ACV16" s="46"/>
      <c r="ACW16" s="48"/>
      <c r="ACX16" s="48"/>
      <c r="ACY16" s="49"/>
      <c r="ACZ16" s="306"/>
      <c r="ADA16" s="75"/>
      <c r="ADC16" s="152"/>
      <c r="ADD16" s="313"/>
      <c r="ADE16" s="46"/>
      <c r="ADF16" s="48"/>
      <c r="ADG16" s="48"/>
      <c r="ADH16" s="49"/>
      <c r="ADI16" s="306"/>
      <c r="ADJ16" s="75"/>
      <c r="ADL16" s="152"/>
      <c r="ADM16" s="313"/>
      <c r="ADN16" s="46"/>
      <c r="ADO16" s="48"/>
      <c r="ADP16" s="48"/>
      <c r="ADQ16" s="49"/>
      <c r="ADR16" s="306"/>
      <c r="ADS16" s="75"/>
      <c r="ADU16" s="152"/>
      <c r="ADV16" s="313"/>
      <c r="ADW16" s="46"/>
      <c r="ADX16" s="48"/>
      <c r="ADY16" s="48"/>
      <c r="ADZ16" s="49"/>
      <c r="AEA16" s="306"/>
      <c r="AEB16" s="75"/>
    </row>
    <row r="17" spans="2:808" ht="15" thickBot="1" x14ac:dyDescent="0.4">
      <c r="B17" s="46"/>
      <c r="C17" s="47" t="s">
        <v>56</v>
      </c>
      <c r="D17" s="228"/>
      <c r="E17" s="69"/>
      <c r="F17" s="70"/>
      <c r="G17" s="70"/>
      <c r="H17" s="71"/>
      <c r="I17" s="71"/>
      <c r="J17" s="72"/>
      <c r="K17" s="72"/>
      <c r="L17" s="82"/>
      <c r="M17" s="69"/>
      <c r="N17" s="70"/>
      <c r="O17" s="70"/>
      <c r="P17" s="71"/>
      <c r="Q17" s="71"/>
      <c r="R17" s="72"/>
      <c r="S17" s="84">
        <v>85</v>
      </c>
      <c r="T17" s="73"/>
      <c r="U17" s="69"/>
      <c r="V17" s="70"/>
      <c r="W17" s="70"/>
      <c r="X17" s="71"/>
      <c r="Y17" s="71"/>
      <c r="Z17" s="72"/>
      <c r="AA17" s="84">
        <v>85</v>
      </c>
      <c r="AB17" s="73"/>
      <c r="AC17" s="69"/>
      <c r="AD17" s="70"/>
      <c r="AE17" s="70"/>
      <c r="AF17" s="71"/>
      <c r="AG17" s="71"/>
      <c r="AH17" s="72"/>
      <c r="AI17" s="84">
        <v>85</v>
      </c>
      <c r="AJ17" s="73"/>
      <c r="AK17" s="69"/>
      <c r="AL17" s="69"/>
      <c r="AM17" s="70"/>
      <c r="AN17" s="71"/>
      <c r="AO17" s="71"/>
      <c r="AP17" s="72"/>
      <c r="AQ17" s="102"/>
      <c r="AR17" s="99">
        <f t="shared" si="21"/>
        <v>0</v>
      </c>
      <c r="AS17" s="69"/>
      <c r="AT17" s="69"/>
      <c r="AU17" s="70"/>
      <c r="AV17" s="71"/>
      <c r="AW17" s="71"/>
      <c r="AX17" s="72"/>
      <c r="AY17" s="102"/>
      <c r="AZ17" s="99">
        <f t="shared" si="170"/>
        <v>0</v>
      </c>
      <c r="BA17" s="69"/>
      <c r="BB17" s="69"/>
      <c r="BC17" s="70"/>
      <c r="BD17" s="71"/>
      <c r="BE17" s="71"/>
      <c r="BF17" s="72"/>
      <c r="BG17" s="102"/>
      <c r="BH17" s="99">
        <f t="shared" si="171"/>
        <v>0</v>
      </c>
      <c r="BI17" s="69"/>
      <c r="BJ17" s="69"/>
      <c r="BK17" s="70"/>
      <c r="BL17" s="71"/>
      <c r="BM17" s="71"/>
      <c r="BN17" s="72"/>
      <c r="BO17" s="102"/>
      <c r="BP17" s="99">
        <f t="shared" si="172"/>
        <v>0</v>
      </c>
      <c r="BQ17" s="69"/>
      <c r="BR17" s="69"/>
      <c r="BS17" s="70"/>
      <c r="BT17" s="71"/>
      <c r="BU17" s="71"/>
      <c r="BV17" s="72"/>
      <c r="BW17" s="102"/>
      <c r="BX17" s="99">
        <f t="shared" si="271"/>
        <v>0</v>
      </c>
      <c r="BY17" s="69"/>
      <c r="BZ17" s="69"/>
      <c r="CA17" s="70"/>
      <c r="CB17" s="71"/>
      <c r="CC17" s="71"/>
      <c r="CD17" s="72"/>
      <c r="CE17" s="102"/>
      <c r="CF17" s="99">
        <v>500</v>
      </c>
      <c r="CI17" s="69"/>
      <c r="CJ17" s="69"/>
      <c r="CK17" s="70"/>
      <c r="CL17" s="71"/>
      <c r="CM17" s="71"/>
      <c r="CN17" s="72"/>
      <c r="CO17" s="102"/>
      <c r="CP17" s="99">
        <v>0</v>
      </c>
      <c r="CQ17" s="69"/>
      <c r="CR17" s="69"/>
      <c r="CS17" s="70"/>
      <c r="CT17" s="71"/>
      <c r="CU17" s="71"/>
      <c r="CV17" s="72"/>
      <c r="CW17" s="102"/>
      <c r="CX17" s="99">
        <v>0</v>
      </c>
      <c r="CY17" s="69"/>
      <c r="CZ17" s="69"/>
      <c r="DA17" s="70"/>
      <c r="DB17" s="71"/>
      <c r="DC17" s="71"/>
      <c r="DD17" s="72"/>
      <c r="DE17" s="102"/>
      <c r="DF17" s="142">
        <v>0</v>
      </c>
      <c r="DG17" s="69"/>
      <c r="DH17" s="70"/>
      <c r="DI17" s="70"/>
      <c r="DJ17" s="71"/>
      <c r="DK17" s="71"/>
      <c r="DL17" s="72"/>
      <c r="DM17" s="129"/>
      <c r="DN17" s="141">
        <v>0</v>
      </c>
      <c r="DO17" s="69"/>
      <c r="DP17" s="70"/>
      <c r="DQ17" s="70"/>
      <c r="DR17" s="71"/>
      <c r="DS17" s="71"/>
      <c r="DT17" s="72"/>
      <c r="DU17" s="129"/>
      <c r="DV17" s="141">
        <v>0</v>
      </c>
      <c r="DW17" s="69"/>
      <c r="DX17" s="70"/>
      <c r="DY17" s="70"/>
      <c r="DZ17" s="71"/>
      <c r="EA17" s="71"/>
      <c r="EB17" s="72"/>
      <c r="EC17" s="129"/>
      <c r="ED17" s="141">
        <v>0</v>
      </c>
      <c r="EE17" s="69"/>
      <c r="EF17" s="70"/>
      <c r="EG17" s="70"/>
      <c r="EH17" s="71"/>
      <c r="EI17" s="71"/>
      <c r="EJ17" s="72"/>
      <c r="EK17" s="129"/>
      <c r="EL17" s="141">
        <v>0</v>
      </c>
      <c r="EM17" s="69"/>
      <c r="EN17" s="70"/>
      <c r="EO17" s="70"/>
      <c r="EP17" s="71"/>
      <c r="EQ17" s="71"/>
      <c r="ER17" s="72"/>
      <c r="ES17" s="129"/>
      <c r="ET17" s="141">
        <v>0</v>
      </c>
      <c r="EU17" s="69"/>
      <c r="EV17" s="70"/>
      <c r="EW17" s="70"/>
      <c r="EX17" s="71"/>
      <c r="EY17" s="71"/>
      <c r="EZ17" s="72"/>
      <c r="FA17" s="129"/>
      <c r="FB17" s="141">
        <v>0</v>
      </c>
      <c r="FC17" s="69"/>
      <c r="FD17" s="70"/>
      <c r="FE17" s="70"/>
      <c r="FF17" s="71"/>
      <c r="FG17" s="71"/>
      <c r="FH17" s="72"/>
      <c r="FI17" s="129"/>
      <c r="FJ17" s="141">
        <v>0</v>
      </c>
      <c r="FK17" s="69"/>
      <c r="FL17" s="70"/>
      <c r="FM17" s="70"/>
      <c r="FN17" s="71"/>
      <c r="FO17" s="71"/>
      <c r="FP17" s="72"/>
      <c r="FQ17" s="129"/>
      <c r="FR17" s="141">
        <v>0</v>
      </c>
      <c r="FS17" s="69"/>
      <c r="FT17" s="70"/>
      <c r="FU17" s="70"/>
      <c r="FV17" s="71"/>
      <c r="FW17" s="71"/>
      <c r="FX17" s="72"/>
      <c r="FY17" s="129"/>
      <c r="FZ17" s="141">
        <v>500</v>
      </c>
      <c r="GA17" s="69"/>
      <c r="GB17" s="70"/>
      <c r="GC17" s="70"/>
      <c r="GD17" s="71"/>
      <c r="GE17" s="71"/>
      <c r="GF17" s="72"/>
      <c r="GG17" s="129"/>
      <c r="GH17" s="141"/>
      <c r="GI17" s="69"/>
      <c r="GJ17" s="70"/>
      <c r="GK17" s="70"/>
      <c r="GL17" s="71"/>
      <c r="GM17" s="71"/>
      <c r="GN17" s="72"/>
      <c r="GO17" s="129"/>
      <c r="GP17" s="141"/>
      <c r="GQ17" s="69"/>
      <c r="GR17" s="70"/>
      <c r="GS17" s="70"/>
      <c r="GT17" s="71"/>
      <c r="GU17" s="71"/>
      <c r="GV17" s="72"/>
      <c r="GW17" s="129"/>
      <c r="GX17" s="141"/>
      <c r="GY17" s="69"/>
      <c r="GZ17" s="70"/>
      <c r="HA17" s="70"/>
      <c r="HB17" s="71"/>
      <c r="HC17" s="71"/>
      <c r="HD17" s="72"/>
      <c r="HE17" s="129"/>
      <c r="HF17" s="141"/>
      <c r="HG17" s="69"/>
      <c r="HH17" s="70"/>
      <c r="HI17" s="70"/>
      <c r="HJ17" s="71"/>
      <c r="HK17" s="71"/>
      <c r="HL17" s="72"/>
      <c r="HM17" s="129"/>
      <c r="HN17" s="141"/>
      <c r="HO17" s="69"/>
      <c r="HP17" s="70"/>
      <c r="HQ17" s="70"/>
      <c r="HR17" s="71"/>
      <c r="HS17" s="71"/>
      <c r="HT17" s="72"/>
      <c r="HU17" s="173">
        <v>500</v>
      </c>
      <c r="HV17" s="177">
        <v>500</v>
      </c>
      <c r="HW17" s="69"/>
      <c r="HX17" s="70"/>
      <c r="HY17" s="70"/>
      <c r="HZ17" s="71"/>
      <c r="IA17" s="71"/>
      <c r="IB17" s="72"/>
      <c r="IC17" s="173">
        <v>500</v>
      </c>
      <c r="ID17" s="177">
        <v>500</v>
      </c>
      <c r="IE17" s="69"/>
      <c r="IF17" s="70"/>
      <c r="IG17" s="70"/>
      <c r="IH17" s="71"/>
      <c r="II17" s="71"/>
      <c r="IJ17" s="72"/>
      <c r="IK17" s="173"/>
      <c r="IL17" s="177"/>
      <c r="IM17" s="69"/>
      <c r="IN17" s="70"/>
      <c r="IO17" s="70"/>
      <c r="IP17" s="71"/>
      <c r="IQ17" s="71"/>
      <c r="IR17" s="72"/>
      <c r="IS17" s="173"/>
      <c r="IT17" s="177"/>
      <c r="IU17" s="69"/>
      <c r="IV17" s="70"/>
      <c r="IW17" s="70"/>
      <c r="IX17" s="71"/>
      <c r="IY17" s="71"/>
      <c r="IZ17" s="72"/>
      <c r="JA17" s="173"/>
      <c r="JB17" s="177"/>
      <c r="JC17" s="69"/>
      <c r="JD17" s="70"/>
      <c r="JE17" s="70"/>
      <c r="JF17" s="71"/>
      <c r="JG17" s="71"/>
      <c r="JH17" s="72"/>
      <c r="JI17" s="173"/>
      <c r="JJ17" s="232"/>
      <c r="JK17" s="69"/>
      <c r="JL17" s="70"/>
      <c r="JM17" s="70"/>
      <c r="JN17" s="71"/>
      <c r="JO17" s="71"/>
      <c r="JP17" s="72"/>
      <c r="JQ17" s="173">
        <v>600</v>
      </c>
      <c r="JR17" s="232">
        <f>JQ17</f>
        <v>600</v>
      </c>
      <c r="JS17" s="69"/>
      <c r="JT17" s="70"/>
      <c r="JU17" s="70"/>
      <c r="JV17" s="71"/>
      <c r="JW17" s="71"/>
      <c r="JX17" s="72"/>
      <c r="JY17" s="173">
        <v>600</v>
      </c>
      <c r="JZ17" s="232">
        <f>JY17</f>
        <v>600</v>
      </c>
      <c r="KA17" s="69"/>
      <c r="KB17" s="70"/>
      <c r="KC17" s="70"/>
      <c r="KD17" s="71"/>
      <c r="KE17" s="71"/>
      <c r="KF17" s="72"/>
      <c r="KG17" s="173">
        <v>0</v>
      </c>
      <c r="KH17" s="232">
        <f>KG17</f>
        <v>0</v>
      </c>
      <c r="KI17" s="69"/>
      <c r="KJ17" s="70"/>
      <c r="KK17" s="70"/>
      <c r="KL17" s="71"/>
      <c r="KM17" s="71"/>
      <c r="KN17" s="72"/>
      <c r="KO17" s="173">
        <v>0</v>
      </c>
      <c r="KP17" s="232">
        <f>KO17</f>
        <v>0</v>
      </c>
      <c r="KQ17" s="69"/>
      <c r="KR17" s="70"/>
      <c r="KS17" s="70"/>
      <c r="KT17" s="71"/>
      <c r="KU17" s="71"/>
      <c r="KV17" s="72"/>
      <c r="KW17" s="173">
        <v>0</v>
      </c>
      <c r="KX17" s="232">
        <f>KW17</f>
        <v>0</v>
      </c>
      <c r="KY17" s="69"/>
      <c r="KZ17" s="70"/>
      <c r="LA17" s="70"/>
      <c r="LB17" s="71"/>
      <c r="LC17" s="71"/>
      <c r="LD17" s="72"/>
      <c r="LE17" s="173">
        <v>0</v>
      </c>
      <c r="LF17" s="232">
        <f>LE17</f>
        <v>0</v>
      </c>
      <c r="LG17" s="69"/>
      <c r="LH17" s="70"/>
      <c r="LI17" s="70"/>
      <c r="LJ17" s="71"/>
      <c r="LK17" s="71"/>
      <c r="LL17" s="72"/>
      <c r="LM17" s="173">
        <v>600</v>
      </c>
      <c r="LN17" s="232">
        <f>LM17</f>
        <v>600</v>
      </c>
      <c r="LO17" s="69"/>
      <c r="LP17" s="70"/>
      <c r="LQ17" s="70"/>
      <c r="LR17" s="71"/>
      <c r="LS17" s="71"/>
      <c r="LT17" s="72"/>
      <c r="LU17" s="173"/>
      <c r="LV17" s="232">
        <f>LU17</f>
        <v>0</v>
      </c>
      <c r="LW17" s="69"/>
      <c r="LX17" s="70"/>
      <c r="LY17" s="70"/>
      <c r="LZ17" s="71"/>
      <c r="MA17" s="71"/>
      <c r="MB17" s="72"/>
      <c r="MC17" s="231"/>
      <c r="MD17" s="283">
        <f>MC17</f>
        <v>0</v>
      </c>
      <c r="MF17" s="69"/>
      <c r="MG17" s="70"/>
      <c r="MH17" s="70"/>
      <c r="MI17" s="71"/>
      <c r="MJ17" s="71"/>
      <c r="MK17" s="72"/>
      <c r="ML17" s="231"/>
      <c r="MM17" s="283">
        <f>ML17</f>
        <v>0</v>
      </c>
      <c r="MN17" s="69"/>
      <c r="MO17" s="70"/>
      <c r="MP17" s="70"/>
      <c r="MQ17" s="71"/>
      <c r="MR17" s="71"/>
      <c r="MS17" s="72"/>
      <c r="MT17" s="231"/>
      <c r="MU17" s="283">
        <f>MT17</f>
        <v>0</v>
      </c>
      <c r="MV17" s="69"/>
      <c r="MW17" s="70"/>
      <c r="MX17" s="70"/>
      <c r="MY17" s="71"/>
      <c r="MZ17" s="71"/>
      <c r="NA17" s="72"/>
      <c r="NB17" s="231"/>
      <c r="NC17" s="283">
        <f>NB17</f>
        <v>0</v>
      </c>
      <c r="ND17" s="69"/>
      <c r="NE17" s="70"/>
      <c r="NF17" s="70"/>
      <c r="NG17" s="71"/>
      <c r="NH17" s="71"/>
      <c r="NI17" s="72"/>
      <c r="NJ17" s="231"/>
      <c r="NK17" s="283">
        <v>600</v>
      </c>
      <c r="NL17" s="69"/>
      <c r="NM17" s="70"/>
      <c r="NN17" s="70"/>
      <c r="NO17" s="71"/>
      <c r="NP17" s="71"/>
      <c r="NQ17" s="72"/>
      <c r="NR17" s="231"/>
      <c r="NS17" s="283"/>
      <c r="NT17" s="69"/>
      <c r="NU17" s="70"/>
      <c r="NV17" s="70"/>
      <c r="NW17" s="71"/>
      <c r="NX17" s="71"/>
      <c r="NY17" s="72"/>
      <c r="NZ17" s="231"/>
      <c r="OA17" s="283"/>
      <c r="OB17" s="69"/>
      <c r="OC17" s="70"/>
      <c r="OD17" s="70"/>
      <c r="OE17" s="71"/>
      <c r="OF17" s="71"/>
      <c r="OG17" s="72"/>
      <c r="OH17" s="231"/>
      <c r="OI17" s="283"/>
      <c r="OJ17" s="69"/>
      <c r="OK17" s="69"/>
      <c r="OL17" s="70"/>
      <c r="OM17" s="71"/>
      <c r="ON17" s="71"/>
      <c r="OO17" s="72"/>
      <c r="OP17" s="231"/>
      <c r="OQ17" s="283"/>
      <c r="OR17" s="69"/>
      <c r="OS17" s="69"/>
      <c r="OT17" s="70"/>
      <c r="OU17" s="71"/>
      <c r="OV17" s="71"/>
      <c r="OW17" s="72"/>
      <c r="OX17" s="231"/>
      <c r="OY17" s="283"/>
      <c r="OZ17" s="69"/>
      <c r="PA17" s="69"/>
      <c r="PB17" s="70"/>
      <c r="PC17" s="71"/>
      <c r="PD17" s="71"/>
      <c r="PE17" s="72"/>
      <c r="PF17" s="231"/>
      <c r="PG17" s="283"/>
      <c r="PH17" s="69"/>
      <c r="PI17" s="69"/>
      <c r="PJ17" s="70"/>
      <c r="PK17" s="71"/>
      <c r="PL17" s="71"/>
      <c r="PM17" s="72"/>
      <c r="PN17" s="231"/>
      <c r="PO17" s="283"/>
      <c r="PP17" s="69"/>
      <c r="PQ17" s="69"/>
      <c r="PR17" s="70"/>
      <c r="PS17" s="71"/>
      <c r="PT17" s="71"/>
      <c r="PU17" s="72"/>
      <c r="PV17" s="231"/>
      <c r="PW17" s="283"/>
      <c r="PY17" s="69"/>
      <c r="PZ17" s="69"/>
      <c r="QA17" s="70"/>
      <c r="QB17" s="71"/>
      <c r="QC17" s="71"/>
      <c r="QD17" s="72"/>
      <c r="QE17" s="231"/>
      <c r="QF17" s="283"/>
      <c r="QG17" s="69"/>
      <c r="QH17" s="69"/>
      <c r="QI17" s="70"/>
      <c r="QJ17" s="71"/>
      <c r="QK17" s="71"/>
      <c r="QL17" s="72"/>
      <c r="QM17" s="231"/>
      <c r="QN17" s="296"/>
      <c r="QP17" s="69"/>
      <c r="QQ17" s="69"/>
      <c r="QR17" s="70"/>
      <c r="QS17" s="71"/>
      <c r="QT17" s="71"/>
      <c r="QU17" s="72"/>
      <c r="QV17" s="298">
        <v>600</v>
      </c>
      <c r="QW17" s="296"/>
      <c r="QX17" s="69"/>
      <c r="QY17" s="69"/>
      <c r="QZ17" s="70"/>
      <c r="RA17" s="71"/>
      <c r="RB17" s="71"/>
      <c r="RC17" s="72"/>
      <c r="RD17" s="298"/>
      <c r="RE17" s="296"/>
      <c r="RG17" s="69"/>
      <c r="RH17" s="69"/>
      <c r="RI17" s="70"/>
      <c r="RJ17" s="71"/>
      <c r="RK17" s="71"/>
      <c r="RL17" s="72"/>
      <c r="RM17" s="298"/>
      <c r="RN17" s="296"/>
      <c r="RP17" s="69"/>
      <c r="RQ17" s="69"/>
      <c r="RR17" s="70"/>
      <c r="RS17" s="71"/>
      <c r="RT17" s="71"/>
      <c r="RU17" s="72"/>
      <c r="RV17" s="303"/>
      <c r="RW17" s="74"/>
      <c r="RY17" s="69"/>
      <c r="RZ17" s="69"/>
      <c r="SA17" s="70"/>
      <c r="SB17" s="71"/>
      <c r="SC17" s="71"/>
      <c r="SD17" s="72"/>
      <c r="SE17" s="303"/>
      <c r="SF17" s="74"/>
      <c r="SH17" s="69"/>
      <c r="SI17" s="69"/>
      <c r="SJ17" s="70"/>
      <c r="SK17" s="71"/>
      <c r="SL17" s="71"/>
      <c r="SM17" s="72"/>
      <c r="SN17" s="303"/>
      <c r="SO17" s="74"/>
      <c r="SQ17" s="69"/>
      <c r="SR17" s="69"/>
      <c r="SS17" s="70"/>
      <c r="ST17" s="71"/>
      <c r="SU17" s="71"/>
      <c r="SV17" s="72"/>
      <c r="SW17" s="303"/>
      <c r="SX17" s="74"/>
      <c r="SZ17" s="69"/>
      <c r="TA17" s="69"/>
      <c r="TB17" s="70"/>
      <c r="TC17" s="71"/>
      <c r="TD17" s="71"/>
      <c r="TE17" s="72"/>
      <c r="TF17" s="303"/>
      <c r="TG17" s="74"/>
      <c r="TI17" s="69"/>
      <c r="TJ17" s="70"/>
      <c r="TK17" s="70"/>
      <c r="TL17" s="71"/>
      <c r="TM17" s="71"/>
      <c r="TN17" s="72"/>
      <c r="TO17" s="317"/>
      <c r="TP17" s="318"/>
      <c r="TR17" s="69"/>
      <c r="TS17" s="70"/>
      <c r="TT17" s="70"/>
      <c r="TU17" s="71"/>
      <c r="TV17" s="71"/>
      <c r="TW17" s="72"/>
      <c r="TX17" s="317"/>
      <c r="TY17" s="318"/>
      <c r="UA17" s="69"/>
      <c r="UB17" s="70"/>
      <c r="UC17" s="70"/>
      <c r="UD17" s="71"/>
      <c r="UE17" s="71"/>
      <c r="UF17" s="72"/>
      <c r="UG17" s="317"/>
      <c r="UH17" s="318"/>
      <c r="UJ17" s="69"/>
      <c r="UK17" s="70"/>
      <c r="UL17" s="70"/>
      <c r="UM17" s="71"/>
      <c r="UN17" s="71"/>
      <c r="UO17" s="72"/>
      <c r="UP17" s="317"/>
      <c r="UQ17" s="318"/>
      <c r="US17" s="69"/>
      <c r="UT17" s="70"/>
      <c r="UU17" s="70"/>
      <c r="UV17" s="71"/>
      <c r="UW17" s="71"/>
      <c r="UX17" s="72"/>
      <c r="UY17" s="317"/>
      <c r="UZ17" s="318"/>
      <c r="VB17" s="69"/>
      <c r="VC17" s="70"/>
      <c r="VD17" s="70"/>
      <c r="VE17" s="71"/>
      <c r="VF17" s="71"/>
      <c r="VG17" s="72"/>
      <c r="VH17" s="317"/>
      <c r="VI17" s="318"/>
      <c r="VK17" s="69"/>
      <c r="VL17" s="70"/>
      <c r="VM17" s="70"/>
      <c r="VN17" s="71"/>
      <c r="VO17" s="71"/>
      <c r="VP17" s="72"/>
      <c r="VQ17" s="317"/>
      <c r="VR17" s="318"/>
      <c r="VT17" s="69"/>
      <c r="VU17" s="70"/>
      <c r="VV17" s="70"/>
      <c r="VW17" s="71"/>
      <c r="VX17" s="71"/>
      <c r="VY17" s="72"/>
      <c r="VZ17" s="317"/>
      <c r="WA17" s="318"/>
      <c r="WC17" s="69"/>
      <c r="WD17" s="70"/>
      <c r="WE17" s="70"/>
      <c r="WF17" s="71"/>
      <c r="WG17" s="71"/>
      <c r="WH17" s="72"/>
      <c r="WI17" s="317"/>
      <c r="WJ17" s="318"/>
      <c r="WL17" s="69"/>
      <c r="WM17" s="70"/>
      <c r="WN17" s="70"/>
      <c r="WO17" s="71"/>
      <c r="WP17" s="71"/>
      <c r="WQ17" s="72"/>
      <c r="WR17" s="317"/>
      <c r="WS17" s="318"/>
      <c r="WU17" s="69"/>
      <c r="WV17" s="70"/>
      <c r="WW17" s="70"/>
      <c r="WX17" s="71"/>
      <c r="WY17" s="71"/>
      <c r="WZ17" s="72"/>
      <c r="XA17" s="317"/>
      <c r="XB17" s="318"/>
      <c r="XD17" s="69"/>
      <c r="XE17" s="70"/>
      <c r="XF17" s="70"/>
      <c r="XG17" s="71"/>
      <c r="XH17" s="71"/>
      <c r="XI17" s="72"/>
      <c r="XJ17" s="317"/>
      <c r="XK17" s="318"/>
      <c r="XM17" s="69"/>
      <c r="XN17" s="70"/>
      <c r="XO17" s="70"/>
      <c r="XP17" s="71"/>
      <c r="XQ17" s="71"/>
      <c r="XR17" s="72"/>
      <c r="XS17" s="317"/>
      <c r="XT17" s="318"/>
      <c r="XV17" s="69"/>
      <c r="XW17" s="70"/>
      <c r="XX17" s="70"/>
      <c r="XY17" s="71"/>
      <c r="XZ17" s="71"/>
      <c r="YA17" s="72"/>
      <c r="YB17" s="317"/>
      <c r="YC17" s="318"/>
      <c r="YE17" s="69"/>
      <c r="YF17" s="70"/>
      <c r="YG17" s="70"/>
      <c r="YH17" s="71"/>
      <c r="YI17" s="71"/>
      <c r="YJ17" s="72"/>
      <c r="YK17" s="317"/>
      <c r="YL17" s="318"/>
      <c r="YN17" s="69"/>
      <c r="YO17" s="70"/>
      <c r="YP17" s="70"/>
      <c r="YQ17" s="71"/>
      <c r="YR17" s="71"/>
      <c r="YS17" s="72"/>
      <c r="YT17" s="317"/>
      <c r="YU17" s="318"/>
      <c r="YW17" s="69"/>
      <c r="YX17" s="70"/>
      <c r="YY17" s="70"/>
      <c r="YZ17" s="71"/>
      <c r="ZA17" s="71"/>
      <c r="ZB17" s="72"/>
      <c r="ZC17" s="317"/>
      <c r="ZD17" s="318"/>
      <c r="ZF17" s="69"/>
      <c r="ZG17" s="70"/>
      <c r="ZH17" s="70"/>
      <c r="ZI17" s="71"/>
      <c r="ZJ17" s="71"/>
      <c r="ZK17" s="72"/>
      <c r="ZL17" s="317"/>
      <c r="ZM17" s="318"/>
      <c r="ZP17" s="69"/>
      <c r="ZQ17" s="70"/>
      <c r="ZR17" s="70"/>
      <c r="ZS17" s="71"/>
      <c r="ZT17" s="71"/>
      <c r="ZU17" s="72"/>
      <c r="ZV17" s="317"/>
      <c r="ZW17" s="318"/>
      <c r="ZY17" s="69"/>
      <c r="ZZ17" s="70"/>
      <c r="AAA17" s="70"/>
      <c r="AAB17" s="71"/>
      <c r="AAC17" s="71"/>
      <c r="AAD17" s="72"/>
      <c r="AAE17" s="317"/>
      <c r="AAF17" s="318"/>
      <c r="AAH17" s="69"/>
      <c r="AAI17" s="70"/>
      <c r="AAJ17" s="70"/>
      <c r="AAK17" s="71"/>
      <c r="AAL17" s="71"/>
      <c r="AAM17" s="72"/>
      <c r="AAN17" s="317"/>
      <c r="AAO17" s="318"/>
      <c r="AAQ17" s="69"/>
      <c r="AAR17" s="70"/>
      <c r="AAS17" s="70"/>
      <c r="AAT17" s="71"/>
      <c r="AAU17" s="71"/>
      <c r="AAV17" s="72"/>
      <c r="AAW17" s="317"/>
      <c r="AAX17" s="318"/>
      <c r="AAZ17" s="69"/>
      <c r="ABA17" s="70"/>
      <c r="ABB17" s="70"/>
      <c r="ABC17" s="71"/>
      <c r="ABD17" s="71"/>
      <c r="ABE17" s="72"/>
      <c r="ABF17" s="317"/>
      <c r="ABG17" s="318"/>
      <c r="ABI17" s="69"/>
      <c r="ABJ17" s="70"/>
      <c r="ABK17" s="70"/>
      <c r="ABL17" s="71"/>
      <c r="ABM17" s="71"/>
      <c r="ABN17" s="72"/>
      <c r="ABO17" s="317"/>
      <c r="ABP17" s="318"/>
      <c r="ABS17" s="69"/>
      <c r="ABT17" s="70"/>
      <c r="ABU17" s="70"/>
      <c r="ABV17" s="71"/>
      <c r="ABW17" s="71"/>
      <c r="ABX17" s="72"/>
      <c r="ABY17" s="317"/>
      <c r="ABZ17" s="318"/>
      <c r="ACB17" s="69"/>
      <c r="ACC17" s="70"/>
      <c r="ACD17" s="70"/>
      <c r="ACE17" s="71"/>
      <c r="ACF17" s="71"/>
      <c r="ACG17" s="72"/>
      <c r="ACH17" s="317"/>
      <c r="ACI17" s="318"/>
      <c r="ACK17" s="69"/>
      <c r="ACL17" s="70"/>
      <c r="ACM17" s="70"/>
      <c r="ACN17" s="71"/>
      <c r="ACO17" s="71"/>
      <c r="ACP17" s="72"/>
      <c r="ACQ17" s="317"/>
      <c r="ACR17" s="318"/>
      <c r="ACT17" s="69"/>
      <c r="ACU17" s="70"/>
      <c r="ACV17" s="70"/>
      <c r="ACW17" s="71"/>
      <c r="ACX17" s="71"/>
      <c r="ACY17" s="72"/>
      <c r="ACZ17" s="317"/>
      <c r="ADA17" s="318"/>
      <c r="ADC17" s="69"/>
      <c r="ADD17" s="70"/>
      <c r="ADE17" s="70"/>
      <c r="ADF17" s="71"/>
      <c r="ADG17" s="71"/>
      <c r="ADH17" s="72"/>
      <c r="ADI17" s="317"/>
      <c r="ADJ17" s="318"/>
      <c r="ADL17" s="69"/>
      <c r="ADM17" s="70"/>
      <c r="ADN17" s="70"/>
      <c r="ADO17" s="71"/>
      <c r="ADP17" s="71"/>
      <c r="ADQ17" s="72"/>
      <c r="ADR17" s="317"/>
      <c r="ADS17" s="318"/>
      <c r="ADU17" s="69"/>
      <c r="ADV17" s="70"/>
      <c r="ADW17" s="70"/>
      <c r="ADX17" s="71"/>
      <c r="ADY17" s="71"/>
      <c r="ADZ17" s="72"/>
      <c r="AEA17" s="317"/>
      <c r="AEB17" s="318"/>
    </row>
    <row r="18" spans="2:808" x14ac:dyDescent="0.35">
      <c r="B18" s="74"/>
      <c r="C18" s="47" t="s">
        <v>208</v>
      </c>
      <c r="S18" s="50">
        <f>SUM(S3:S17)</f>
        <v>884.48</v>
      </c>
      <c r="AA18" s="89">
        <f>SUM(AA3:AA17)</f>
        <v>1029.42</v>
      </c>
      <c r="AI18" s="50">
        <f>SUM(AI3:AI17)</f>
        <v>1409.7659000000001</v>
      </c>
      <c r="AQ18" s="50">
        <f>SUM(AQ3:AQ17)</f>
        <v>2343.1279999999997</v>
      </c>
      <c r="AR18" s="50">
        <f>SUM(AR3:AR17)</f>
        <v>1218.1279999999997</v>
      </c>
      <c r="AY18" s="50">
        <f>SUM(AY3:AY17)</f>
        <v>1215.5643</v>
      </c>
      <c r="AZ18" s="50">
        <f>SUM(AZ3:AZ17)</f>
        <v>1215.5643</v>
      </c>
      <c r="BH18" s="110">
        <f>SUM(BH3:BH17)</f>
        <v>1063.0827000000002</v>
      </c>
      <c r="BP18" s="110">
        <f>SUM(BP3:BP17)</f>
        <v>1344.5143</v>
      </c>
      <c r="BX18" s="110">
        <f>SUM(BX3:BX17)</f>
        <v>1415.1501000000001</v>
      </c>
      <c r="CF18" s="110">
        <f>SUM(CF3:CF17)</f>
        <v>1579.4025999999999</v>
      </c>
      <c r="CG18" s="110">
        <f>SUM(CF3:CF14)</f>
        <v>1079.4025999999999</v>
      </c>
      <c r="CP18" s="110">
        <f>SUM(CP3:CP17)</f>
        <v>1511.8884</v>
      </c>
      <c r="CX18" s="110">
        <f>SUM(CX3:CX17)</f>
        <v>1544.5102999999999</v>
      </c>
      <c r="DF18" s="110">
        <f>SUM(DF3:DF17)</f>
        <v>1481.6659999999999</v>
      </c>
      <c r="DN18" s="110">
        <f>SUM(DN3:DN17)</f>
        <v>1715.3427999999999</v>
      </c>
      <c r="DV18" s="110">
        <f>SUM(DV3:DV17)</f>
        <v>1387.0561</v>
      </c>
      <c r="ED18" s="110">
        <f>SUM(ED3:ED17)</f>
        <v>2077.44</v>
      </c>
      <c r="EL18" s="110">
        <f>SUM(EL3:EL17)</f>
        <v>2615.7759999999998</v>
      </c>
      <c r="ET18" s="110">
        <f>SUM(ET3:ET17)</f>
        <v>2563.5519999999997</v>
      </c>
      <c r="FB18" s="110">
        <f>SUM(FB3:FB17)</f>
        <v>2894.2159999999999</v>
      </c>
      <c r="FJ18" s="183">
        <f>SUM(FJ3:FJ17)</f>
        <v>2782.152</v>
      </c>
      <c r="FR18" s="183">
        <f>SUM(FR3:FR17)</f>
        <v>1052.086</v>
      </c>
      <c r="FZ18" s="183">
        <f>SUM(FZ3:FZ17)</f>
        <v>3173.6400000000003</v>
      </c>
      <c r="GH18" s="183">
        <f>SUM(GH3:GH17)</f>
        <v>1582.72</v>
      </c>
      <c r="GP18" s="183">
        <f>SUM(GP3:GP17)</f>
        <v>992.39799999999991</v>
      </c>
      <c r="GX18" s="183">
        <f>SUM(GX3:GX17)</f>
        <v>1216.8879999999999</v>
      </c>
      <c r="HM18" s="173">
        <v>72</v>
      </c>
      <c r="HN18" s="177">
        <f>HM18</f>
        <v>72</v>
      </c>
      <c r="HU18" s="173"/>
      <c r="HV18" s="177">
        <f>HU18</f>
        <v>0</v>
      </c>
      <c r="IC18" s="173"/>
      <c r="ID18" s="177">
        <f>IC18</f>
        <v>0</v>
      </c>
      <c r="IK18" s="173"/>
      <c r="IL18" s="177">
        <f>IK18</f>
        <v>0</v>
      </c>
      <c r="IS18" s="173"/>
      <c r="IT18" s="177">
        <f>IS18</f>
        <v>0</v>
      </c>
      <c r="JA18" s="173"/>
      <c r="JB18" s="177">
        <f>JA18</f>
        <v>0</v>
      </c>
      <c r="JI18" s="173"/>
      <c r="JJ18" s="177">
        <f>JI18</f>
        <v>0</v>
      </c>
      <c r="JQ18" s="173"/>
      <c r="JR18" s="177">
        <f>SUM(JR3:JR17)</f>
        <v>3243.9079999999994</v>
      </c>
      <c r="JY18" s="173"/>
      <c r="JZ18" s="177">
        <f>SUM(JZ3:JZ17)</f>
        <v>2279.2039999999997</v>
      </c>
      <c r="KG18" s="173"/>
      <c r="KH18" s="177">
        <f>SUM(KH3:KH17)</f>
        <v>1615.626</v>
      </c>
      <c r="KO18" s="173"/>
      <c r="KP18" s="177">
        <f>SUM(KP3:KP17)</f>
        <v>1421.6420000000001</v>
      </c>
      <c r="KW18" s="173"/>
      <c r="KX18" s="177">
        <f>SUM(KX3:KX17)</f>
        <v>1618.4640000000002</v>
      </c>
      <c r="LE18" s="173"/>
      <c r="LF18" s="177">
        <f>SUM(LF3:LF17)</f>
        <v>1366.222</v>
      </c>
      <c r="LM18" s="173"/>
      <c r="LN18" s="177">
        <f>SUM(LN3:LN17)</f>
        <v>2558.7739999999999</v>
      </c>
      <c r="LU18" s="173"/>
      <c r="LV18" s="177">
        <f>SUM(LV3:LV17)</f>
        <v>3678.8579999999997</v>
      </c>
      <c r="MC18" s="173"/>
      <c r="MD18" s="284">
        <f>SUM(MD3:MD17)</f>
        <v>1638.2879999999998</v>
      </c>
      <c r="ML18" s="173"/>
      <c r="MM18" s="284">
        <f>SUM(MM3:MM17)</f>
        <v>1777.6919999999998</v>
      </c>
      <c r="MT18" s="173"/>
      <c r="MU18" s="284">
        <f>SUM(MU3:MU17)</f>
        <v>1547.4839999999999</v>
      </c>
      <c r="NB18" s="173"/>
      <c r="NC18" s="284">
        <f>SUM(NC3:NC17)</f>
        <v>3896.7739999999994</v>
      </c>
      <c r="NJ18" s="173"/>
      <c r="NK18" s="284">
        <f>SUM(NK3:NK17)</f>
        <v>2752.4580000000005</v>
      </c>
      <c r="NR18" s="173"/>
      <c r="NS18" s="284">
        <f>SUM(NS3:NS17)</f>
        <v>1727.5859999999998</v>
      </c>
      <c r="NZ18" s="173"/>
      <c r="OA18" s="284">
        <f>SUM(OA3:OA17)</f>
        <v>2831.8139999999999</v>
      </c>
      <c r="OH18" s="173"/>
      <c r="OI18" s="284">
        <f>SUM(OI3:OI17)</f>
        <v>1799.4039999999998</v>
      </c>
      <c r="OP18" s="173"/>
      <c r="OQ18" s="284">
        <f>SUM(OQ3:OQ17)</f>
        <v>1461.5559999999998</v>
      </c>
      <c r="OX18" s="173"/>
      <c r="OY18" s="284">
        <f>SUM(OY3:OY17)</f>
        <v>1762.78</v>
      </c>
      <c r="PF18" s="173"/>
      <c r="PG18" s="284">
        <f>SUM(PG3:PG17)</f>
        <v>1502.26</v>
      </c>
      <c r="PN18" s="173"/>
      <c r="PO18" s="284">
        <f>SUM(PO3:PO17)</f>
        <v>1904.0919999999999</v>
      </c>
      <c r="PV18" s="173"/>
      <c r="PW18" s="284">
        <f>SUM(PW3:PW17)</f>
        <v>1692.9639999999999</v>
      </c>
      <c r="QV18" s="299">
        <v>90</v>
      </c>
      <c r="RD18" s="299"/>
      <c r="RM18" s="299"/>
      <c r="RV18" s="299"/>
      <c r="SE18" s="299"/>
      <c r="SN18" s="299"/>
      <c r="SO18" s="110">
        <f>SUM(SO3:SO17)</f>
        <v>1991.3439999999998</v>
      </c>
      <c r="SW18" s="299"/>
      <c r="SX18" s="110">
        <f>SUM(SX3:SX17)</f>
        <v>2339.7040000000002</v>
      </c>
      <c r="TF18" s="299"/>
      <c r="TG18" s="110">
        <f>SUM(TG3:TG17)</f>
        <v>2389.078</v>
      </c>
      <c r="TO18" s="299"/>
      <c r="TP18" s="110">
        <f>SUM(TP3:TP17)</f>
        <v>5005.2059999999992</v>
      </c>
      <c r="TX18" s="299"/>
      <c r="TY18" s="110">
        <f>SUM(TY3:TY17)</f>
        <v>4485.5660000000007</v>
      </c>
      <c r="UG18" s="299"/>
      <c r="UH18" s="110">
        <f>SUM(UH3:UH17)</f>
        <v>4742.0259999999998</v>
      </c>
      <c r="UP18" s="299"/>
      <c r="UQ18" s="110">
        <f>SUM(UQ3:UQ17)</f>
        <v>4718.3940000000002</v>
      </c>
    </row>
    <row r="19" spans="2:808" x14ac:dyDescent="0.35">
      <c r="FH19" s="191" t="s">
        <v>175</v>
      </c>
      <c r="FI19" s="191"/>
      <c r="FJ19" s="188">
        <v>2000</v>
      </c>
      <c r="HN19" s="110">
        <f>SUM(HN3:HN18)</f>
        <v>956.11</v>
      </c>
      <c r="RE19" s="110">
        <f>SUM(RE3:RE18)</f>
        <v>1582.3920000000001</v>
      </c>
      <c r="RN19" s="110">
        <f>SUM(RN3:RN18)</f>
        <v>1582.3920000000001</v>
      </c>
      <c r="RW19" s="110">
        <f>SUM(RW3:RW18)</f>
        <v>2056.0740000000001</v>
      </c>
      <c r="VR19" s="287">
        <f>VR3+VR9</f>
        <v>1494.84</v>
      </c>
    </row>
    <row r="20" spans="2:808" x14ac:dyDescent="0.35">
      <c r="FJ20" s="184">
        <f>FJ18+FJ19</f>
        <v>4782.152</v>
      </c>
      <c r="FQ20" t="s">
        <v>201</v>
      </c>
      <c r="FR20" t="s">
        <v>200</v>
      </c>
    </row>
    <row r="21" spans="2:808" x14ac:dyDescent="0.35">
      <c r="FI21" s="187" t="s">
        <v>176</v>
      </c>
      <c r="FJ21" s="184">
        <v>13000</v>
      </c>
      <c r="TK21">
        <v>4</v>
      </c>
      <c r="TL21">
        <v>31.367999999999999</v>
      </c>
      <c r="TM21">
        <f>TK21*TL21</f>
        <v>125.47199999999999</v>
      </c>
    </row>
    <row r="22" spans="2:808" x14ac:dyDescent="0.35">
      <c r="FI22" s="190" t="s">
        <v>177</v>
      </c>
      <c r="FJ22" s="189">
        <v>3900</v>
      </c>
      <c r="TK22">
        <v>100</v>
      </c>
      <c r="TL22">
        <v>1.44</v>
      </c>
      <c r="TM22">
        <f>TK22*TL22</f>
        <v>144</v>
      </c>
    </row>
    <row r="23" spans="2:808" x14ac:dyDescent="0.35">
      <c r="FI23" s="185" t="s">
        <v>178</v>
      </c>
      <c r="FJ23" s="186">
        <f>SUM(FJ20:FJ22)</f>
        <v>21682.152000000002</v>
      </c>
    </row>
    <row r="50" spans="4:4" x14ac:dyDescent="0.35">
      <c r="D50" s="114">
        <v>5.2679999999999998</v>
      </c>
    </row>
    <row r="51" spans="4:4" x14ac:dyDescent="0.35">
      <c r="D51" s="114">
        <v>5.82</v>
      </c>
    </row>
    <row r="52" spans="4:4" x14ac:dyDescent="0.35">
      <c r="D52">
        <f>SUM(D50:D51)</f>
        <v>11.088000000000001</v>
      </c>
    </row>
  </sheetData>
  <mergeCells count="95">
    <mergeCell ref="ADU1:AEB1"/>
    <mergeCell ref="ADL1:ADS1"/>
    <mergeCell ref="ACT1:ADA1"/>
    <mergeCell ref="OB1:OI1"/>
    <mergeCell ref="TI1:TP1"/>
    <mergeCell ref="VK1:VR1"/>
    <mergeCell ref="UJ1:UQ1"/>
    <mergeCell ref="US1:UZ1"/>
    <mergeCell ref="OR1:OY1"/>
    <mergeCell ref="RG1:RN1"/>
    <mergeCell ref="RY1:SF1"/>
    <mergeCell ref="OZ1:PG1"/>
    <mergeCell ref="UA1:UH1"/>
    <mergeCell ref="SZ1:TG1"/>
    <mergeCell ref="SH1:SO1"/>
    <mergeCell ref="RP1:RW1"/>
    <mergeCell ref="PP1:PW1"/>
    <mergeCell ref="OJ1:OQ1"/>
    <mergeCell ref="QP1:QW1"/>
    <mergeCell ref="TR1:TY1"/>
    <mergeCell ref="PH1:PO1"/>
    <mergeCell ref="QG1:QN1"/>
    <mergeCell ref="PY1:QF1"/>
    <mergeCell ref="QX1:RE1"/>
    <mergeCell ref="SQ1:SX1"/>
    <mergeCell ref="NT1:OA1"/>
    <mergeCell ref="IM1:IT1"/>
    <mergeCell ref="HW1:ID1"/>
    <mergeCell ref="NL1:NS1"/>
    <mergeCell ref="JK1:JR1"/>
    <mergeCell ref="KI1:KP1"/>
    <mergeCell ref="JS1:JZ1"/>
    <mergeCell ref="JC1:JJ1"/>
    <mergeCell ref="GQ1:GX1"/>
    <mergeCell ref="GA1:GH1"/>
    <mergeCell ref="LG1:LN1"/>
    <mergeCell ref="FC1:FJ1"/>
    <mergeCell ref="FK1:FR1"/>
    <mergeCell ref="HO1:HV1"/>
    <mergeCell ref="IE1:IL1"/>
    <mergeCell ref="IU1:JB1"/>
    <mergeCell ref="KQ1:KX1"/>
    <mergeCell ref="FS1:FZ1"/>
    <mergeCell ref="GI1:GP1"/>
    <mergeCell ref="HG1:HN1"/>
    <mergeCell ref="GY1:HF1"/>
    <mergeCell ref="AS1:AZ1"/>
    <mergeCell ref="E1:L1"/>
    <mergeCell ref="M1:T1"/>
    <mergeCell ref="U1:AB1"/>
    <mergeCell ref="AC1:AJ1"/>
    <mergeCell ref="AK1:AR1"/>
    <mergeCell ref="EU1:FB1"/>
    <mergeCell ref="CY1:DF1"/>
    <mergeCell ref="EM1:ET1"/>
    <mergeCell ref="CQ1:CX1"/>
    <mergeCell ref="EE1:EL1"/>
    <mergeCell ref="BA1:BH1"/>
    <mergeCell ref="BY1:CF1"/>
    <mergeCell ref="BQ1:BX1"/>
    <mergeCell ref="BI1:BP1"/>
    <mergeCell ref="ND1:NK1"/>
    <mergeCell ref="KA1:KH1"/>
    <mergeCell ref="MV1:NC1"/>
    <mergeCell ref="MF1:MM1"/>
    <mergeCell ref="LW1:MD1"/>
    <mergeCell ref="LO1:LV1"/>
    <mergeCell ref="KY1:LF1"/>
    <mergeCell ref="MN1:MU1"/>
    <mergeCell ref="CI1:CP1"/>
    <mergeCell ref="DW1:ED1"/>
    <mergeCell ref="DO1:DV1"/>
    <mergeCell ref="DG1:DN1"/>
    <mergeCell ref="VT1:WA1"/>
    <mergeCell ref="WC1:WJ1"/>
    <mergeCell ref="XM1:XT1"/>
    <mergeCell ref="YE1:YL1"/>
    <mergeCell ref="WL1:WS1"/>
    <mergeCell ref="XV1:YC1"/>
    <mergeCell ref="ADC1:ADJ1"/>
    <mergeCell ref="VB1:VI1"/>
    <mergeCell ref="ACK1:ACR1"/>
    <mergeCell ref="AAQ1:AAX1"/>
    <mergeCell ref="AAH1:AAO1"/>
    <mergeCell ref="XD1:XK1"/>
    <mergeCell ref="ZP1:ZW1"/>
    <mergeCell ref="ABI1:ABP1"/>
    <mergeCell ref="AAZ1:ABG1"/>
    <mergeCell ref="ZY1:AAF1"/>
    <mergeCell ref="ZF1:ZM1"/>
    <mergeCell ref="YN1:YU1"/>
    <mergeCell ref="ACB1:ACI1"/>
    <mergeCell ref="ABS1:ABZ1"/>
    <mergeCell ref="WU1:XB1"/>
    <mergeCell ref="YW1:ZD1"/>
  </mergeCells>
  <pageMargins left="0.7" right="0.7" top="0.75" bottom="0.75" header="0.3" footer="0.3"/>
  <pageSetup paperSize="9" scale="31" orientation="landscape" r:id="rId1"/>
  <colBreaks count="3" manualBreakCount="3">
    <brk id="342" max="25" man="1"/>
    <brk id="383" max="25" man="1"/>
    <brk id="422" max="25" man="1"/>
  </colBreaks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0"/>
  <sheetViews>
    <sheetView view="pageBreakPreview" zoomScale="115" zoomScaleNormal="100" zoomScaleSheetLayoutView="115" workbookViewId="0">
      <selection activeCell="K14" sqref="K14"/>
    </sheetView>
  </sheetViews>
  <sheetFormatPr defaultRowHeight="14.5" x14ac:dyDescent="0.35"/>
  <cols>
    <col min="1" max="1" width="20.54296875" customWidth="1"/>
    <col min="2" max="2" width="40.453125" bestFit="1" customWidth="1"/>
    <col min="3" max="3" width="12.54296875" customWidth="1"/>
    <col min="4" max="4" width="12.453125" customWidth="1"/>
    <col min="5" max="7" width="18.54296875" customWidth="1"/>
    <col min="8" max="8" width="9.7265625" bestFit="1" customWidth="1"/>
    <col min="9" max="9" width="9.7265625" customWidth="1"/>
    <col min="13" max="13" width="12.453125" customWidth="1"/>
    <col min="14" max="14" width="9.54296875" bestFit="1" customWidth="1"/>
    <col min="16" max="16" width="10.26953125" bestFit="1" customWidth="1"/>
    <col min="17" max="17" width="6" customWidth="1"/>
    <col min="18" max="18" width="2" bestFit="1" customWidth="1"/>
    <col min="19" max="19" width="3" bestFit="1" customWidth="1"/>
    <col min="20" max="20" width="2" bestFit="1" customWidth="1"/>
    <col min="21" max="21" width="2.1796875" bestFit="1" customWidth="1"/>
  </cols>
  <sheetData>
    <row r="1" spans="1:16" x14ac:dyDescent="0.35">
      <c r="I1" s="74"/>
      <c r="J1" s="74"/>
      <c r="K1" s="74"/>
      <c r="L1" s="74"/>
      <c r="M1" s="74"/>
      <c r="N1" s="74"/>
      <c r="O1" s="74"/>
    </row>
    <row r="2" spans="1:16" x14ac:dyDescent="0.35">
      <c r="B2" s="1" t="s">
        <v>4</v>
      </c>
      <c r="C2" s="2">
        <v>43838</v>
      </c>
      <c r="D2" s="2">
        <v>43852</v>
      </c>
      <c r="E2" s="196">
        <f>D2-C2</f>
        <v>14</v>
      </c>
      <c r="F2" s="3" t="s">
        <v>217</v>
      </c>
      <c r="G2" s="3" t="s">
        <v>218</v>
      </c>
      <c r="I2" s="222" t="s">
        <v>221</v>
      </c>
      <c r="J2" s="222" t="s">
        <v>7</v>
      </c>
      <c r="K2" s="222" t="s">
        <v>8</v>
      </c>
      <c r="L2" s="222" t="s">
        <v>14</v>
      </c>
      <c r="M2" s="222" t="s">
        <v>75</v>
      </c>
      <c r="N2" s="222" t="s">
        <v>64</v>
      </c>
      <c r="O2" s="74" t="s">
        <v>222</v>
      </c>
    </row>
    <row r="3" spans="1:16" x14ac:dyDescent="0.35">
      <c r="B3" s="330" t="s">
        <v>2</v>
      </c>
      <c r="C3" s="331"/>
      <c r="D3" s="331"/>
      <c r="E3" s="331"/>
      <c r="F3" s="201"/>
      <c r="G3" s="201"/>
      <c r="I3" s="74"/>
      <c r="J3" s="74"/>
      <c r="K3" s="74"/>
      <c r="L3" s="74"/>
      <c r="M3" s="74"/>
      <c r="N3" s="74"/>
      <c r="O3" s="74"/>
    </row>
    <row r="4" spans="1:16" x14ac:dyDescent="0.35">
      <c r="B4" s="122" t="s">
        <v>209</v>
      </c>
      <c r="C4" s="5">
        <v>7400</v>
      </c>
      <c r="D4" s="6">
        <v>1</v>
      </c>
      <c r="E4" s="197">
        <f>C4*D4</f>
        <v>7400</v>
      </c>
      <c r="F4" s="6">
        <v>7400</v>
      </c>
      <c r="G4" s="6"/>
      <c r="H4" s="105"/>
      <c r="I4" s="221"/>
      <c r="J4" s="221"/>
      <c r="K4" s="221"/>
      <c r="L4" s="221"/>
      <c r="M4" s="221"/>
      <c r="N4" s="221"/>
      <c r="O4" s="74"/>
    </row>
    <row r="5" spans="1:16" x14ac:dyDescent="0.35">
      <c r="B5" s="122" t="s">
        <v>210</v>
      </c>
      <c r="C5" s="5">
        <v>2000</v>
      </c>
      <c r="D5" s="6">
        <v>1</v>
      </c>
      <c r="E5" s="197">
        <f>C5*D5</f>
        <v>2000</v>
      </c>
      <c r="F5" s="6"/>
      <c r="G5" s="6">
        <v>2000</v>
      </c>
      <c r="I5" s="74"/>
      <c r="J5" s="74"/>
      <c r="K5" s="74"/>
      <c r="L5" s="74"/>
      <c r="M5" s="74"/>
      <c r="N5" s="74"/>
      <c r="O5" s="74"/>
    </row>
    <row r="6" spans="1:16" ht="15" thickBot="1" x14ac:dyDescent="0.4">
      <c r="B6" s="332" t="s">
        <v>0</v>
      </c>
      <c r="C6" s="333"/>
      <c r="D6" s="333"/>
      <c r="E6" s="333"/>
      <c r="F6" s="207"/>
      <c r="G6" s="207"/>
      <c r="I6" s="74"/>
      <c r="J6" s="74"/>
      <c r="K6" s="74"/>
      <c r="L6" s="74"/>
      <c r="M6" s="74"/>
      <c r="N6" s="74"/>
      <c r="O6" s="74"/>
    </row>
    <row r="7" spans="1:16" x14ac:dyDescent="0.35">
      <c r="A7" s="157" t="s">
        <v>6</v>
      </c>
      <c r="B7" s="158" t="s">
        <v>5</v>
      </c>
      <c r="C7" s="159">
        <v>60</v>
      </c>
      <c r="D7" s="17">
        <v>10</v>
      </c>
      <c r="E7" s="208">
        <f t="shared" ref="E7:E22" si="0">C7*D7</f>
        <v>600</v>
      </c>
      <c r="F7" s="209">
        <v>600</v>
      </c>
      <c r="G7" s="58"/>
      <c r="H7" s="219"/>
      <c r="I7" s="192">
        <v>600</v>
      </c>
      <c r="J7" s="74"/>
      <c r="K7" s="74"/>
      <c r="L7" s="74"/>
      <c r="M7" s="74"/>
      <c r="N7" s="74"/>
      <c r="O7" s="74"/>
    </row>
    <row r="8" spans="1:16" x14ac:dyDescent="0.35">
      <c r="A8" s="103"/>
      <c r="B8" s="10" t="s">
        <v>169</v>
      </c>
      <c r="C8" s="9">
        <v>0</v>
      </c>
      <c r="D8" s="8">
        <v>1</v>
      </c>
      <c r="E8" s="148">
        <f t="shared" si="0"/>
        <v>0</v>
      </c>
      <c r="F8" s="163"/>
      <c r="G8" s="55"/>
      <c r="H8" s="96"/>
      <c r="I8" s="74"/>
      <c r="J8" s="74"/>
      <c r="K8" s="74"/>
      <c r="L8" s="74"/>
      <c r="M8" s="74"/>
      <c r="N8" s="74"/>
      <c r="O8" s="74"/>
    </row>
    <row r="9" spans="1:16" ht="15" thickBot="1" x14ac:dyDescent="0.4">
      <c r="A9" s="210"/>
      <c r="B9" s="22" t="s">
        <v>219</v>
      </c>
      <c r="C9" s="23">
        <v>0</v>
      </c>
      <c r="D9" s="24">
        <v>1</v>
      </c>
      <c r="E9" s="211">
        <v>200</v>
      </c>
      <c r="F9" s="212">
        <v>200</v>
      </c>
      <c r="G9" s="60"/>
      <c r="H9" s="88"/>
      <c r="I9" s="192">
        <v>200</v>
      </c>
      <c r="J9" s="74"/>
      <c r="K9" s="74"/>
      <c r="L9" s="74"/>
      <c r="M9" s="74"/>
      <c r="N9" s="74"/>
      <c r="O9" s="74"/>
      <c r="P9" s="112"/>
    </row>
    <row r="10" spans="1:16" x14ac:dyDescent="0.35">
      <c r="A10" s="213" t="s">
        <v>7</v>
      </c>
      <c r="B10" s="15" t="s">
        <v>5</v>
      </c>
      <c r="C10" s="16">
        <v>40</v>
      </c>
      <c r="D10" s="17">
        <v>10</v>
      </c>
      <c r="E10" s="208">
        <f t="shared" si="0"/>
        <v>400</v>
      </c>
      <c r="F10" s="209">
        <v>400</v>
      </c>
      <c r="G10" s="58"/>
      <c r="H10" s="88"/>
      <c r="I10" s="74"/>
      <c r="J10" s="192">
        <v>400</v>
      </c>
      <c r="K10" s="74"/>
      <c r="L10" s="74"/>
      <c r="M10" s="74"/>
      <c r="N10" s="74"/>
      <c r="O10" s="74"/>
    </row>
    <row r="11" spans="1:16" x14ac:dyDescent="0.35">
      <c r="A11" s="103"/>
      <c r="B11" s="10" t="s">
        <v>169</v>
      </c>
      <c r="C11" s="9">
        <v>85</v>
      </c>
      <c r="D11" s="8">
        <v>1</v>
      </c>
      <c r="E11" s="202">
        <f t="shared" si="0"/>
        <v>85</v>
      </c>
      <c r="F11" s="163">
        <v>85</v>
      </c>
      <c r="G11" s="55"/>
      <c r="H11" s="88"/>
      <c r="I11" s="74"/>
      <c r="J11" s="192">
        <v>85</v>
      </c>
      <c r="K11" s="74"/>
      <c r="L11" s="74"/>
      <c r="M11" s="74"/>
      <c r="N11" s="74"/>
      <c r="O11" s="74"/>
    </row>
    <row r="12" spans="1:16" x14ac:dyDescent="0.35">
      <c r="A12" s="103"/>
      <c r="B12" s="10"/>
      <c r="C12" s="9">
        <v>0</v>
      </c>
      <c r="D12" s="8">
        <v>1</v>
      </c>
      <c r="E12" s="148">
        <f t="shared" si="0"/>
        <v>0</v>
      </c>
      <c r="F12" s="163"/>
      <c r="G12" s="55"/>
      <c r="H12" s="88"/>
      <c r="I12" s="74"/>
      <c r="J12" s="74"/>
      <c r="K12" s="74"/>
      <c r="L12" s="74"/>
      <c r="M12" s="74"/>
      <c r="N12" s="74"/>
      <c r="O12" s="74"/>
    </row>
    <row r="13" spans="1:16" ht="15" thickBot="1" x14ac:dyDescent="0.4">
      <c r="A13" s="210"/>
      <c r="B13" s="22"/>
      <c r="C13" s="23"/>
      <c r="D13" s="24">
        <v>1</v>
      </c>
      <c r="E13" s="214">
        <f t="shared" si="0"/>
        <v>0</v>
      </c>
      <c r="F13" s="215"/>
      <c r="G13" s="60"/>
      <c r="H13" s="88"/>
      <c r="I13" s="74"/>
      <c r="J13" s="74"/>
      <c r="K13" s="74"/>
      <c r="L13" s="74"/>
      <c r="M13" s="74"/>
      <c r="N13" s="74"/>
      <c r="O13" s="74"/>
    </row>
    <row r="14" spans="1:16" ht="15" thickBot="1" x14ac:dyDescent="0.4">
      <c r="A14" s="216" t="s">
        <v>8</v>
      </c>
      <c r="B14" s="125" t="s">
        <v>169</v>
      </c>
      <c r="C14" s="126">
        <v>85</v>
      </c>
      <c r="D14" s="127">
        <v>1</v>
      </c>
      <c r="E14" s="217">
        <f t="shared" si="0"/>
        <v>85</v>
      </c>
      <c r="F14" s="218">
        <v>85</v>
      </c>
      <c r="G14" s="117"/>
      <c r="H14" s="220"/>
      <c r="I14" s="74"/>
      <c r="J14" s="74"/>
      <c r="K14" s="192">
        <v>85</v>
      </c>
      <c r="L14" s="74"/>
      <c r="M14" s="74"/>
      <c r="N14" s="74"/>
      <c r="O14" s="74"/>
    </row>
    <row r="15" spans="1:16" ht="15" thickBot="1" x14ac:dyDescent="0.4">
      <c r="A15" s="216" t="s">
        <v>14</v>
      </c>
      <c r="B15" s="125"/>
      <c r="C15" s="126">
        <v>0</v>
      </c>
      <c r="D15" s="127">
        <v>1</v>
      </c>
      <c r="E15" s="147">
        <f t="shared" si="0"/>
        <v>0</v>
      </c>
      <c r="F15" s="218"/>
      <c r="G15" s="117"/>
      <c r="H15" s="220"/>
      <c r="I15" s="74"/>
      <c r="J15" s="74"/>
      <c r="K15" s="74"/>
      <c r="L15" s="74"/>
      <c r="M15" s="74"/>
      <c r="N15" s="74"/>
      <c r="O15" s="74"/>
    </row>
    <row r="16" spans="1:16" ht="15" customHeight="1" x14ac:dyDescent="0.35">
      <c r="A16" s="213" t="s">
        <v>16</v>
      </c>
      <c r="B16" s="15" t="s">
        <v>9</v>
      </c>
      <c r="C16" s="16">
        <v>2000</v>
      </c>
      <c r="D16" s="17">
        <v>1</v>
      </c>
      <c r="E16" s="208">
        <f t="shared" si="0"/>
        <v>2000</v>
      </c>
      <c r="F16" s="209">
        <v>2000</v>
      </c>
      <c r="G16" s="58"/>
      <c r="H16" s="220"/>
      <c r="I16" s="74"/>
      <c r="J16" s="74"/>
      <c r="K16" s="74"/>
      <c r="L16" s="74"/>
      <c r="M16" s="74"/>
      <c r="N16" s="192">
        <v>2000</v>
      </c>
      <c r="O16" s="74"/>
    </row>
    <row r="17" spans="1:17" ht="15" customHeight="1" x14ac:dyDescent="0.35">
      <c r="A17" s="103"/>
      <c r="B17" s="10" t="s">
        <v>212</v>
      </c>
      <c r="C17" s="9">
        <v>400</v>
      </c>
      <c r="D17" s="8">
        <v>1</v>
      </c>
      <c r="E17" s="202">
        <f t="shared" si="0"/>
        <v>400</v>
      </c>
      <c r="F17" s="163"/>
      <c r="G17" s="55">
        <v>400</v>
      </c>
      <c r="H17" s="220"/>
      <c r="I17" s="74"/>
      <c r="J17" s="74"/>
      <c r="K17" s="74"/>
      <c r="L17" s="74"/>
      <c r="M17" s="74"/>
      <c r="N17" s="74"/>
      <c r="O17" s="74"/>
    </row>
    <row r="18" spans="1:17" ht="15" customHeight="1" x14ac:dyDescent="0.35">
      <c r="A18" s="103"/>
      <c r="B18" s="10" t="s">
        <v>214</v>
      </c>
      <c r="C18" s="9">
        <v>850</v>
      </c>
      <c r="D18" s="8">
        <v>1</v>
      </c>
      <c r="E18" s="202">
        <f t="shared" ref="E18:E19" si="1">C18*D18</f>
        <v>850</v>
      </c>
      <c r="F18" s="163"/>
      <c r="G18" s="55">
        <v>850</v>
      </c>
      <c r="H18" s="220"/>
      <c r="I18" s="74"/>
      <c r="J18" s="74"/>
      <c r="K18" s="74"/>
      <c r="L18" s="74"/>
      <c r="M18" s="74"/>
      <c r="N18" s="74"/>
      <c r="O18" s="74"/>
    </row>
    <row r="19" spans="1:17" ht="15" customHeight="1" x14ac:dyDescent="0.35">
      <c r="A19" s="103"/>
      <c r="B19" s="10" t="s">
        <v>213</v>
      </c>
      <c r="C19" s="9">
        <v>850</v>
      </c>
      <c r="D19" s="8">
        <v>1</v>
      </c>
      <c r="E19" s="202">
        <f t="shared" si="1"/>
        <v>850</v>
      </c>
      <c r="F19" s="163"/>
      <c r="G19" s="55">
        <v>850</v>
      </c>
      <c r="H19" s="220"/>
      <c r="I19" s="74"/>
      <c r="J19" s="74"/>
      <c r="K19" s="74"/>
      <c r="L19" s="74"/>
      <c r="M19" s="74"/>
      <c r="N19" s="74"/>
      <c r="O19" s="74"/>
    </row>
    <row r="20" spans="1:17" ht="15" customHeight="1" x14ac:dyDescent="0.35">
      <c r="A20" s="103"/>
      <c r="B20" s="10" t="s">
        <v>211</v>
      </c>
      <c r="C20" s="9">
        <v>2400</v>
      </c>
      <c r="D20" s="8">
        <v>1</v>
      </c>
      <c r="E20" s="202">
        <f t="shared" si="0"/>
        <v>2400</v>
      </c>
      <c r="F20" s="204">
        <v>2400</v>
      </c>
      <c r="G20" s="55"/>
      <c r="H20" s="220"/>
      <c r="I20" s="74"/>
      <c r="J20" s="74"/>
      <c r="K20" s="74"/>
      <c r="L20" s="74"/>
      <c r="M20" s="74"/>
      <c r="N20" s="74"/>
      <c r="O20" s="192">
        <v>2400</v>
      </c>
    </row>
    <row r="21" spans="1:17" ht="15" customHeight="1" x14ac:dyDescent="0.35">
      <c r="A21" s="103"/>
      <c r="B21" s="10" t="s">
        <v>171</v>
      </c>
      <c r="C21" s="9">
        <v>0</v>
      </c>
      <c r="D21" s="8">
        <v>1</v>
      </c>
      <c r="E21" s="148">
        <v>0</v>
      </c>
      <c r="F21" s="163"/>
      <c r="G21" s="55"/>
      <c r="H21" s="220"/>
      <c r="I21" s="74"/>
      <c r="J21" s="74"/>
      <c r="K21" s="74"/>
      <c r="L21" s="74"/>
      <c r="M21" s="74"/>
      <c r="N21" s="74"/>
      <c r="O21" s="74"/>
    </row>
    <row r="22" spans="1:17" ht="15" customHeight="1" x14ac:dyDescent="0.35">
      <c r="A22" s="103"/>
      <c r="B22" s="10" t="s">
        <v>215</v>
      </c>
      <c r="C22" s="9">
        <v>1600</v>
      </c>
      <c r="D22" s="8">
        <v>1</v>
      </c>
      <c r="E22" s="202">
        <f t="shared" si="0"/>
        <v>1600</v>
      </c>
      <c r="F22" s="203">
        <v>1600</v>
      </c>
      <c r="G22" s="55"/>
      <c r="H22" s="220"/>
      <c r="I22" s="74"/>
      <c r="J22" s="74"/>
      <c r="K22" s="74"/>
      <c r="L22" s="74"/>
      <c r="M22" s="192">
        <v>1600</v>
      </c>
      <c r="N22" s="74"/>
      <c r="O22" s="74"/>
    </row>
    <row r="23" spans="1:17" ht="15" customHeight="1" thickBot="1" x14ac:dyDescent="0.4">
      <c r="A23" s="210"/>
      <c r="B23" s="22" t="s">
        <v>216</v>
      </c>
      <c r="C23" s="23">
        <v>0</v>
      </c>
      <c r="D23" s="24">
        <v>1</v>
      </c>
      <c r="E23" s="214">
        <f t="shared" ref="E23" si="2">C23*D23</f>
        <v>0</v>
      </c>
      <c r="F23" s="215"/>
      <c r="G23" s="60"/>
      <c r="H23" s="120"/>
      <c r="I23" s="74"/>
      <c r="J23" s="74"/>
      <c r="K23" s="74"/>
      <c r="L23" s="74"/>
      <c r="M23" s="74"/>
      <c r="N23" s="74"/>
      <c r="O23" s="74"/>
    </row>
    <row r="24" spans="1:17" ht="15" thickBot="1" x14ac:dyDescent="0.4">
      <c r="E24" s="198">
        <f>SUM(E4:E5)</f>
        <v>9400</v>
      </c>
      <c r="F24" s="198">
        <f t="shared" ref="F24:G24" si="3">SUM(F4:F5)</f>
        <v>7400</v>
      </c>
      <c r="G24" s="198">
        <f t="shared" si="3"/>
        <v>2000</v>
      </c>
      <c r="H24" s="205">
        <f t="shared" ref="H24:H25" si="4">F24+G24</f>
        <v>9400</v>
      </c>
      <c r="I24" s="223">
        <f>SUM(I7:I22)</f>
        <v>800</v>
      </c>
      <c r="J24" s="223">
        <f t="shared" ref="J24:O24" si="5">SUM(J7:J22)</f>
        <v>485</v>
      </c>
      <c r="K24" s="223">
        <f t="shared" si="5"/>
        <v>85</v>
      </c>
      <c r="L24" s="223">
        <f t="shared" si="5"/>
        <v>0</v>
      </c>
      <c r="M24" s="223">
        <f t="shared" si="5"/>
        <v>1600</v>
      </c>
      <c r="N24" s="223">
        <f t="shared" si="5"/>
        <v>2000</v>
      </c>
      <c r="O24" s="223">
        <f t="shared" si="5"/>
        <v>2400</v>
      </c>
      <c r="P24" s="88">
        <f>SUM(I24:O24)</f>
        <v>7370</v>
      </c>
      <c r="Q24" s="88">
        <f>SUM(Q8:Q22)</f>
        <v>0</v>
      </c>
    </row>
    <row r="25" spans="1:17" ht="15" thickBot="1" x14ac:dyDescent="0.4">
      <c r="E25" s="199">
        <f>SUM(E7:E22)</f>
        <v>9470</v>
      </c>
      <c r="F25" s="199">
        <f t="shared" ref="F25:G25" si="6">SUM(F7:F22)</f>
        <v>7370</v>
      </c>
      <c r="G25" s="199">
        <f t="shared" si="6"/>
        <v>2100</v>
      </c>
      <c r="H25" s="205">
        <f t="shared" si="4"/>
        <v>9470</v>
      </c>
      <c r="I25" s="205"/>
      <c r="M25" s="88"/>
    </row>
    <row r="26" spans="1:17" ht="15" thickBot="1" x14ac:dyDescent="0.4">
      <c r="E26" s="200">
        <f>E24-E25</f>
        <v>-70</v>
      </c>
      <c r="F26" s="200">
        <f t="shared" ref="F26:G26" si="7">F24-F25</f>
        <v>30</v>
      </c>
      <c r="G26" s="200">
        <f t="shared" si="7"/>
        <v>-100</v>
      </c>
      <c r="H26" s="205">
        <f>F26+G26</f>
        <v>-70</v>
      </c>
      <c r="I26" s="205"/>
      <c r="O26">
        <f>O20+M22</f>
        <v>4000</v>
      </c>
    </row>
    <row r="30" spans="1:17" x14ac:dyDescent="0.35">
      <c r="B30" t="s">
        <v>220</v>
      </c>
      <c r="C30" s="206">
        <f>150*4</f>
        <v>600</v>
      </c>
    </row>
  </sheetData>
  <mergeCells count="2">
    <mergeCell ref="B3:E3"/>
    <mergeCell ref="B6:E6"/>
  </mergeCells>
  <pageMargins left="0.7" right="0.7" top="0.75" bottom="0.75" header="0.3" footer="0.3"/>
  <pageSetup paperSize="9" scale="87" orientation="landscape" r:id="rId1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31"/>
  <sheetViews>
    <sheetView workbookViewId="0">
      <selection activeCell="T9" sqref="T9"/>
    </sheetView>
  </sheetViews>
  <sheetFormatPr defaultRowHeight="14.5" x14ac:dyDescent="0.35"/>
  <cols>
    <col min="1" max="1" width="20.54296875" customWidth="1"/>
    <col min="2" max="2" width="22.7265625" customWidth="1"/>
    <col min="3" max="3" width="12.54296875" customWidth="1"/>
    <col min="4" max="4" width="12.453125" customWidth="1"/>
    <col min="5" max="5" width="18.54296875" customWidth="1"/>
    <col min="10" max="10" width="12.453125" customWidth="1"/>
    <col min="11" max="12" width="9.54296875" bestFit="1" customWidth="1"/>
    <col min="14" max="14" width="10.26953125" bestFit="1" customWidth="1"/>
    <col min="15" max="15" width="6" customWidth="1"/>
    <col min="16" max="16" width="2" bestFit="1" customWidth="1"/>
    <col min="17" max="17" width="3" bestFit="1" customWidth="1"/>
    <col min="18" max="18" width="2" bestFit="1" customWidth="1"/>
    <col min="19" max="19" width="2.1796875" bestFit="1" customWidth="1"/>
  </cols>
  <sheetData>
    <row r="2" spans="1:20" x14ac:dyDescent="0.35">
      <c r="B2" s="1" t="s">
        <v>4</v>
      </c>
      <c r="C2" s="2">
        <v>43077</v>
      </c>
      <c r="D2" s="2">
        <v>43091</v>
      </c>
      <c r="E2" s="3">
        <f>D2-C2</f>
        <v>14</v>
      </c>
      <c r="F2" t="s">
        <v>65</v>
      </c>
      <c r="G2" t="s">
        <v>7</v>
      </c>
      <c r="H2" t="s">
        <v>8</v>
      </c>
      <c r="I2" t="s">
        <v>14</v>
      </c>
      <c r="J2" t="s">
        <v>75</v>
      </c>
      <c r="K2" t="s">
        <v>64</v>
      </c>
      <c r="L2" t="s">
        <v>167</v>
      </c>
    </row>
    <row r="3" spans="1:20" x14ac:dyDescent="0.35">
      <c r="B3" s="330" t="s">
        <v>2</v>
      </c>
      <c r="C3" s="331"/>
      <c r="D3" s="331"/>
      <c r="E3" s="339"/>
    </row>
    <row r="4" spans="1:20" x14ac:dyDescent="0.35">
      <c r="B4" s="4" t="s">
        <v>1</v>
      </c>
      <c r="C4" s="5">
        <v>10250</v>
      </c>
      <c r="D4" s="6">
        <v>1</v>
      </c>
      <c r="E4" s="6">
        <v>6850</v>
      </c>
      <c r="F4" s="105"/>
      <c r="G4" s="105"/>
      <c r="H4" s="105"/>
      <c r="I4" s="105"/>
      <c r="J4" s="105"/>
      <c r="K4" s="105"/>
      <c r="L4" s="105"/>
    </row>
    <row r="5" spans="1:20" x14ac:dyDescent="0.35">
      <c r="B5" s="4" t="s">
        <v>3</v>
      </c>
      <c r="C5" s="5">
        <v>860</v>
      </c>
      <c r="D5" s="6">
        <v>1</v>
      </c>
      <c r="E5" s="6">
        <f>C5*D5</f>
        <v>860</v>
      </c>
    </row>
    <row r="6" spans="1:20" ht="15" thickBot="1" x14ac:dyDescent="0.4">
      <c r="B6" s="332" t="s">
        <v>0</v>
      </c>
      <c r="C6" s="333"/>
      <c r="D6" s="333"/>
      <c r="E6" s="340"/>
    </row>
    <row r="7" spans="1:20" x14ac:dyDescent="0.35">
      <c r="A7" s="157" t="s">
        <v>6</v>
      </c>
      <c r="B7" s="158" t="s">
        <v>5</v>
      </c>
      <c r="C7" s="159">
        <v>55</v>
      </c>
      <c r="D7" s="8">
        <v>10</v>
      </c>
      <c r="E7" s="163">
        <f t="shared" ref="E7:E13" si="0">C7*D7</f>
        <v>550</v>
      </c>
      <c r="F7" s="192">
        <v>550</v>
      </c>
      <c r="G7" s="74"/>
      <c r="H7" s="74"/>
      <c r="I7" s="74"/>
      <c r="J7" s="74"/>
      <c r="K7" s="74"/>
      <c r="L7" s="74"/>
      <c r="M7" s="74"/>
    </row>
    <row r="8" spans="1:20" x14ac:dyDescent="0.35">
      <c r="A8" s="162"/>
      <c r="B8" s="10" t="s">
        <v>169</v>
      </c>
      <c r="C8" s="9">
        <v>75</v>
      </c>
      <c r="D8" s="8">
        <v>1</v>
      </c>
      <c r="E8" s="163">
        <f t="shared" si="0"/>
        <v>75</v>
      </c>
      <c r="F8" s="96">
        <v>75</v>
      </c>
      <c r="G8" s="74"/>
      <c r="H8" s="74"/>
      <c r="I8" s="74"/>
      <c r="J8" s="74"/>
      <c r="K8" s="74"/>
      <c r="L8" s="74"/>
      <c r="M8" s="74"/>
      <c r="O8">
        <v>75</v>
      </c>
      <c r="T8">
        <f>860-O8-O11-O14</f>
        <v>550</v>
      </c>
    </row>
    <row r="9" spans="1:20" x14ac:dyDescent="0.35">
      <c r="A9" s="162"/>
      <c r="B9" s="10" t="s">
        <v>167</v>
      </c>
      <c r="C9" s="9">
        <v>750</v>
      </c>
      <c r="D9" s="8">
        <v>1</v>
      </c>
      <c r="E9" s="163">
        <f t="shared" si="0"/>
        <v>750</v>
      </c>
      <c r="F9" s="88">
        <v>750</v>
      </c>
      <c r="G9" s="74"/>
      <c r="H9" s="74"/>
      <c r="I9" s="74"/>
      <c r="J9" s="74"/>
      <c r="K9" s="74"/>
      <c r="L9" s="74"/>
      <c r="M9" s="74"/>
      <c r="N9" s="112">
        <v>750</v>
      </c>
    </row>
    <row r="10" spans="1:20" x14ac:dyDescent="0.35">
      <c r="A10" s="162" t="s">
        <v>7</v>
      </c>
      <c r="B10" s="10" t="s">
        <v>179</v>
      </c>
      <c r="C10" s="9">
        <v>200</v>
      </c>
      <c r="D10" s="8">
        <v>1</v>
      </c>
      <c r="E10" s="163">
        <f t="shared" si="0"/>
        <v>200</v>
      </c>
      <c r="F10" s="88"/>
      <c r="G10" s="74"/>
      <c r="H10" s="74"/>
      <c r="I10" s="74"/>
      <c r="J10" s="74"/>
      <c r="K10" s="74"/>
      <c r="L10" s="74"/>
      <c r="M10" s="74"/>
    </row>
    <row r="11" spans="1:20" x14ac:dyDescent="0.35">
      <c r="A11" s="162"/>
      <c r="B11" s="10" t="s">
        <v>5</v>
      </c>
      <c r="C11" s="9">
        <v>40</v>
      </c>
      <c r="D11" s="8">
        <v>4</v>
      </c>
      <c r="E11" s="163">
        <f t="shared" si="0"/>
        <v>160</v>
      </c>
      <c r="F11" s="88"/>
      <c r="G11" s="74">
        <v>160</v>
      </c>
      <c r="H11" s="74"/>
      <c r="I11" s="74"/>
      <c r="J11" s="74"/>
      <c r="K11" s="74"/>
      <c r="L11" s="74"/>
      <c r="M11" s="74"/>
      <c r="O11">
        <v>160</v>
      </c>
    </row>
    <row r="12" spans="1:20" x14ac:dyDescent="0.35">
      <c r="A12" s="162"/>
      <c r="B12" s="10" t="s">
        <v>180</v>
      </c>
      <c r="C12" s="9">
        <v>200</v>
      </c>
      <c r="D12" s="8">
        <v>1</v>
      </c>
      <c r="E12" s="163">
        <f t="shared" si="0"/>
        <v>200</v>
      </c>
      <c r="F12" s="88"/>
      <c r="G12" s="192">
        <v>200</v>
      </c>
      <c r="H12" s="74"/>
      <c r="I12" s="74"/>
      <c r="J12" s="74"/>
      <c r="K12" s="74"/>
      <c r="L12" s="74"/>
      <c r="M12" s="74"/>
    </row>
    <row r="13" spans="1:20" x14ac:dyDescent="0.35">
      <c r="A13" s="162"/>
      <c r="B13" s="10" t="s">
        <v>181</v>
      </c>
      <c r="C13" s="9">
        <v>200</v>
      </c>
      <c r="D13" s="8">
        <v>1</v>
      </c>
      <c r="E13" s="163">
        <f t="shared" si="0"/>
        <v>200</v>
      </c>
      <c r="F13" s="88"/>
      <c r="G13" s="74"/>
      <c r="H13" s="74"/>
      <c r="I13" s="74"/>
      <c r="J13" s="74"/>
      <c r="K13" s="192">
        <v>200</v>
      </c>
      <c r="L13" s="74"/>
      <c r="M13" s="74"/>
      <c r="S13" t="s">
        <v>183</v>
      </c>
    </row>
    <row r="14" spans="1:20" x14ac:dyDescent="0.35">
      <c r="A14" s="162" t="s">
        <v>8</v>
      </c>
      <c r="B14" s="10" t="s">
        <v>169</v>
      </c>
      <c r="C14" s="9">
        <v>75</v>
      </c>
      <c r="D14" s="8">
        <v>1</v>
      </c>
      <c r="E14" s="163">
        <f t="shared" ref="E14:E19" si="1">C14*D14</f>
        <v>75</v>
      </c>
      <c r="F14" s="74"/>
      <c r="G14" s="74"/>
      <c r="H14" s="193">
        <v>75</v>
      </c>
      <c r="I14" s="74"/>
      <c r="J14" s="74"/>
      <c r="K14" s="74"/>
      <c r="L14" s="74"/>
      <c r="M14" s="74"/>
      <c r="O14">
        <v>75</v>
      </c>
    </row>
    <row r="15" spans="1:20" x14ac:dyDescent="0.35">
      <c r="A15" s="162" t="s">
        <v>14</v>
      </c>
      <c r="B15" s="10" t="s">
        <v>182</v>
      </c>
      <c r="C15" s="9">
        <v>200</v>
      </c>
      <c r="D15" s="8">
        <v>1</v>
      </c>
      <c r="E15" s="163">
        <f t="shared" si="1"/>
        <v>200</v>
      </c>
      <c r="F15" s="74"/>
      <c r="G15" s="74"/>
      <c r="H15" s="74"/>
      <c r="I15" s="192">
        <v>200</v>
      </c>
      <c r="J15" s="74"/>
      <c r="K15" s="74"/>
      <c r="L15" s="74"/>
      <c r="M15" s="74"/>
    </row>
    <row r="16" spans="1:20" ht="15" customHeight="1" x14ac:dyDescent="0.35">
      <c r="A16" s="162" t="s">
        <v>16</v>
      </c>
      <c r="B16" s="10" t="s">
        <v>9</v>
      </c>
      <c r="C16" s="9">
        <v>2500</v>
      </c>
      <c r="D16" s="8">
        <v>1</v>
      </c>
      <c r="E16" s="163">
        <f t="shared" si="1"/>
        <v>2500</v>
      </c>
      <c r="F16" s="74"/>
      <c r="G16" s="74"/>
      <c r="H16" s="74"/>
      <c r="I16" s="74"/>
      <c r="J16" s="74"/>
      <c r="K16" s="74">
        <v>2500</v>
      </c>
      <c r="L16" s="74"/>
      <c r="M16" s="74"/>
      <c r="N16">
        <v>2300</v>
      </c>
    </row>
    <row r="17" spans="1:15" ht="15" customHeight="1" x14ac:dyDescent="0.35">
      <c r="A17" s="162"/>
      <c r="B17" s="10" t="s">
        <v>170</v>
      </c>
      <c r="C17" s="9">
        <v>0</v>
      </c>
      <c r="D17" s="8">
        <v>1</v>
      </c>
      <c r="E17" s="163">
        <f t="shared" si="1"/>
        <v>0</v>
      </c>
      <c r="F17" s="74"/>
      <c r="G17" s="74"/>
      <c r="H17" s="74"/>
      <c r="I17" s="74"/>
      <c r="J17" s="74"/>
      <c r="K17" s="151"/>
      <c r="L17" s="74"/>
      <c r="M17" s="74"/>
    </row>
    <row r="18" spans="1:15" ht="15" customHeight="1" x14ac:dyDescent="0.35">
      <c r="A18" s="162"/>
      <c r="B18" s="10" t="s">
        <v>171</v>
      </c>
      <c r="C18" s="9">
        <v>0</v>
      </c>
      <c r="D18" s="8">
        <v>1</v>
      </c>
      <c r="E18" s="163">
        <f t="shared" si="1"/>
        <v>0</v>
      </c>
      <c r="F18" s="74"/>
      <c r="G18" s="74"/>
      <c r="H18" s="74"/>
      <c r="I18" s="74"/>
      <c r="J18" s="74"/>
      <c r="K18" s="151"/>
      <c r="L18" s="74"/>
      <c r="M18" s="74"/>
    </row>
    <row r="19" spans="1:15" ht="15" customHeight="1" x14ac:dyDescent="0.35">
      <c r="A19" s="162"/>
      <c r="B19" s="10" t="s">
        <v>18</v>
      </c>
      <c r="C19" s="9">
        <v>2800</v>
      </c>
      <c r="D19" s="8">
        <v>1</v>
      </c>
      <c r="E19" s="163">
        <f t="shared" si="1"/>
        <v>2800</v>
      </c>
      <c r="F19" s="74"/>
      <c r="G19" s="74"/>
      <c r="H19" s="74"/>
      <c r="I19" s="74"/>
      <c r="J19" s="192">
        <v>2800</v>
      </c>
      <c r="K19" s="151"/>
      <c r="L19" s="74"/>
      <c r="M19" s="74"/>
    </row>
    <row r="20" spans="1:15" ht="15" thickBot="1" x14ac:dyDescent="0.4">
      <c r="E20" s="92">
        <f>SUM(E4:E5)</f>
        <v>7710</v>
      </c>
      <c r="F20" s="88">
        <f>SUM(F7:F19)</f>
        <v>1375</v>
      </c>
      <c r="G20" s="88">
        <f t="shared" ref="G20:L20" si="2">SUM(G7:G19)</f>
        <v>360</v>
      </c>
      <c r="H20" s="88">
        <f t="shared" si="2"/>
        <v>75</v>
      </c>
      <c r="I20" s="88">
        <f t="shared" si="2"/>
        <v>200</v>
      </c>
      <c r="J20" s="88">
        <f t="shared" si="2"/>
        <v>2800</v>
      </c>
      <c r="K20" s="88">
        <f t="shared" si="2"/>
        <v>2700</v>
      </c>
      <c r="L20" s="88">
        <f t="shared" si="2"/>
        <v>0</v>
      </c>
      <c r="M20" s="93">
        <f>SUM(F20:L20)</f>
        <v>7510</v>
      </c>
      <c r="N20" s="88">
        <f>SUM(N7:N19)</f>
        <v>3050</v>
      </c>
      <c r="O20" s="88">
        <f>SUM(O8:O19)</f>
        <v>310</v>
      </c>
    </row>
    <row r="21" spans="1:15" ht="15" thickBot="1" x14ac:dyDescent="0.4">
      <c r="E21" s="41">
        <f>SUM(E7:E19)</f>
        <v>7710</v>
      </c>
      <c r="J21" s="88"/>
    </row>
    <row r="22" spans="1:15" ht="15" thickBot="1" x14ac:dyDescent="0.4">
      <c r="E22" s="43">
        <f>E20-E21</f>
        <v>0</v>
      </c>
    </row>
    <row r="26" spans="1:15" x14ac:dyDescent="0.35">
      <c r="J26">
        <v>2800</v>
      </c>
      <c r="M26">
        <v>2500</v>
      </c>
    </row>
    <row r="27" spans="1:15" x14ac:dyDescent="0.35">
      <c r="J27">
        <v>200</v>
      </c>
      <c r="M27">
        <v>860</v>
      </c>
    </row>
    <row r="28" spans="1:15" x14ac:dyDescent="0.35">
      <c r="J28">
        <v>200</v>
      </c>
      <c r="M28">
        <f>SUM(M26:M27)</f>
        <v>3360</v>
      </c>
    </row>
    <row r="29" spans="1:15" x14ac:dyDescent="0.35">
      <c r="J29">
        <v>200</v>
      </c>
    </row>
    <row r="30" spans="1:15" x14ac:dyDescent="0.35">
      <c r="J30">
        <v>200</v>
      </c>
    </row>
    <row r="31" spans="1:15" x14ac:dyDescent="0.35">
      <c r="J31">
        <f>SUM(J26:J30)</f>
        <v>3600</v>
      </c>
    </row>
  </sheetData>
  <mergeCells count="2">
    <mergeCell ref="B3:E3"/>
    <mergeCell ref="B6:E6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9"/>
  <sheetViews>
    <sheetView workbookViewId="0">
      <selection activeCell="K25" sqref="K25"/>
    </sheetView>
  </sheetViews>
  <sheetFormatPr defaultRowHeight="14.5" x14ac:dyDescent="0.35"/>
  <cols>
    <col min="1" max="1" width="20.54296875" customWidth="1"/>
    <col min="2" max="2" width="22.7265625" customWidth="1"/>
    <col min="3" max="3" width="12.54296875" customWidth="1"/>
    <col min="4" max="4" width="12.453125" customWidth="1"/>
    <col min="5" max="5" width="18.54296875" customWidth="1"/>
    <col min="10" max="10" width="12.453125" customWidth="1"/>
    <col min="11" max="12" width="9.54296875" bestFit="1" customWidth="1"/>
    <col min="14" max="14" width="10.26953125" bestFit="1" customWidth="1"/>
    <col min="15" max="15" width="2.1796875" bestFit="1" customWidth="1"/>
    <col min="16" max="16" width="2" bestFit="1" customWidth="1"/>
    <col min="17" max="17" width="3" bestFit="1" customWidth="1"/>
    <col min="18" max="18" width="2" bestFit="1" customWidth="1"/>
    <col min="19" max="19" width="2.1796875" bestFit="1" customWidth="1"/>
  </cols>
  <sheetData>
    <row r="2" spans="1:13" x14ac:dyDescent="0.35">
      <c r="B2" s="1" t="s">
        <v>4</v>
      </c>
      <c r="C2" s="2">
        <v>43077</v>
      </c>
      <c r="D2" s="2">
        <v>43091</v>
      </c>
      <c r="E2" s="3">
        <f>D2-C2</f>
        <v>14</v>
      </c>
      <c r="F2" t="s">
        <v>65</v>
      </c>
      <c r="G2" t="s">
        <v>7</v>
      </c>
      <c r="H2" t="s">
        <v>8</v>
      </c>
      <c r="I2" t="s">
        <v>14</v>
      </c>
      <c r="J2" t="s">
        <v>75</v>
      </c>
      <c r="K2" t="s">
        <v>64</v>
      </c>
      <c r="L2" t="s">
        <v>167</v>
      </c>
    </row>
    <row r="3" spans="1:13" x14ac:dyDescent="0.35">
      <c r="B3" s="330" t="s">
        <v>2</v>
      </c>
      <c r="C3" s="331"/>
      <c r="D3" s="331"/>
      <c r="E3" s="339"/>
    </row>
    <row r="4" spans="1:13" x14ac:dyDescent="0.35">
      <c r="B4" s="4" t="s">
        <v>1</v>
      </c>
      <c r="C4" s="5">
        <v>10250</v>
      </c>
      <c r="D4" s="6">
        <v>1</v>
      </c>
      <c r="E4" s="6">
        <f>C4*D4</f>
        <v>10250</v>
      </c>
      <c r="F4" s="105"/>
      <c r="G4" s="105"/>
      <c r="H4" s="105"/>
      <c r="I4" s="105"/>
      <c r="J4" s="105"/>
      <c r="K4" s="105"/>
      <c r="L4" s="105"/>
    </row>
    <row r="5" spans="1:13" x14ac:dyDescent="0.35">
      <c r="B5" s="4" t="s">
        <v>3</v>
      </c>
      <c r="C5" s="5">
        <v>860</v>
      </c>
      <c r="D5" s="6">
        <v>1</v>
      </c>
      <c r="E5" s="6">
        <f>C5*D5</f>
        <v>860</v>
      </c>
    </row>
    <row r="6" spans="1:13" ht="15" thickBot="1" x14ac:dyDescent="0.4">
      <c r="B6" s="332" t="s">
        <v>0</v>
      </c>
      <c r="C6" s="333"/>
      <c r="D6" s="333"/>
      <c r="E6" s="340"/>
    </row>
    <row r="7" spans="1:13" x14ac:dyDescent="0.35">
      <c r="A7" s="157" t="s">
        <v>6</v>
      </c>
      <c r="B7" s="158" t="s">
        <v>5</v>
      </c>
      <c r="C7" s="159">
        <v>50</v>
      </c>
      <c r="D7" s="8">
        <v>6</v>
      </c>
      <c r="E7" s="163">
        <f>C7*D7</f>
        <v>300</v>
      </c>
      <c r="F7" s="151">
        <v>300</v>
      </c>
      <c r="G7" s="74"/>
      <c r="H7" s="74"/>
      <c r="I7" s="74"/>
      <c r="J7" s="74"/>
      <c r="K7" s="74"/>
      <c r="L7" s="74"/>
      <c r="M7" s="74"/>
    </row>
    <row r="8" spans="1:13" x14ac:dyDescent="0.35">
      <c r="A8" s="162"/>
      <c r="B8" s="10" t="s">
        <v>169</v>
      </c>
      <c r="C8" s="9">
        <v>50</v>
      </c>
      <c r="D8" s="8">
        <v>1</v>
      </c>
      <c r="E8" s="163">
        <f t="shared" ref="E8:E16" si="0">C8*D8</f>
        <v>50</v>
      </c>
      <c r="F8" s="88">
        <v>50</v>
      </c>
      <c r="G8" s="74"/>
      <c r="H8" s="74"/>
      <c r="I8" s="74"/>
      <c r="J8" s="74"/>
      <c r="K8" s="74"/>
      <c r="L8" s="74"/>
      <c r="M8" s="74"/>
    </row>
    <row r="9" spans="1:13" x14ac:dyDescent="0.35">
      <c r="A9" s="162" t="s">
        <v>8</v>
      </c>
      <c r="B9" s="10" t="s">
        <v>168</v>
      </c>
      <c r="C9" s="9">
        <v>500</v>
      </c>
      <c r="D9" s="8">
        <v>1</v>
      </c>
      <c r="E9" s="163">
        <f t="shared" si="0"/>
        <v>500</v>
      </c>
      <c r="F9" s="74"/>
      <c r="G9" s="74"/>
      <c r="H9" s="151">
        <v>500</v>
      </c>
      <c r="I9" s="74"/>
      <c r="J9" s="74"/>
      <c r="K9" s="74"/>
      <c r="L9" s="74"/>
      <c r="M9" s="74"/>
    </row>
    <row r="10" spans="1:13" x14ac:dyDescent="0.35">
      <c r="A10" s="162"/>
      <c r="B10" s="10" t="s">
        <v>169</v>
      </c>
      <c r="C10" s="9">
        <v>75</v>
      </c>
      <c r="D10" s="8">
        <v>1</v>
      </c>
      <c r="E10" s="163">
        <f t="shared" si="0"/>
        <v>75</v>
      </c>
      <c r="F10" s="74"/>
      <c r="G10" s="74"/>
      <c r="H10" s="151">
        <v>75</v>
      </c>
      <c r="I10" s="74"/>
      <c r="J10" s="74"/>
      <c r="K10" s="74"/>
      <c r="L10" s="74"/>
      <c r="M10" s="74"/>
    </row>
    <row r="11" spans="1:13" x14ac:dyDescent="0.35">
      <c r="A11" s="162" t="s">
        <v>14</v>
      </c>
      <c r="B11" s="10" t="s">
        <v>165</v>
      </c>
      <c r="C11" s="9">
        <v>200</v>
      </c>
      <c r="D11" s="8">
        <v>1</v>
      </c>
      <c r="E11" s="163">
        <f t="shared" si="0"/>
        <v>200</v>
      </c>
      <c r="F11" s="74"/>
      <c r="G11" s="74"/>
      <c r="H11" s="74"/>
      <c r="I11" s="151">
        <v>200</v>
      </c>
      <c r="J11" s="74"/>
      <c r="K11" s="74"/>
      <c r="L11" s="74"/>
      <c r="M11" s="74"/>
    </row>
    <row r="12" spans="1:13" x14ac:dyDescent="0.35">
      <c r="A12" s="162"/>
      <c r="B12" s="10"/>
      <c r="C12" s="9">
        <v>0</v>
      </c>
      <c r="D12" s="8">
        <v>0</v>
      </c>
      <c r="E12" s="163">
        <f t="shared" si="0"/>
        <v>0</v>
      </c>
      <c r="F12" s="74"/>
      <c r="G12" s="74"/>
      <c r="H12" s="74"/>
      <c r="I12" s="74"/>
      <c r="J12" s="74"/>
      <c r="K12" s="74"/>
      <c r="L12" s="74"/>
      <c r="M12" s="74"/>
    </row>
    <row r="13" spans="1:13" ht="15" customHeight="1" x14ac:dyDescent="0.35">
      <c r="A13" s="162" t="s">
        <v>16</v>
      </c>
      <c r="B13" s="10" t="s">
        <v>9</v>
      </c>
      <c r="C13" s="9">
        <v>2500</v>
      </c>
      <c r="D13" s="8">
        <v>1</v>
      </c>
      <c r="E13" s="163">
        <f t="shared" si="0"/>
        <v>2500</v>
      </c>
      <c r="F13" s="74"/>
      <c r="G13" s="74"/>
      <c r="H13" s="74"/>
      <c r="I13" s="74"/>
      <c r="J13" s="74"/>
      <c r="K13" s="74">
        <v>2500</v>
      </c>
      <c r="L13" s="74"/>
      <c r="M13" s="74"/>
    </row>
    <row r="14" spans="1:13" ht="15" customHeight="1" x14ac:dyDescent="0.35">
      <c r="A14" s="162"/>
      <c r="B14" s="10" t="s">
        <v>170</v>
      </c>
      <c r="C14" s="9">
        <v>3200</v>
      </c>
      <c r="D14" s="8">
        <v>1</v>
      </c>
      <c r="E14" s="163">
        <f t="shared" si="0"/>
        <v>3200</v>
      </c>
      <c r="F14" s="74"/>
      <c r="G14" s="74"/>
      <c r="H14" s="74"/>
      <c r="I14" s="74"/>
      <c r="J14" s="74"/>
      <c r="K14" s="151">
        <v>3200</v>
      </c>
      <c r="L14" s="74"/>
      <c r="M14" s="74"/>
    </row>
    <row r="15" spans="1:13" ht="15" customHeight="1" x14ac:dyDescent="0.35">
      <c r="A15" s="162"/>
      <c r="B15" s="10" t="s">
        <v>171</v>
      </c>
      <c r="C15" s="9">
        <v>4250</v>
      </c>
      <c r="D15" s="8">
        <v>1</v>
      </c>
      <c r="E15" s="163">
        <f t="shared" si="0"/>
        <v>4250</v>
      </c>
      <c r="F15" s="74"/>
      <c r="G15" s="74"/>
      <c r="H15" s="74"/>
      <c r="I15" s="74"/>
      <c r="J15" s="74"/>
      <c r="K15" s="151">
        <v>4250</v>
      </c>
      <c r="L15" s="74"/>
      <c r="M15" s="74"/>
    </row>
    <row r="16" spans="1:13" ht="15" customHeight="1" x14ac:dyDescent="0.35">
      <c r="A16" s="162"/>
      <c r="B16" s="10" t="s">
        <v>18</v>
      </c>
      <c r="C16" s="9">
        <v>0</v>
      </c>
      <c r="D16" s="8">
        <v>0</v>
      </c>
      <c r="E16" s="163">
        <f t="shared" si="0"/>
        <v>0</v>
      </c>
      <c r="F16" s="154"/>
      <c r="G16" s="154"/>
      <c r="H16" s="154"/>
      <c r="I16" s="154"/>
      <c r="J16" s="154"/>
      <c r="K16" s="155"/>
      <c r="L16" s="154"/>
      <c r="M16" s="154"/>
    </row>
    <row r="17" spans="5:13" ht="15" thickBot="1" x14ac:dyDescent="0.4">
      <c r="E17" s="92">
        <f>SUM(E4:E5)</f>
        <v>11110</v>
      </c>
      <c r="F17" s="88">
        <f t="shared" ref="F17:K17" si="1">SUM(F3:F15)</f>
        <v>350</v>
      </c>
      <c r="G17" s="88">
        <f t="shared" si="1"/>
        <v>0</v>
      </c>
      <c r="H17" s="88">
        <f t="shared" si="1"/>
        <v>575</v>
      </c>
      <c r="I17" s="88">
        <f t="shared" si="1"/>
        <v>200</v>
      </c>
      <c r="J17" s="88">
        <f t="shared" si="1"/>
        <v>0</v>
      </c>
      <c r="K17" s="88">
        <f t="shared" si="1"/>
        <v>9950</v>
      </c>
      <c r="L17" s="88">
        <f>SUM(L7:L15)</f>
        <v>0</v>
      </c>
      <c r="M17" s="93">
        <f>SUM(F17:L17)</f>
        <v>11075</v>
      </c>
    </row>
    <row r="18" spans="5:13" ht="15" thickBot="1" x14ac:dyDescent="0.4">
      <c r="E18" s="41">
        <f>SUM(E7:E15)</f>
        <v>11075</v>
      </c>
      <c r="J18" s="88"/>
    </row>
    <row r="19" spans="5:13" ht="15" thickBot="1" x14ac:dyDescent="0.4">
      <c r="E19" s="43">
        <f>E17-E18</f>
        <v>35</v>
      </c>
    </row>
  </sheetData>
  <mergeCells count="2">
    <mergeCell ref="B3:E3"/>
    <mergeCell ref="B6:E6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0"/>
  <sheetViews>
    <sheetView workbookViewId="0">
      <selection activeCell="B36" sqref="B36"/>
    </sheetView>
  </sheetViews>
  <sheetFormatPr defaultRowHeight="14.5" x14ac:dyDescent="0.35"/>
  <cols>
    <col min="1" max="1" width="20.54296875" customWidth="1"/>
    <col min="2" max="2" width="22.7265625" customWidth="1"/>
    <col min="3" max="3" width="12.54296875" customWidth="1"/>
    <col min="4" max="4" width="12.453125" customWidth="1"/>
    <col min="5" max="5" width="18.54296875" customWidth="1"/>
    <col min="10" max="10" width="12.453125" customWidth="1"/>
    <col min="11" max="12" width="9.54296875" bestFit="1" customWidth="1"/>
    <col min="14" max="14" width="10.26953125" bestFit="1" customWidth="1"/>
    <col min="15" max="15" width="2.1796875" bestFit="1" customWidth="1"/>
    <col min="16" max="16" width="2" bestFit="1" customWidth="1"/>
    <col min="17" max="17" width="3" bestFit="1" customWidth="1"/>
    <col min="18" max="18" width="2" bestFit="1" customWidth="1"/>
    <col min="19" max="19" width="2.1796875" bestFit="1" customWidth="1"/>
  </cols>
  <sheetData>
    <row r="2" spans="1:13" x14ac:dyDescent="0.35">
      <c r="B2" s="1" t="s">
        <v>4</v>
      </c>
      <c r="C2" s="2">
        <v>43077</v>
      </c>
      <c r="D2" s="2">
        <v>43091</v>
      </c>
      <c r="E2" s="3">
        <f>D2-C2</f>
        <v>14</v>
      </c>
      <c r="F2" t="s">
        <v>65</v>
      </c>
      <c r="G2" t="s">
        <v>7</v>
      </c>
      <c r="H2" t="s">
        <v>8</v>
      </c>
      <c r="I2" t="s">
        <v>14</v>
      </c>
      <c r="J2" t="s">
        <v>75</v>
      </c>
      <c r="K2" t="s">
        <v>64</v>
      </c>
      <c r="L2" t="s">
        <v>167</v>
      </c>
    </row>
    <row r="3" spans="1:13" x14ac:dyDescent="0.35">
      <c r="B3" s="330" t="s">
        <v>2</v>
      </c>
      <c r="C3" s="331"/>
      <c r="D3" s="331"/>
      <c r="E3" s="339"/>
    </row>
    <row r="4" spans="1:13" x14ac:dyDescent="0.35">
      <c r="B4" s="4" t="s">
        <v>1</v>
      </c>
      <c r="C4" s="5">
        <v>4800</v>
      </c>
      <c r="D4" s="6">
        <v>1</v>
      </c>
      <c r="E4" s="6">
        <f>C4*D4</f>
        <v>4800</v>
      </c>
      <c r="F4" s="105"/>
      <c r="G4" s="105"/>
      <c r="H4" s="105"/>
      <c r="I4" s="105"/>
      <c r="J4" s="105"/>
      <c r="K4" s="105"/>
      <c r="L4" s="105"/>
    </row>
    <row r="5" spans="1:13" x14ac:dyDescent="0.35">
      <c r="B5" s="4" t="s">
        <v>3</v>
      </c>
      <c r="C5" s="5">
        <v>0</v>
      </c>
      <c r="D5" s="6">
        <v>1</v>
      </c>
      <c r="E5" s="6">
        <f>C5*D5</f>
        <v>0</v>
      </c>
    </row>
    <row r="6" spans="1:13" ht="15" thickBot="1" x14ac:dyDescent="0.4">
      <c r="B6" s="332" t="s">
        <v>0</v>
      </c>
      <c r="C6" s="333"/>
      <c r="D6" s="333"/>
      <c r="E6" s="340"/>
    </row>
    <row r="7" spans="1:13" x14ac:dyDescent="0.35">
      <c r="A7" s="157" t="s">
        <v>6</v>
      </c>
      <c r="B7" s="158" t="s">
        <v>5</v>
      </c>
      <c r="C7" s="159">
        <v>50</v>
      </c>
      <c r="D7" s="160">
        <v>12</v>
      </c>
      <c r="E7" s="161">
        <f>C7*D7</f>
        <v>600</v>
      </c>
      <c r="F7" s="151">
        <v>600</v>
      </c>
      <c r="G7" s="150"/>
      <c r="H7" s="150"/>
      <c r="I7" s="150"/>
      <c r="J7" s="150"/>
      <c r="K7" s="150"/>
      <c r="L7" s="150"/>
      <c r="M7" s="150"/>
    </row>
    <row r="8" spans="1:13" x14ac:dyDescent="0.35">
      <c r="A8" s="162" t="s">
        <v>160</v>
      </c>
      <c r="B8" s="10" t="s">
        <v>164</v>
      </c>
      <c r="C8" s="9">
        <v>200</v>
      </c>
      <c r="D8" s="8">
        <v>1</v>
      </c>
      <c r="E8" s="163">
        <f t="shared" ref="E8:E17" si="0">C8*D8</f>
        <v>200</v>
      </c>
      <c r="F8" s="156"/>
      <c r="G8" s="150">
        <v>200</v>
      </c>
      <c r="H8" s="150"/>
      <c r="I8" s="150"/>
      <c r="J8" s="150"/>
      <c r="K8" s="150"/>
      <c r="L8" s="150"/>
      <c r="M8" s="150"/>
    </row>
    <row r="9" spans="1:13" x14ac:dyDescent="0.35">
      <c r="A9" s="162"/>
      <c r="B9" s="10"/>
      <c r="C9" s="9"/>
      <c r="D9" s="8"/>
      <c r="E9" s="163"/>
      <c r="F9" s="156"/>
      <c r="G9" s="150"/>
      <c r="H9" s="150"/>
      <c r="I9" s="150"/>
      <c r="J9" s="150"/>
      <c r="K9" s="150"/>
      <c r="L9" s="150"/>
      <c r="M9" s="150"/>
    </row>
    <row r="10" spans="1:13" x14ac:dyDescent="0.35">
      <c r="A10" s="162" t="s">
        <v>8</v>
      </c>
      <c r="B10" s="10" t="s">
        <v>155</v>
      </c>
      <c r="C10" s="9">
        <v>0</v>
      </c>
      <c r="D10" s="8">
        <v>0</v>
      </c>
      <c r="E10" s="163">
        <f t="shared" si="0"/>
        <v>0</v>
      </c>
      <c r="F10" s="156"/>
      <c r="G10" s="150"/>
      <c r="H10" s="151"/>
      <c r="I10" s="150"/>
      <c r="J10" s="150"/>
      <c r="K10" s="150"/>
      <c r="L10" s="150"/>
      <c r="M10" s="150"/>
    </row>
    <row r="11" spans="1:13" x14ac:dyDescent="0.35">
      <c r="A11" s="162"/>
      <c r="B11" s="10"/>
      <c r="C11" s="9"/>
      <c r="D11" s="8"/>
      <c r="E11" s="163">
        <f t="shared" si="0"/>
        <v>0</v>
      </c>
      <c r="F11" s="156"/>
      <c r="G11" s="150"/>
      <c r="H11" s="150"/>
      <c r="I11" s="150"/>
      <c r="J11" s="150"/>
      <c r="K11" s="150"/>
      <c r="L11" s="150"/>
      <c r="M11" s="150"/>
    </row>
    <row r="12" spans="1:13" x14ac:dyDescent="0.35">
      <c r="A12" s="162" t="s">
        <v>14</v>
      </c>
      <c r="B12" s="10" t="s">
        <v>165</v>
      </c>
      <c r="C12" s="9">
        <v>500</v>
      </c>
      <c r="D12" s="8">
        <v>1</v>
      </c>
      <c r="E12" s="163">
        <f t="shared" si="0"/>
        <v>500</v>
      </c>
      <c r="F12" s="156"/>
      <c r="G12" s="150"/>
      <c r="H12" s="150"/>
      <c r="I12" s="151">
        <v>500</v>
      </c>
      <c r="J12" s="150"/>
      <c r="K12" s="150"/>
      <c r="L12" s="150">
        <v>500</v>
      </c>
      <c r="M12" s="150"/>
    </row>
    <row r="13" spans="1:13" x14ac:dyDescent="0.35">
      <c r="A13" s="162"/>
      <c r="B13" s="10"/>
      <c r="C13" s="9">
        <v>0</v>
      </c>
      <c r="D13" s="8">
        <v>0</v>
      </c>
      <c r="E13" s="163">
        <f t="shared" si="0"/>
        <v>0</v>
      </c>
      <c r="F13" s="156"/>
      <c r="G13" s="150"/>
      <c r="H13" s="150"/>
      <c r="I13" s="151"/>
      <c r="J13" s="150"/>
      <c r="K13" s="150"/>
      <c r="L13" s="150"/>
      <c r="M13" s="150"/>
    </row>
    <row r="14" spans="1:13" ht="15" customHeight="1" x14ac:dyDescent="0.35">
      <c r="A14" s="162" t="s">
        <v>16</v>
      </c>
      <c r="B14" s="10" t="s">
        <v>9</v>
      </c>
      <c r="C14" s="9">
        <v>2500</v>
      </c>
      <c r="D14" s="8">
        <v>1</v>
      </c>
      <c r="E14" s="163">
        <f t="shared" si="0"/>
        <v>2500</v>
      </c>
      <c r="F14" s="156"/>
      <c r="G14" s="150"/>
      <c r="H14" s="150"/>
      <c r="I14" s="150"/>
      <c r="J14" s="150"/>
      <c r="K14" s="151">
        <v>2000</v>
      </c>
      <c r="L14" s="150"/>
      <c r="M14" s="150"/>
    </row>
    <row r="15" spans="1:13" ht="15" customHeight="1" x14ac:dyDescent="0.35">
      <c r="A15" s="162"/>
      <c r="B15" s="10" t="s">
        <v>166</v>
      </c>
      <c r="C15" s="9">
        <v>1000</v>
      </c>
      <c r="D15" s="8">
        <v>1</v>
      </c>
      <c r="E15" s="163">
        <f t="shared" si="0"/>
        <v>1000</v>
      </c>
      <c r="F15" s="156"/>
      <c r="G15" s="150"/>
      <c r="H15" s="150"/>
      <c r="I15" s="150"/>
      <c r="J15" s="150"/>
      <c r="K15" s="149">
        <v>1000</v>
      </c>
      <c r="L15" s="150"/>
      <c r="M15" s="150"/>
    </row>
    <row r="16" spans="1:13" ht="15" customHeight="1" x14ac:dyDescent="0.35">
      <c r="A16" s="162"/>
      <c r="B16" s="10"/>
      <c r="C16" s="9"/>
      <c r="D16" s="8">
        <v>0</v>
      </c>
      <c r="E16" s="163">
        <f t="shared" si="0"/>
        <v>0</v>
      </c>
      <c r="F16" s="156"/>
      <c r="G16" s="150"/>
      <c r="H16" s="150"/>
      <c r="I16" s="150"/>
      <c r="J16" s="150"/>
      <c r="K16" s="149"/>
      <c r="L16" s="150"/>
      <c r="M16" s="150"/>
    </row>
    <row r="17" spans="1:13" ht="15" customHeight="1" x14ac:dyDescent="0.35">
      <c r="A17" s="162"/>
      <c r="B17" s="10" t="s">
        <v>18</v>
      </c>
      <c r="C17" s="9">
        <v>3670</v>
      </c>
      <c r="D17" s="8">
        <v>0</v>
      </c>
      <c r="E17" s="163">
        <f t="shared" si="0"/>
        <v>0</v>
      </c>
      <c r="F17" s="154"/>
      <c r="G17" s="154"/>
      <c r="H17" s="154"/>
      <c r="I17" s="154"/>
      <c r="J17" s="154"/>
      <c r="K17" s="155"/>
      <c r="L17" s="154"/>
      <c r="M17" s="154"/>
    </row>
    <row r="18" spans="1:13" ht="15" thickBot="1" x14ac:dyDescent="0.4">
      <c r="E18" s="92">
        <f>SUM(E4:E5)</f>
        <v>4800</v>
      </c>
      <c r="F18" s="88">
        <f t="shared" ref="F18:K18" si="1">SUM(F3:F16)</f>
        <v>600</v>
      </c>
      <c r="G18" s="88">
        <f t="shared" si="1"/>
        <v>200</v>
      </c>
      <c r="H18" s="88">
        <f t="shared" si="1"/>
        <v>0</v>
      </c>
      <c r="I18" s="88">
        <f t="shared" si="1"/>
        <v>500</v>
      </c>
      <c r="J18" s="88">
        <f t="shared" si="1"/>
        <v>0</v>
      </c>
      <c r="K18" s="88">
        <f t="shared" si="1"/>
        <v>3000</v>
      </c>
      <c r="L18" s="88">
        <f>SUM(L7:L16)</f>
        <v>500</v>
      </c>
      <c r="M18" s="93">
        <f>SUM(F18:L18)</f>
        <v>4800</v>
      </c>
    </row>
    <row r="19" spans="1:13" ht="15" thickBot="1" x14ac:dyDescent="0.4">
      <c r="E19" s="41">
        <f>SUM(E7:E16)</f>
        <v>4800</v>
      </c>
      <c r="J19" s="88"/>
    </row>
    <row r="20" spans="1:13" ht="15" thickBot="1" x14ac:dyDescent="0.4">
      <c r="E20" s="43">
        <f>E18-E19</f>
        <v>0</v>
      </c>
    </row>
  </sheetData>
  <mergeCells count="2">
    <mergeCell ref="B3:E3"/>
    <mergeCell ref="B6:E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36</vt:i4>
      </vt:variant>
      <vt:variant>
        <vt:lpstr>Именованные диапазоны</vt:lpstr>
      </vt:variant>
      <vt:variant>
        <vt:i4>2</vt:i4>
      </vt:variant>
    </vt:vector>
  </HeadingPairs>
  <TitlesOfParts>
    <vt:vector size="38" baseType="lpstr">
      <vt:lpstr>22.12.2020</vt:lpstr>
      <vt:lpstr>Лист1</vt:lpstr>
      <vt:lpstr>Комуналка-1</vt:lpstr>
      <vt:lpstr>Комуналка-3</vt:lpstr>
      <vt:lpstr>Лист2</vt:lpstr>
      <vt:lpstr>08.01.2020</vt:lpstr>
      <vt:lpstr>07.04.2019</vt:lpstr>
      <vt:lpstr>07.02.2019</vt:lpstr>
      <vt:lpstr>22.01.2019</vt:lpstr>
      <vt:lpstr>23.12.2018</vt:lpstr>
      <vt:lpstr>22.10.2018</vt:lpstr>
      <vt:lpstr>7.10.2018</vt:lpstr>
      <vt:lpstr>23.09.2018</vt:lpstr>
      <vt:lpstr>07.07.2018</vt:lpstr>
      <vt:lpstr>22.06.2018</vt:lpstr>
      <vt:lpstr>07.06.2018</vt:lpstr>
      <vt:lpstr>22.05.2018</vt:lpstr>
      <vt:lpstr>09.05.2018</vt:lpstr>
      <vt:lpstr>22.04.2018</vt:lpstr>
      <vt:lpstr>09.04.2018</vt:lpstr>
      <vt:lpstr>22.03.2018</vt:lpstr>
      <vt:lpstr>08.03.2018</vt:lpstr>
      <vt:lpstr>22.02.2018</vt:lpstr>
      <vt:lpstr>07.02.2018</vt:lpstr>
      <vt:lpstr>28.01.2018</vt:lpstr>
      <vt:lpstr>06.01.2018</vt:lpstr>
      <vt:lpstr>22.12.2017</vt:lpstr>
      <vt:lpstr>07.12.2017</vt:lpstr>
      <vt:lpstr>22.11.2017</vt:lpstr>
      <vt:lpstr>07.11.2017</vt:lpstr>
      <vt:lpstr>21.10.2017</vt:lpstr>
      <vt:lpstr>24.09.2017</vt:lpstr>
      <vt:lpstr>22.06.2017</vt:lpstr>
      <vt:lpstr>08.06.2017</vt:lpstr>
      <vt:lpstr>24.04.2017</vt:lpstr>
      <vt:lpstr>Лист3</vt:lpstr>
      <vt:lpstr>'22.12.2020'!Область_печати</vt:lpstr>
      <vt:lpstr>'Комуналка-3'!Область_печати</vt:lpstr>
    </vt:vector>
  </TitlesOfParts>
  <Company>ArcelorMittal Kryvyi Rih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ealevchenko</dc:creator>
  <cp:lastModifiedBy>edik</cp:lastModifiedBy>
  <cp:lastPrinted>2021-01-10T07:39:40Z</cp:lastPrinted>
  <dcterms:created xsi:type="dcterms:W3CDTF">2017-04-24T06:10:44Z</dcterms:created>
  <dcterms:modified xsi:type="dcterms:W3CDTF">2025-08-25T07:40:44Z</dcterms:modified>
</cp:coreProperties>
</file>