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doc\"/>
    </mc:Choice>
  </mc:AlternateContent>
  <bookViews>
    <workbookView xWindow="2070" yWindow="300" windowWidth="17250" windowHeight="14865" activeTab="1"/>
  </bookViews>
  <sheets>
    <sheet name="Ионник" sheetId="3" r:id="rId1"/>
    <sheet name="Водородник" sheetId="1" r:id="rId2"/>
    <sheet name="Атмосферник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7" i="3"/>
  <c r="B18" i="3"/>
  <c r="B21" i="3" s="1"/>
  <c r="G49" i="3"/>
  <c r="B31" i="3"/>
  <c r="B30" i="3"/>
  <c r="B28" i="3"/>
  <c r="N38" i="2"/>
  <c r="N41" i="2"/>
  <c r="N43" i="2"/>
  <c r="N44" i="2" s="1"/>
  <c r="G49" i="2"/>
  <c r="B31" i="2"/>
  <c r="B30" i="2"/>
  <c r="B28" i="2"/>
  <c r="B27" i="2"/>
  <c r="C20" i="2"/>
  <c r="B18" i="2"/>
  <c r="B36" i="3" l="1"/>
  <c r="B38" i="3" s="1"/>
  <c r="B39" i="3" s="1"/>
  <c r="B41" i="3" s="1"/>
  <c r="B43" i="3" s="1"/>
  <c r="B44" i="3" s="1"/>
  <c r="J36" i="3"/>
  <c r="J38" i="3" s="1"/>
  <c r="J39" i="3" s="1"/>
  <c r="N36" i="3"/>
  <c r="N38" i="3" s="1"/>
  <c r="N39" i="3" s="1"/>
  <c r="N41" i="3" s="1"/>
  <c r="N43" i="3" s="1"/>
  <c r="N44" i="3" s="1"/>
  <c r="F36" i="3"/>
  <c r="F38" i="3" s="1"/>
  <c r="F39" i="3" s="1"/>
  <c r="B21" i="2"/>
  <c r="L25" i="1"/>
  <c r="L26" i="1" s="1"/>
  <c r="L27" i="1" s="1"/>
  <c r="N27" i="1" s="1"/>
  <c r="L28" i="1" s="1"/>
  <c r="L29" i="1" s="1"/>
  <c r="J41" i="3" l="1"/>
  <c r="J43" i="3" s="1"/>
  <c r="J44" i="3" s="1"/>
  <c r="L48" i="3"/>
  <c r="F41" i="3"/>
  <c r="F43" i="3" s="1"/>
  <c r="F44" i="3" s="1"/>
  <c r="C46" i="3"/>
  <c r="N36" i="2"/>
  <c r="N39" i="2" s="1"/>
  <c r="J36" i="2"/>
  <c r="F36" i="2"/>
  <c r="F38" i="2" s="1"/>
  <c r="F39" i="2" s="1"/>
  <c r="J38" i="2"/>
  <c r="J39" i="2" s="1"/>
  <c r="B36" i="2"/>
  <c r="B38" i="2" s="1"/>
  <c r="B39" i="2" s="1"/>
  <c r="B41" i="2" s="1"/>
  <c r="B43" i="2" s="1"/>
  <c r="B44" i="2" s="1"/>
  <c r="Q25" i="1"/>
  <c r="L31" i="1"/>
  <c r="L30" i="1"/>
  <c r="B25" i="1"/>
  <c r="B26" i="1" s="1"/>
  <c r="B27" i="1" s="1"/>
  <c r="B28" i="1" s="1"/>
  <c r="B29" i="1" s="1"/>
  <c r="B31" i="1" s="1"/>
  <c r="G25" i="1"/>
  <c r="G26" i="1" s="1"/>
  <c r="Q26" i="1" l="1"/>
  <c r="Q27" i="1" s="1"/>
  <c r="S27" i="1" s="1"/>
  <c r="O34" i="1" s="1"/>
  <c r="J41" i="2"/>
  <c r="J43" i="2" s="1"/>
  <c r="J44" i="2" s="1"/>
  <c r="L48" i="2"/>
  <c r="G27" i="1"/>
  <c r="G28" i="1" s="1"/>
  <c r="G29" i="1" s="1"/>
  <c r="G31" i="1" s="1"/>
  <c r="B33" i="1"/>
  <c r="F41" i="2"/>
  <c r="F43" i="2" s="1"/>
  <c r="F44" i="2" s="1"/>
  <c r="C46" i="2"/>
  <c r="B30" i="1"/>
  <c r="G30" i="1" l="1"/>
  <c r="Q28" i="1"/>
  <c r="Q29" i="1" s="1"/>
  <c r="P34" i="1"/>
  <c r="Q31" i="1" l="1"/>
  <c r="Q30" i="1"/>
</calcChain>
</file>

<file path=xl/sharedStrings.xml><?xml version="1.0" encoding="utf-8"?>
<sst xmlns="http://schemas.openxmlformats.org/spreadsheetml/2006/main" count="238" uniqueCount="60">
  <si>
    <t>Большой водородник:</t>
  </si>
  <si>
    <t>Малый водородник:</t>
  </si>
  <si>
    <t>МАЛАЯ СЕТКА</t>
  </si>
  <si>
    <t>БОЛЬШАЯ СЕТКА</t>
  </si>
  <si>
    <t>kN</t>
  </si>
  <si>
    <t>T</t>
  </si>
  <si>
    <t>Расчет:</t>
  </si>
  <si>
    <t>Вес коробля:</t>
  </si>
  <si>
    <t>Расчетное количество</t>
  </si>
  <si>
    <t>Округлили до целого</t>
  </si>
  <si>
    <t>Скорр.  для подъема</t>
  </si>
  <si>
    <t>L</t>
  </si>
  <si>
    <t>расход за 1 сек</t>
  </si>
  <si>
    <t>Общий расход</t>
  </si>
  <si>
    <t>мин. Вр. Полета. (мин)</t>
  </si>
  <si>
    <t>Необходимо водорода с учетом мин времени полета:</t>
  </si>
  <si>
    <t>шт.</t>
  </si>
  <si>
    <t>Большой бак:</t>
  </si>
  <si>
    <t>Малый бак:</t>
  </si>
  <si>
    <t>Малая сетка, Большой водородник:</t>
  </si>
  <si>
    <t>Количество Большых баков:</t>
  </si>
  <si>
    <t>Количество Малых баков:</t>
  </si>
  <si>
    <t>Малая сетка, Малый водородник:</t>
  </si>
  <si>
    <t>Большая сетка, Большой водородник:</t>
  </si>
  <si>
    <t>Большой атм:</t>
  </si>
  <si>
    <t>Малый атм:</t>
  </si>
  <si>
    <t>Атмосфера</t>
  </si>
  <si>
    <t>Гравитация</t>
  </si>
  <si>
    <t>ГР = 0,8 +20% (1kn=120kg)</t>
  </si>
  <si>
    <t>ГР = 1 +0% (1kn=100kg)</t>
  </si>
  <si>
    <t>ГР = 1.2 -20% (1kn=80kg)</t>
  </si>
  <si>
    <t>Расчет эффективности двиг. С учетом атмосферы</t>
  </si>
  <si>
    <t>Расчет силы поднятия с учетом гравитации:</t>
  </si>
  <si>
    <t>Гравитация (грав, коэфф. умножения):</t>
  </si>
  <si>
    <t>Уточним силу поднятия (с учетом гравитации):</t>
  </si>
  <si>
    <t>Атмосфера:</t>
  </si>
  <si>
    <t>Малая сетка, Большой атм</t>
  </si>
  <si>
    <t>Большой батарея:</t>
  </si>
  <si>
    <t>Малый  батарея:</t>
  </si>
  <si>
    <t>Большой  батарея:</t>
  </si>
  <si>
    <t>MW</t>
  </si>
  <si>
    <t>Потребление двигателей:</t>
  </si>
  <si>
    <t>Потребление</t>
  </si>
  <si>
    <t>Держит</t>
  </si>
  <si>
    <t>Отдает</t>
  </si>
  <si>
    <t>Количество батарей (Бол. батарея)</t>
  </si>
  <si>
    <t>Округляем</t>
  </si>
  <si>
    <t>Малая сетка, Малый атм</t>
  </si>
  <si>
    <t>Бол сетка, Малый атм</t>
  </si>
  <si>
    <t>Бол сетка, Большой атм</t>
  </si>
  <si>
    <t>Большая сетка, Малый водородник:</t>
  </si>
  <si>
    <t>Большой ион:</t>
  </si>
  <si>
    <t>Малый ион:</t>
  </si>
  <si>
    <t>АТМ = 1.0-0.6</t>
  </si>
  <si>
    <t>АТМ = 0.6-0.2</t>
  </si>
  <si>
    <t>АТМ = 0.2-0</t>
  </si>
  <si>
    <t>Малая сетка, Большой ион</t>
  </si>
  <si>
    <t>Малая сетка, Малый  ион</t>
  </si>
  <si>
    <t>Бол сетка, Малый  ион</t>
  </si>
  <si>
    <t>Бол сетка, Большой  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</si>
</sst>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3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9" workbookViewId="0">
      <selection activeCell="N39" sqref="N39"/>
    </sheetView>
  </sheetViews>
  <sheetFormatPr defaultRowHeight="15" x14ac:dyDescent="0.25"/>
  <cols>
    <col min="1" max="1" width="47.85546875" bestFit="1" customWidth="1"/>
    <col min="2" max="2" width="12" bestFit="1" customWidth="1"/>
    <col min="3" max="3" width="10.5703125" customWidth="1"/>
    <col min="5" max="5" width="22" customWidth="1"/>
    <col min="6" max="6" width="16.5703125" customWidth="1"/>
    <col min="7" max="7" width="18.28515625" bestFit="1" customWidth="1"/>
    <col min="9" max="9" width="19.5703125" customWidth="1"/>
    <col min="12" max="12" width="18.42578125" customWidth="1"/>
    <col min="13" max="13" width="15.28515625" customWidth="1"/>
  </cols>
  <sheetData>
    <row r="1" spans="1:13" x14ac:dyDescent="0.25">
      <c r="A1" s="1" t="s">
        <v>3</v>
      </c>
      <c r="E1" t="s">
        <v>42</v>
      </c>
      <c r="L1" t="s">
        <v>27</v>
      </c>
    </row>
    <row r="2" spans="1:13" x14ac:dyDescent="0.2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25">
      <c r="A3" t="s">
        <v>51</v>
      </c>
      <c r="B3">
        <v>4320</v>
      </c>
      <c r="C3">
        <v>440</v>
      </c>
      <c r="E3">
        <v>33.6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25">
      <c r="A4" t="s">
        <v>52</v>
      </c>
      <c r="B4">
        <v>345</v>
      </c>
      <c r="C4">
        <v>35</v>
      </c>
      <c r="E4">
        <v>2.4</v>
      </c>
      <c r="L4" t="s">
        <v>30</v>
      </c>
    </row>
    <row r="6" spans="1:13" x14ac:dyDescent="0.25">
      <c r="A6" s="1" t="s">
        <v>2</v>
      </c>
    </row>
    <row r="7" spans="1:13" x14ac:dyDescent="0.25">
      <c r="L7" t="s">
        <v>53</v>
      </c>
      <c r="M7">
        <v>0.2</v>
      </c>
    </row>
    <row r="8" spans="1:13" x14ac:dyDescent="0.25">
      <c r="A8" t="s">
        <v>51</v>
      </c>
      <c r="B8">
        <v>172</v>
      </c>
      <c r="C8">
        <v>17</v>
      </c>
      <c r="E8">
        <v>3.36</v>
      </c>
      <c r="G8" t="s">
        <v>39</v>
      </c>
      <c r="H8">
        <v>1</v>
      </c>
      <c r="I8">
        <v>4</v>
      </c>
      <c r="J8" t="s">
        <v>40</v>
      </c>
      <c r="L8" t="s">
        <v>54</v>
      </c>
      <c r="M8">
        <v>0.6</v>
      </c>
    </row>
    <row r="9" spans="1:13" x14ac:dyDescent="0.25">
      <c r="A9" t="s">
        <v>52</v>
      </c>
      <c r="B9">
        <v>14</v>
      </c>
      <c r="C9">
        <v>1</v>
      </c>
      <c r="E9">
        <v>0.2</v>
      </c>
      <c r="G9" t="s">
        <v>38</v>
      </c>
      <c r="H9">
        <v>0.05</v>
      </c>
      <c r="I9">
        <v>0.2</v>
      </c>
      <c r="J9" t="s">
        <v>40</v>
      </c>
      <c r="L9" t="s">
        <v>55</v>
      </c>
      <c r="M9">
        <v>1</v>
      </c>
    </row>
    <row r="13" spans="1:13" x14ac:dyDescent="0.25">
      <c r="A13" t="s">
        <v>26</v>
      </c>
      <c r="B13" s="12">
        <v>0.9</v>
      </c>
    </row>
    <row r="14" spans="1:13" x14ac:dyDescent="0.25">
      <c r="A14" t="s">
        <v>27</v>
      </c>
      <c r="B14">
        <v>0.8</v>
      </c>
    </row>
    <row r="16" spans="1:13" x14ac:dyDescent="0.25">
      <c r="A16" s="3" t="s">
        <v>6</v>
      </c>
    </row>
    <row r="17" spans="1:3" x14ac:dyDescent="0.25">
      <c r="A17" s="5" t="s">
        <v>7</v>
      </c>
      <c r="B17" s="14">
        <v>5000</v>
      </c>
      <c r="C17" s="11" t="s">
        <v>5</v>
      </c>
    </row>
    <row r="18" spans="1:3" x14ac:dyDescent="0.25">
      <c r="B18" s="11">
        <f>B17*10</f>
        <v>50000</v>
      </c>
      <c r="C18" s="11" t="s">
        <v>4</v>
      </c>
    </row>
    <row r="19" spans="1:3" x14ac:dyDescent="0.25">
      <c r="A19" s="1" t="s">
        <v>32</v>
      </c>
      <c r="B19" s="11"/>
      <c r="C19" s="11"/>
    </row>
    <row r="20" spans="1:3" x14ac:dyDescent="0.25">
      <c r="A20" t="s">
        <v>33</v>
      </c>
      <c r="B20" s="14">
        <v>1</v>
      </c>
      <c r="C20" s="11">
        <v>1.2</v>
      </c>
    </row>
    <row r="21" spans="1:3" x14ac:dyDescent="0.25">
      <c r="A21" t="s">
        <v>34</v>
      </c>
      <c r="B21" s="11">
        <f>B18*C20</f>
        <v>60000</v>
      </c>
      <c r="C21" s="11" t="s">
        <v>4</v>
      </c>
    </row>
    <row r="23" spans="1:3" x14ac:dyDescent="0.25">
      <c r="A23" s="1" t="s">
        <v>31</v>
      </c>
    </row>
    <row r="24" spans="1:3" x14ac:dyDescent="0.25">
      <c r="A24" t="s">
        <v>35</v>
      </c>
      <c r="B24" s="14">
        <v>1</v>
      </c>
    </row>
    <row r="26" spans="1:3" x14ac:dyDescent="0.25">
      <c r="A26" s="11" t="s">
        <v>3</v>
      </c>
    </row>
    <row r="27" spans="1:3" x14ac:dyDescent="0.25">
      <c r="A27" t="s">
        <v>24</v>
      </c>
      <c r="B27" s="11">
        <f>B3*B24</f>
        <v>4320</v>
      </c>
      <c r="C27" s="11" t="s">
        <v>4</v>
      </c>
    </row>
    <row r="28" spans="1:3" x14ac:dyDescent="0.25">
      <c r="A28" t="s">
        <v>25</v>
      </c>
      <c r="B28" s="11">
        <f>B4*B24</f>
        <v>345</v>
      </c>
      <c r="C28" s="11" t="s">
        <v>4</v>
      </c>
    </row>
    <row r="29" spans="1:3" x14ac:dyDescent="0.25">
      <c r="A29" s="11" t="s">
        <v>2</v>
      </c>
      <c r="B29" s="11"/>
      <c r="C29" s="11"/>
    </row>
    <row r="30" spans="1:3" x14ac:dyDescent="0.25">
      <c r="A30" t="s">
        <v>24</v>
      </c>
      <c r="B30" s="11">
        <f>B8*B24</f>
        <v>172</v>
      </c>
      <c r="C30" s="11" t="s">
        <v>4</v>
      </c>
    </row>
    <row r="31" spans="1:3" x14ac:dyDescent="0.25">
      <c r="A31" t="s">
        <v>25</v>
      </c>
      <c r="B31" s="11">
        <f>B9*B24</f>
        <v>14</v>
      </c>
      <c r="C31" s="11" t="s">
        <v>4</v>
      </c>
    </row>
    <row r="35" spans="1:15" x14ac:dyDescent="0.25">
      <c r="A35" s="15" t="s">
        <v>56</v>
      </c>
      <c r="B35" s="16"/>
      <c r="C35" s="17"/>
      <c r="E35" s="18" t="s">
        <v>57</v>
      </c>
      <c r="F35" s="19"/>
      <c r="G35" s="20"/>
      <c r="I35" s="18" t="s">
        <v>58</v>
      </c>
      <c r="J35" s="19"/>
      <c r="K35" s="20"/>
      <c r="M35" s="18" t="s">
        <v>59</v>
      </c>
      <c r="N35" s="19"/>
      <c r="O35" s="20"/>
    </row>
    <row r="36" spans="1:15" x14ac:dyDescent="0.25">
      <c r="A36" s="5" t="s">
        <v>8</v>
      </c>
      <c r="B36" s="5">
        <f>B21/B30</f>
        <v>348.83720930232556</v>
      </c>
      <c r="C36" s="5" t="s">
        <v>16</v>
      </c>
      <c r="E36" s="5" t="s">
        <v>8</v>
      </c>
      <c r="F36" s="5">
        <f>B21/B31</f>
        <v>4285.7142857142853</v>
      </c>
      <c r="G36" s="5" t="s">
        <v>16</v>
      </c>
      <c r="I36" s="5" t="s">
        <v>8</v>
      </c>
      <c r="J36" s="5">
        <f>B21/B28</f>
        <v>173.91304347826087</v>
      </c>
      <c r="K36" s="5" t="s">
        <v>16</v>
      </c>
      <c r="M36" s="5" t="s">
        <v>8</v>
      </c>
      <c r="N36" s="5">
        <f>B21/B27</f>
        <v>13.888888888888889</v>
      </c>
      <c r="O36" s="5" t="s">
        <v>16</v>
      </c>
    </row>
    <row r="37" spans="1:15" x14ac:dyDescent="0.2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25">
      <c r="A38" s="5" t="s">
        <v>10</v>
      </c>
      <c r="B38" s="5">
        <f>B36*1.5</f>
        <v>523.25581395348831</v>
      </c>
      <c r="C38" s="5" t="s">
        <v>16</v>
      </c>
      <c r="E38" s="5" t="s">
        <v>10</v>
      </c>
      <c r="F38" s="5">
        <f>F36*1.5</f>
        <v>6428.5714285714275</v>
      </c>
      <c r="G38" s="5" t="s">
        <v>16</v>
      </c>
      <c r="I38" s="5" t="s">
        <v>10</v>
      </c>
      <c r="J38" s="5">
        <f>J36*1.5</f>
        <v>260.86956521739131</v>
      </c>
      <c r="K38" s="5" t="s">
        <v>16</v>
      </c>
      <c r="M38" s="5" t="s">
        <v>10</v>
      </c>
      <c r="N38" s="5">
        <f>N36*1.5</f>
        <v>20.833333333333336</v>
      </c>
      <c r="O38" s="5" t="s">
        <v>16</v>
      </c>
    </row>
    <row r="39" spans="1:15" x14ac:dyDescent="0.25">
      <c r="A39" s="5" t="s">
        <v>9</v>
      </c>
      <c r="B39" s="9">
        <f>ROUNDUP(B38,0)</f>
        <v>524</v>
      </c>
      <c r="C39" s="5"/>
      <c r="E39" s="5" t="s">
        <v>9</v>
      </c>
      <c r="F39" s="9">
        <f>ROUNDUP(F38,0)</f>
        <v>6429</v>
      </c>
      <c r="G39" s="5"/>
      <c r="I39" s="5" t="s">
        <v>9</v>
      </c>
      <c r="J39" s="9">
        <f>ROUNDUP(J38,0)</f>
        <v>261</v>
      </c>
      <c r="K39" s="5"/>
      <c r="M39" s="5" t="s">
        <v>9</v>
      </c>
      <c r="N39" s="9">
        <f>ROUNDUP(N38,0)</f>
        <v>21</v>
      </c>
      <c r="O39" s="5"/>
    </row>
    <row r="40" spans="1:15" x14ac:dyDescent="0.2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25">
      <c r="A41" s="5" t="s">
        <v>41</v>
      </c>
      <c r="B41" s="5">
        <f>B39*E8</f>
        <v>1760.6399999999999</v>
      </c>
      <c r="C41" s="5" t="s">
        <v>40</v>
      </c>
      <c r="E41" s="5" t="s">
        <v>41</v>
      </c>
      <c r="F41" s="5">
        <f>F39*E9</f>
        <v>1285.8000000000002</v>
      </c>
      <c r="G41" s="5" t="s">
        <v>40</v>
      </c>
      <c r="I41" s="5" t="s">
        <v>41</v>
      </c>
      <c r="J41" s="5">
        <f>J39*E4</f>
        <v>626.4</v>
      </c>
      <c r="K41" s="5" t="s">
        <v>40</v>
      </c>
      <c r="M41" s="5" t="s">
        <v>41</v>
      </c>
      <c r="N41" s="5">
        <f>N39*E3</f>
        <v>705.6</v>
      </c>
      <c r="O41" s="5" t="s">
        <v>40</v>
      </c>
    </row>
    <row r="42" spans="1:15" x14ac:dyDescent="0.2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25">
      <c r="A43" s="5" t="s">
        <v>45</v>
      </c>
      <c r="B43" s="5">
        <f>B41/I8</f>
        <v>440.15999999999997</v>
      </c>
      <c r="C43" s="5"/>
      <c r="E43" s="5" t="s">
        <v>45</v>
      </c>
      <c r="F43" s="5">
        <f>F41/I8</f>
        <v>321.45000000000005</v>
      </c>
      <c r="G43" s="5"/>
      <c r="I43" s="5" t="s">
        <v>45</v>
      </c>
      <c r="J43" s="5">
        <f>J41/I3</f>
        <v>52.199999999999996</v>
      </c>
      <c r="K43" s="5"/>
      <c r="M43" s="5" t="s">
        <v>45</v>
      </c>
      <c r="N43" s="5">
        <f>N41/I3</f>
        <v>58.800000000000004</v>
      </c>
      <c r="O43" s="5"/>
    </row>
    <row r="44" spans="1:15" x14ac:dyDescent="0.25">
      <c r="A44" s="5" t="s">
        <v>46</v>
      </c>
      <c r="B44" s="9">
        <f>ROUNDUP(B43,0)</f>
        <v>441</v>
      </c>
      <c r="C44" s="5"/>
      <c r="E44" s="5" t="s">
        <v>46</v>
      </c>
      <c r="F44" s="9">
        <f>ROUNDUP(F43,0)</f>
        <v>322</v>
      </c>
      <c r="G44" s="5"/>
      <c r="I44" s="5" t="s">
        <v>46</v>
      </c>
      <c r="J44" s="9">
        <f>ROUNDUP(J43,0)</f>
        <v>53</v>
      </c>
      <c r="K44" s="5"/>
      <c r="M44" s="5" t="s">
        <v>46</v>
      </c>
      <c r="N44" s="9">
        <f>ROUNDUP(N43,0)</f>
        <v>59</v>
      </c>
      <c r="O44" s="5"/>
    </row>
    <row r="46" spans="1:15" x14ac:dyDescent="0.25">
      <c r="C46">
        <f>F39/B39</f>
        <v>12.269083969465649</v>
      </c>
    </row>
    <row r="48" spans="1:15" x14ac:dyDescent="0.25">
      <c r="L48">
        <f>J39/N39</f>
        <v>12.428571428571429</v>
      </c>
    </row>
    <row r="49" spans="7:7" x14ac:dyDescent="0.2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0" workbookViewId="0">
      <selection activeCell="Q29" sqref="Q29"/>
    </sheetView>
  </sheetViews>
  <sheetFormatPr defaultRowHeight="15" x14ac:dyDescent="0.25"/>
  <cols>
    <col min="1" max="1" width="51.28515625" bestFit="1" customWidth="1"/>
    <col min="3" max="3" width="7" bestFit="1" customWidth="1"/>
    <col min="4" max="4" width="8.5703125" bestFit="1" customWidth="1"/>
    <col min="5" max="5" width="14.5703125" bestFit="1" customWidth="1"/>
    <col min="7" max="7" width="13.5703125" bestFit="1" customWidth="1"/>
    <col min="12" max="12" width="12" bestFit="1" customWidth="1"/>
  </cols>
  <sheetData>
    <row r="1" spans="1:8" x14ac:dyDescent="0.25">
      <c r="A1" s="1" t="s">
        <v>3</v>
      </c>
      <c r="E1" t="s">
        <v>12</v>
      </c>
    </row>
    <row r="2" spans="1:8" x14ac:dyDescent="0.25">
      <c r="B2" s="2" t="s">
        <v>4</v>
      </c>
      <c r="C2" s="2" t="s">
        <v>5</v>
      </c>
      <c r="D2" s="2"/>
      <c r="E2" s="2" t="s">
        <v>11</v>
      </c>
      <c r="H2" t="s">
        <v>11</v>
      </c>
    </row>
    <row r="3" spans="1:8" x14ac:dyDescent="0.25">
      <c r="A3" t="s">
        <v>0</v>
      </c>
      <c r="B3" s="8">
        <v>7200</v>
      </c>
      <c r="C3" s="8">
        <v>730</v>
      </c>
      <c r="D3" s="8"/>
      <c r="E3" s="8">
        <v>7500</v>
      </c>
      <c r="G3" t="s">
        <v>17</v>
      </c>
      <c r="H3" s="8">
        <v>15000000</v>
      </c>
    </row>
    <row r="4" spans="1:8" x14ac:dyDescent="0.25">
      <c r="A4" t="s">
        <v>1</v>
      </c>
      <c r="B4" s="8">
        <v>1100</v>
      </c>
      <c r="C4" s="8">
        <v>110</v>
      </c>
      <c r="D4" s="8"/>
      <c r="E4" s="8">
        <v>1200</v>
      </c>
      <c r="G4" t="s">
        <v>18</v>
      </c>
      <c r="H4" s="8">
        <v>1000000</v>
      </c>
    </row>
    <row r="5" spans="1:8" x14ac:dyDescent="0.25">
      <c r="B5" s="8"/>
      <c r="C5" s="8"/>
      <c r="D5" s="8"/>
      <c r="E5" s="8"/>
      <c r="H5" s="8"/>
    </row>
    <row r="6" spans="1:8" x14ac:dyDescent="0.25">
      <c r="A6" s="1" t="s">
        <v>2</v>
      </c>
      <c r="B6" s="8"/>
      <c r="C6" s="8"/>
      <c r="D6" s="8"/>
      <c r="E6" s="8"/>
      <c r="H6" s="8"/>
    </row>
    <row r="7" spans="1:8" x14ac:dyDescent="0.25">
      <c r="B7" s="8"/>
      <c r="C7" s="8"/>
      <c r="D7" s="8"/>
      <c r="E7" s="8"/>
      <c r="H7" s="8"/>
    </row>
    <row r="8" spans="1:8" x14ac:dyDescent="0.25">
      <c r="A8" t="s">
        <v>0</v>
      </c>
      <c r="B8" s="8">
        <v>480</v>
      </c>
      <c r="C8" s="8">
        <v>48</v>
      </c>
      <c r="D8" s="8"/>
      <c r="E8" s="8">
        <v>600</v>
      </c>
      <c r="G8" t="s">
        <v>17</v>
      </c>
      <c r="H8" s="8">
        <v>500000</v>
      </c>
    </row>
    <row r="9" spans="1:8" x14ac:dyDescent="0.25">
      <c r="A9" t="s">
        <v>1</v>
      </c>
      <c r="B9" s="8">
        <v>98</v>
      </c>
      <c r="C9" s="8">
        <v>10</v>
      </c>
      <c r="D9" s="8"/>
      <c r="E9" s="8">
        <v>100</v>
      </c>
      <c r="G9" t="s">
        <v>18</v>
      </c>
      <c r="H9" s="8">
        <v>15000</v>
      </c>
    </row>
    <row r="21" spans="1:20" ht="45" x14ac:dyDescent="0.25">
      <c r="A21" s="3" t="s">
        <v>6</v>
      </c>
      <c r="B21" s="4" t="s">
        <v>5</v>
      </c>
      <c r="C21" s="4" t="s">
        <v>4</v>
      </c>
      <c r="D21" s="4" t="s">
        <v>14</v>
      </c>
      <c r="E21" s="5"/>
    </row>
    <row r="22" spans="1:20" x14ac:dyDescent="0.25">
      <c r="A22" s="5" t="s">
        <v>7</v>
      </c>
      <c r="B22" s="6">
        <v>200</v>
      </c>
      <c r="C22" s="7">
        <f>B22*10</f>
        <v>2000</v>
      </c>
      <c r="D22" s="6">
        <v>30</v>
      </c>
      <c r="E22" s="7"/>
    </row>
    <row r="24" spans="1:20" ht="25.5" customHeight="1" x14ac:dyDescent="0.25">
      <c r="A24" s="9"/>
      <c r="B24" s="21" t="s">
        <v>19</v>
      </c>
      <c r="C24" s="21"/>
      <c r="D24" s="21"/>
      <c r="E24" s="21"/>
      <c r="G24" s="21" t="s">
        <v>22</v>
      </c>
      <c r="H24" s="21"/>
      <c r="I24" s="21"/>
      <c r="J24" s="21"/>
      <c r="L24" s="21" t="s">
        <v>23</v>
      </c>
      <c r="M24" s="21"/>
      <c r="N24" s="21"/>
      <c r="O24" s="21"/>
      <c r="Q24" s="21" t="s">
        <v>50</v>
      </c>
      <c r="R24" s="21"/>
      <c r="S24" s="21"/>
      <c r="T24" s="21"/>
    </row>
    <row r="25" spans="1:20" x14ac:dyDescent="0.25">
      <c r="A25" s="5" t="s">
        <v>8</v>
      </c>
      <c r="B25" s="5">
        <f>C22/$B$8</f>
        <v>4.166666666666667</v>
      </c>
      <c r="C25" s="5" t="s">
        <v>16</v>
      </c>
      <c r="D25" s="5"/>
      <c r="E25" s="5"/>
      <c r="G25" s="5">
        <f>$C$22/B9</f>
        <v>20.408163265306122</v>
      </c>
      <c r="H25" s="5" t="s">
        <v>16</v>
      </c>
      <c r="I25" s="5"/>
      <c r="J25" s="5"/>
      <c r="L25" s="5">
        <f>C22/B3</f>
        <v>0.27777777777777779</v>
      </c>
      <c r="M25" s="5" t="s">
        <v>16</v>
      </c>
      <c r="N25" s="5"/>
      <c r="O25" s="5"/>
      <c r="Q25" s="5">
        <f>$C$22/B4</f>
        <v>1.8181818181818181</v>
      </c>
      <c r="R25" s="5" t="s">
        <v>16</v>
      </c>
      <c r="S25" s="5"/>
      <c r="T25" s="5"/>
    </row>
    <row r="26" spans="1:20" x14ac:dyDescent="0.25">
      <c r="A26" s="5" t="s">
        <v>9</v>
      </c>
      <c r="B26" s="5">
        <f>ROUNDUP(B25,0)</f>
        <v>5</v>
      </c>
      <c r="C26" s="5" t="s">
        <v>16</v>
      </c>
      <c r="D26" s="5"/>
      <c r="E26" s="5"/>
      <c r="G26" s="5">
        <f>ROUNDUP(G25,0)</f>
        <v>21</v>
      </c>
      <c r="H26" s="5" t="s">
        <v>16</v>
      </c>
      <c r="I26" s="5"/>
      <c r="J26" s="5"/>
      <c r="L26" s="5">
        <f>ROUNDUP(L25,0)</f>
        <v>1</v>
      </c>
      <c r="M26" s="5" t="s">
        <v>16</v>
      </c>
      <c r="N26" s="5"/>
      <c r="O26" s="5"/>
      <c r="Q26" s="5">
        <f>ROUNDUP(Q25,0)</f>
        <v>2</v>
      </c>
      <c r="R26" s="5" t="s">
        <v>16</v>
      </c>
      <c r="S26" s="5"/>
      <c r="T26" s="5"/>
    </row>
    <row r="27" spans="1:20" x14ac:dyDescent="0.25">
      <c r="A27" s="5" t="s">
        <v>10</v>
      </c>
      <c r="B27" s="10">
        <f>B26*150%</f>
        <v>7.5</v>
      </c>
      <c r="C27" s="5" t="s">
        <v>16</v>
      </c>
      <c r="D27" s="5"/>
      <c r="E27" s="5"/>
      <c r="G27" s="10">
        <f>G26*150%</f>
        <v>31.5</v>
      </c>
      <c r="H27" s="5" t="s">
        <v>16</v>
      </c>
      <c r="I27" s="5"/>
      <c r="J27" s="5"/>
      <c r="L27" s="5">
        <f>L26*150%</f>
        <v>1.5</v>
      </c>
      <c r="M27" s="5" t="s">
        <v>16</v>
      </c>
      <c r="N27" s="10">
        <f>ROUNDUP(L27,0)</f>
        <v>2</v>
      </c>
      <c r="O27" s="5"/>
      <c r="Q27" s="5">
        <f>Q26*150%</f>
        <v>3</v>
      </c>
      <c r="R27" s="5" t="s">
        <v>16</v>
      </c>
      <c r="S27" s="10">
        <f>ROUNDUP(Q27,0)</f>
        <v>3</v>
      </c>
      <c r="T27" s="5"/>
    </row>
    <row r="28" spans="1:20" x14ac:dyDescent="0.25">
      <c r="A28" s="5" t="s">
        <v>13</v>
      </c>
      <c r="B28" s="5">
        <f>B27*E8</f>
        <v>4500</v>
      </c>
      <c r="C28" s="5" t="s">
        <v>11</v>
      </c>
      <c r="D28" s="5"/>
      <c r="E28" s="5"/>
      <c r="G28" s="5">
        <f>G27*E9</f>
        <v>3150</v>
      </c>
      <c r="H28" s="5" t="s">
        <v>11</v>
      </c>
      <c r="I28" s="5"/>
      <c r="J28" s="5"/>
      <c r="L28" s="5">
        <f>N27*E3</f>
        <v>15000</v>
      </c>
      <c r="M28" s="5" t="s">
        <v>11</v>
      </c>
      <c r="N28" s="5"/>
      <c r="O28" s="5"/>
      <c r="Q28" s="5">
        <f>S27*E4</f>
        <v>3600</v>
      </c>
      <c r="R28" s="5" t="s">
        <v>11</v>
      </c>
      <c r="S28" s="5"/>
      <c r="T28" s="5"/>
    </row>
    <row r="29" spans="1:20" x14ac:dyDescent="0.25">
      <c r="A29" s="5" t="s">
        <v>15</v>
      </c>
      <c r="B29" s="5">
        <f>B28*60*D22</f>
        <v>8100000</v>
      </c>
      <c r="C29" s="5" t="s">
        <v>11</v>
      </c>
      <c r="D29" s="5"/>
      <c r="E29" s="5"/>
      <c r="G29" s="5">
        <f>G28*60*$D$22</f>
        <v>5670000</v>
      </c>
      <c r="H29" s="5" t="s">
        <v>11</v>
      </c>
      <c r="I29" s="5"/>
      <c r="J29" s="5"/>
      <c r="L29" s="5">
        <f>L28*60*D22</f>
        <v>27000000</v>
      </c>
      <c r="M29" s="5" t="s">
        <v>11</v>
      </c>
      <c r="N29" s="5"/>
      <c r="O29" s="5"/>
      <c r="Q29" s="5">
        <f>Q28*60*$D$22</f>
        <v>6480000</v>
      </c>
      <c r="R29" s="5" t="s">
        <v>11</v>
      </c>
      <c r="S29" s="5"/>
      <c r="T29" s="5"/>
    </row>
    <row r="30" spans="1:20" x14ac:dyDescent="0.25">
      <c r="A30" s="5" t="s">
        <v>20</v>
      </c>
      <c r="B30" s="10">
        <f>B29/H8</f>
        <v>16.2</v>
      </c>
      <c r="C30" s="5"/>
      <c r="D30" s="5"/>
      <c r="E30" s="5"/>
      <c r="G30" s="10">
        <f>G29/H8</f>
        <v>11.34</v>
      </c>
      <c r="H30" s="5"/>
      <c r="I30" s="5"/>
      <c r="J30" s="5"/>
      <c r="L30" s="10">
        <f>L29/H3</f>
        <v>1.8</v>
      </c>
      <c r="M30" s="5"/>
      <c r="N30" s="5"/>
      <c r="O30" s="5"/>
      <c r="Q30" s="10">
        <f>Q29/H3</f>
        <v>0.432</v>
      </c>
      <c r="R30" s="5"/>
      <c r="S30" s="5"/>
      <c r="T30" s="5"/>
    </row>
    <row r="31" spans="1:20" x14ac:dyDescent="0.25">
      <c r="A31" s="5" t="s">
        <v>21</v>
      </c>
      <c r="B31" s="10">
        <f>B29/H9</f>
        <v>540</v>
      </c>
      <c r="C31" s="5"/>
      <c r="D31" s="5"/>
      <c r="E31" s="5"/>
      <c r="G31" s="10">
        <f>G29/H9</f>
        <v>378</v>
      </c>
      <c r="H31" s="5"/>
      <c r="I31" s="5"/>
      <c r="J31" s="5"/>
      <c r="L31" s="10">
        <f>L29/H4</f>
        <v>27</v>
      </c>
      <c r="M31" s="5"/>
      <c r="N31" s="5"/>
      <c r="O31" s="5"/>
      <c r="Q31" s="10">
        <f>Q29/H4</f>
        <v>6.48</v>
      </c>
      <c r="R31" s="5"/>
      <c r="S31" s="5"/>
      <c r="T31" s="5"/>
    </row>
    <row r="33" spans="2:16" x14ac:dyDescent="0.25">
      <c r="B33">
        <f>G26/B26</f>
        <v>4.2</v>
      </c>
    </row>
    <row r="34" spans="2:16" x14ac:dyDescent="0.25">
      <c r="O34">
        <f>S27/N27</f>
        <v>1.5</v>
      </c>
      <c r="P34">
        <f>S27/N27</f>
        <v>1.5</v>
      </c>
    </row>
  </sheetData>
  <mergeCells count="4">
    <mergeCell ref="B24:E24"/>
    <mergeCell ref="G24:J24"/>
    <mergeCell ref="L24:O24"/>
    <mergeCell ref="Q24:T2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3" workbookViewId="0">
      <selection activeCell="L28" sqref="L28"/>
    </sheetView>
  </sheetViews>
  <sheetFormatPr defaultRowHeight="15" x14ac:dyDescent="0.25"/>
  <cols>
    <col min="1" max="1" width="47.85546875" bestFit="1" customWidth="1"/>
    <col min="2" max="2" width="12" bestFit="1" customWidth="1"/>
    <col min="3" max="3" width="10.5703125" customWidth="1"/>
    <col min="5" max="5" width="22" customWidth="1"/>
    <col min="6" max="6" width="16.5703125" customWidth="1"/>
    <col min="7" max="7" width="18.28515625" bestFit="1" customWidth="1"/>
    <col min="9" max="9" width="19.5703125" customWidth="1"/>
    <col min="12" max="12" width="18.42578125" customWidth="1"/>
    <col min="13" max="13" width="15.28515625" customWidth="1"/>
  </cols>
  <sheetData>
    <row r="1" spans="1:13" x14ac:dyDescent="0.25">
      <c r="A1" s="1" t="s">
        <v>3</v>
      </c>
      <c r="E1" t="s">
        <v>42</v>
      </c>
      <c r="L1" t="s">
        <v>27</v>
      </c>
    </row>
    <row r="2" spans="1:13" x14ac:dyDescent="0.25">
      <c r="B2" t="s">
        <v>4</v>
      </c>
      <c r="C2" t="s">
        <v>5</v>
      </c>
      <c r="E2" t="s">
        <v>40</v>
      </c>
      <c r="H2" t="s">
        <v>43</v>
      </c>
      <c r="I2" t="s">
        <v>44</v>
      </c>
      <c r="L2" t="s">
        <v>28</v>
      </c>
      <c r="M2" s="13"/>
    </row>
    <row r="3" spans="1:13" x14ac:dyDescent="0.25">
      <c r="A3" t="s">
        <v>24</v>
      </c>
      <c r="B3">
        <v>6480</v>
      </c>
      <c r="C3">
        <v>660</v>
      </c>
      <c r="E3">
        <v>16.8</v>
      </c>
      <c r="G3" t="s">
        <v>37</v>
      </c>
      <c r="H3">
        <v>3</v>
      </c>
      <c r="I3">
        <v>12</v>
      </c>
      <c r="J3" t="s">
        <v>40</v>
      </c>
      <c r="L3" t="s">
        <v>29</v>
      </c>
    </row>
    <row r="4" spans="1:13" x14ac:dyDescent="0.25">
      <c r="A4" t="s">
        <v>25</v>
      </c>
      <c r="B4">
        <v>648</v>
      </c>
      <c r="C4">
        <v>66</v>
      </c>
      <c r="E4">
        <v>2.4</v>
      </c>
      <c r="L4" t="s">
        <v>30</v>
      </c>
    </row>
    <row r="6" spans="1:13" x14ac:dyDescent="0.25">
      <c r="A6" s="1" t="s">
        <v>2</v>
      </c>
    </row>
    <row r="8" spans="1:13" x14ac:dyDescent="0.25">
      <c r="A8" t="s">
        <v>24</v>
      </c>
      <c r="B8">
        <v>576</v>
      </c>
      <c r="C8">
        <v>58</v>
      </c>
      <c r="E8">
        <v>2.4</v>
      </c>
      <c r="G8" t="s">
        <v>39</v>
      </c>
      <c r="H8">
        <v>1</v>
      </c>
      <c r="I8">
        <v>4</v>
      </c>
      <c r="J8" t="s">
        <v>40</v>
      </c>
    </row>
    <row r="9" spans="1:13" x14ac:dyDescent="0.25">
      <c r="A9" t="s">
        <v>25</v>
      </c>
      <c r="B9">
        <v>96</v>
      </c>
      <c r="C9">
        <v>9</v>
      </c>
      <c r="E9">
        <v>0.6</v>
      </c>
      <c r="G9" t="s">
        <v>38</v>
      </c>
      <c r="H9">
        <v>0.05</v>
      </c>
      <c r="I9">
        <v>0.2</v>
      </c>
      <c r="J9" t="s">
        <v>40</v>
      </c>
    </row>
    <row r="13" spans="1:13" x14ac:dyDescent="0.25">
      <c r="A13" t="s">
        <v>26</v>
      </c>
      <c r="B13" s="12">
        <v>0.9</v>
      </c>
    </row>
    <row r="14" spans="1:13" x14ac:dyDescent="0.25">
      <c r="A14" t="s">
        <v>27</v>
      </c>
      <c r="B14">
        <v>0.8</v>
      </c>
    </row>
    <row r="16" spans="1:13" x14ac:dyDescent="0.25">
      <c r="A16" s="3" t="s">
        <v>6</v>
      </c>
    </row>
    <row r="17" spans="1:3" x14ac:dyDescent="0.25">
      <c r="A17" s="5" t="s">
        <v>7</v>
      </c>
      <c r="B17" s="14">
        <v>3000</v>
      </c>
      <c r="C17" s="11" t="s">
        <v>5</v>
      </c>
    </row>
    <row r="18" spans="1:3" x14ac:dyDescent="0.25">
      <c r="B18" s="11">
        <f>B17*10</f>
        <v>30000</v>
      </c>
      <c r="C18" s="11" t="s">
        <v>4</v>
      </c>
    </row>
    <row r="19" spans="1:3" x14ac:dyDescent="0.25">
      <c r="A19" s="1" t="s">
        <v>32</v>
      </c>
      <c r="B19" s="11"/>
      <c r="C19" s="11"/>
    </row>
    <row r="20" spans="1:3" x14ac:dyDescent="0.25">
      <c r="A20" t="s">
        <v>33</v>
      </c>
      <c r="B20" s="14">
        <v>1</v>
      </c>
      <c r="C20" s="11">
        <f>((1-B20)*100%)+1</f>
        <v>1</v>
      </c>
    </row>
    <row r="21" spans="1:3" x14ac:dyDescent="0.25">
      <c r="A21" t="s">
        <v>34</v>
      </c>
      <c r="B21" s="11">
        <f>B18*C20</f>
        <v>30000</v>
      </c>
      <c r="C21" s="11" t="s">
        <v>4</v>
      </c>
    </row>
    <row r="23" spans="1:3" x14ac:dyDescent="0.25">
      <c r="A23" s="1" t="s">
        <v>31</v>
      </c>
    </row>
    <row r="24" spans="1:3" x14ac:dyDescent="0.25">
      <c r="A24" t="s">
        <v>35</v>
      </c>
      <c r="B24" s="14">
        <v>0.9</v>
      </c>
    </row>
    <row r="26" spans="1:3" x14ac:dyDescent="0.25">
      <c r="A26" s="11" t="s">
        <v>3</v>
      </c>
    </row>
    <row r="27" spans="1:3" x14ac:dyDescent="0.25">
      <c r="A27" t="s">
        <v>24</v>
      </c>
      <c r="B27" s="11">
        <f>B3*B24</f>
        <v>5832</v>
      </c>
      <c r="C27" s="11" t="s">
        <v>4</v>
      </c>
    </row>
    <row r="28" spans="1:3" x14ac:dyDescent="0.25">
      <c r="A28" t="s">
        <v>25</v>
      </c>
      <c r="B28" s="11">
        <f>B4*B24</f>
        <v>583.20000000000005</v>
      </c>
      <c r="C28" s="11" t="s">
        <v>4</v>
      </c>
    </row>
    <row r="29" spans="1:3" x14ac:dyDescent="0.25">
      <c r="A29" s="11" t="s">
        <v>2</v>
      </c>
      <c r="B29" s="11"/>
      <c r="C29" s="11"/>
    </row>
    <row r="30" spans="1:3" x14ac:dyDescent="0.25">
      <c r="A30" t="s">
        <v>24</v>
      </c>
      <c r="B30" s="11">
        <f>B8*B24</f>
        <v>518.4</v>
      </c>
      <c r="C30" s="11" t="s">
        <v>4</v>
      </c>
    </row>
    <row r="31" spans="1:3" x14ac:dyDescent="0.25">
      <c r="A31" t="s">
        <v>25</v>
      </c>
      <c r="B31" s="11">
        <f>B9*B24</f>
        <v>86.4</v>
      </c>
      <c r="C31" s="11" t="s">
        <v>4</v>
      </c>
    </row>
    <row r="35" spans="1:15" x14ac:dyDescent="0.25">
      <c r="A35" s="15" t="s">
        <v>36</v>
      </c>
      <c r="B35" s="16"/>
      <c r="C35" s="17"/>
      <c r="E35" s="18" t="s">
        <v>47</v>
      </c>
      <c r="F35" s="19"/>
      <c r="G35" s="20"/>
      <c r="I35" s="18" t="s">
        <v>48</v>
      </c>
      <c r="J35" s="19"/>
      <c r="K35" s="20"/>
      <c r="M35" s="18" t="s">
        <v>49</v>
      </c>
      <c r="N35" s="19"/>
      <c r="O35" s="20"/>
    </row>
    <row r="36" spans="1:15" x14ac:dyDescent="0.25">
      <c r="A36" s="5" t="s">
        <v>8</v>
      </c>
      <c r="B36" s="5">
        <f>B21/B30</f>
        <v>57.870370370370374</v>
      </c>
      <c r="C36" s="5" t="s">
        <v>16</v>
      </c>
      <c r="E36" s="5" t="s">
        <v>8</v>
      </c>
      <c r="F36" s="5">
        <f>B21/B31</f>
        <v>347.22222222222217</v>
      </c>
      <c r="G36" s="5" t="s">
        <v>16</v>
      </c>
      <c r="I36" s="5" t="s">
        <v>8</v>
      </c>
      <c r="J36" s="5">
        <f>B21/B28</f>
        <v>51.440329218106989</v>
      </c>
      <c r="K36" s="5" t="s">
        <v>16</v>
      </c>
      <c r="M36" s="5" t="s">
        <v>8</v>
      </c>
      <c r="N36" s="5">
        <f>B21/B27</f>
        <v>5.1440329218106999</v>
      </c>
      <c r="O36" s="5" t="s">
        <v>16</v>
      </c>
    </row>
    <row r="37" spans="1:15" x14ac:dyDescent="0.25">
      <c r="A37" s="5" t="s">
        <v>9</v>
      </c>
      <c r="B37" s="5"/>
      <c r="C37" s="5" t="s">
        <v>16</v>
      </c>
      <c r="E37" s="5" t="s">
        <v>9</v>
      </c>
      <c r="F37" s="5"/>
      <c r="G37" s="5" t="s">
        <v>16</v>
      </c>
      <c r="I37" s="5" t="s">
        <v>9</v>
      </c>
      <c r="J37" s="5"/>
      <c r="K37" s="5" t="s">
        <v>16</v>
      </c>
      <c r="M37" s="5" t="s">
        <v>9</v>
      </c>
      <c r="N37" s="5"/>
      <c r="O37" s="5" t="s">
        <v>16</v>
      </c>
    </row>
    <row r="38" spans="1:15" x14ac:dyDescent="0.25">
      <c r="A38" s="5" t="s">
        <v>10</v>
      </c>
      <c r="B38" s="5">
        <f>B36*1.5</f>
        <v>86.805555555555557</v>
      </c>
      <c r="C38" s="5" t="s">
        <v>16</v>
      </c>
      <c r="E38" s="5" t="s">
        <v>10</v>
      </c>
      <c r="F38" s="5">
        <f>F36*1.5</f>
        <v>520.83333333333326</v>
      </c>
      <c r="G38" s="5" t="s">
        <v>16</v>
      </c>
      <c r="I38" s="5" t="s">
        <v>10</v>
      </c>
      <c r="J38" s="5">
        <f>J36*1.5</f>
        <v>77.160493827160479</v>
      </c>
      <c r="K38" s="5" t="s">
        <v>16</v>
      </c>
      <c r="M38" s="5" t="s">
        <v>10</v>
      </c>
      <c r="N38" s="5">
        <f>N36*1.5</f>
        <v>7.7160493827160499</v>
      </c>
      <c r="O38" s="5" t="s">
        <v>16</v>
      </c>
    </row>
    <row r="39" spans="1:15" x14ac:dyDescent="0.25">
      <c r="A39" s="5" t="s">
        <v>9</v>
      </c>
      <c r="B39" s="9">
        <f>ROUNDUP(B38,0)</f>
        <v>87</v>
      </c>
      <c r="C39" s="5"/>
      <c r="E39" s="5" t="s">
        <v>9</v>
      </c>
      <c r="F39" s="9">
        <f>ROUNDUP(F38,0)</f>
        <v>521</v>
      </c>
      <c r="G39" s="5"/>
      <c r="I39" s="5" t="s">
        <v>9</v>
      </c>
      <c r="J39" s="9">
        <f>ROUNDUP(J38,0)</f>
        <v>78</v>
      </c>
      <c r="K39" s="5"/>
      <c r="M39" s="5" t="s">
        <v>9</v>
      </c>
      <c r="N39" s="9">
        <f>ROUNDUP(N38,0)</f>
        <v>8</v>
      </c>
      <c r="O39" s="5"/>
    </row>
    <row r="40" spans="1:15" x14ac:dyDescent="0.25">
      <c r="A40" s="5"/>
      <c r="B40" s="5"/>
      <c r="C40" s="5"/>
      <c r="E40" s="5"/>
      <c r="F40" s="5"/>
      <c r="G40" s="5"/>
      <c r="I40" s="5"/>
      <c r="J40" s="5"/>
      <c r="K40" s="5"/>
      <c r="M40" s="5"/>
      <c r="N40" s="5"/>
      <c r="O40" s="5"/>
    </row>
    <row r="41" spans="1:15" x14ac:dyDescent="0.25">
      <c r="A41" s="5" t="s">
        <v>41</v>
      </c>
      <c r="B41" s="5">
        <f>B39*E8</f>
        <v>208.79999999999998</v>
      </c>
      <c r="C41" s="5" t="s">
        <v>40</v>
      </c>
      <c r="E41" s="5" t="s">
        <v>41</v>
      </c>
      <c r="F41" s="5">
        <f>F39*E9</f>
        <v>312.59999999999997</v>
      </c>
      <c r="G41" s="5" t="s">
        <v>40</v>
      </c>
      <c r="I41" s="5" t="s">
        <v>41</v>
      </c>
      <c r="J41" s="5">
        <f>J39*E4</f>
        <v>187.2</v>
      </c>
      <c r="K41" s="5" t="s">
        <v>40</v>
      </c>
      <c r="M41" s="5" t="s">
        <v>41</v>
      </c>
      <c r="N41" s="5">
        <f>N39*E3</f>
        <v>134.4</v>
      </c>
      <c r="O41" s="5" t="s">
        <v>40</v>
      </c>
    </row>
    <row r="42" spans="1:15" x14ac:dyDescent="0.25">
      <c r="A42" s="5"/>
      <c r="B42" s="5"/>
      <c r="C42" s="5"/>
      <c r="E42" s="5"/>
      <c r="F42" s="5"/>
      <c r="G42" s="5"/>
      <c r="I42" s="5"/>
      <c r="J42" s="5"/>
      <c r="K42" s="5"/>
      <c r="M42" s="5"/>
      <c r="N42" s="5"/>
      <c r="O42" s="5"/>
    </row>
    <row r="43" spans="1:15" x14ac:dyDescent="0.25">
      <c r="A43" s="5" t="s">
        <v>45</v>
      </c>
      <c r="B43" s="5">
        <f>B41/I8</f>
        <v>52.199999999999996</v>
      </c>
      <c r="C43" s="5"/>
      <c r="E43" s="5" t="s">
        <v>45</v>
      </c>
      <c r="F43" s="5">
        <f>F41/I8</f>
        <v>78.149999999999991</v>
      </c>
      <c r="G43" s="5"/>
      <c r="I43" s="5" t="s">
        <v>45</v>
      </c>
      <c r="J43" s="5">
        <f>J41/I3</f>
        <v>15.6</v>
      </c>
      <c r="K43" s="5"/>
      <c r="M43" s="5" t="s">
        <v>45</v>
      </c>
      <c r="N43" s="5">
        <f>N41/I3</f>
        <v>11.200000000000001</v>
      </c>
      <c r="O43" s="5"/>
    </row>
    <row r="44" spans="1:15" x14ac:dyDescent="0.25">
      <c r="A44" s="5" t="s">
        <v>46</v>
      </c>
      <c r="B44" s="9">
        <f>ROUNDUP(B43,0)</f>
        <v>53</v>
      </c>
      <c r="C44" s="5"/>
      <c r="E44" s="5" t="s">
        <v>46</v>
      </c>
      <c r="F44" s="9">
        <f>ROUNDUP(F43,0)</f>
        <v>79</v>
      </c>
      <c r="G44" s="5"/>
      <c r="I44" s="5" t="s">
        <v>46</v>
      </c>
      <c r="J44" s="9">
        <f>ROUNDUP(J43,0)</f>
        <v>16</v>
      </c>
      <c r="K44" s="5"/>
      <c r="M44" s="5" t="s">
        <v>46</v>
      </c>
      <c r="N44" s="9">
        <f>ROUNDUP(N43,0)</f>
        <v>12</v>
      </c>
      <c r="O44" s="5"/>
    </row>
    <row r="46" spans="1:15" x14ac:dyDescent="0.25">
      <c r="C46">
        <f>F39/B39</f>
        <v>5.9885057471264371</v>
      </c>
    </row>
    <row r="48" spans="1:15" x14ac:dyDescent="0.25">
      <c r="L48">
        <f>J39/N39</f>
        <v>9.75</v>
      </c>
    </row>
    <row r="49" spans="7:7" x14ac:dyDescent="0.25">
      <c r="G49">
        <f>9*3</f>
        <v>27</v>
      </c>
    </row>
  </sheetData>
  <mergeCells count="4">
    <mergeCell ref="A35:C35"/>
    <mergeCell ref="E35:G35"/>
    <mergeCell ref="I35:K35"/>
    <mergeCell ref="M35:O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Ионник</vt:lpstr>
      <vt:lpstr>Водородник</vt:lpstr>
      <vt:lpstr>Атмосферник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edik</dc:creator>
  <cp:lastModifiedBy>edik</cp:lastModifiedBy>
  <dcterms:created xsi:type="dcterms:W3CDTF">2022-04-16T05:13:53Z</dcterms:created>
  <dcterms:modified xsi:type="dcterms:W3CDTF">2025-01-01T23:54:56Z</dcterms:modified>
</cp:coreProperties>
</file>