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Enriquito\Trabajos e Investigaciones\Doctorado UNICA\Code\Pruebas\Gamma Completa por el excel\"/>
    </mc:Choice>
  </mc:AlternateContent>
  <xr:revisionPtr revIDLastSave="0" documentId="8_{28246C84-7DAD-400B-A825-653109363ACA}" xr6:coauthVersionLast="46" xr6:coauthVersionMax="46" xr10:uidLastSave="{00000000-0000-0000-0000-000000000000}"/>
  <bookViews>
    <workbookView xWindow="-28920" yWindow="-3105" windowWidth="29040" windowHeight="15840"/>
  </bookViews>
  <sheets>
    <sheet name="Funcion Normal" sheetId="24" r:id="rId1"/>
    <sheet name="Hoja1" sheetId="25" r:id="rId2"/>
  </sheets>
  <calcPr calcId="181029"/>
</workbook>
</file>

<file path=xl/calcChain.xml><?xml version="1.0" encoding="utf-8"?>
<calcChain xmlns="http://schemas.openxmlformats.org/spreadsheetml/2006/main">
  <c r="G6" i="24" l="1"/>
  <c r="H6" i="24"/>
  <c r="G7" i="24"/>
  <c r="G8" i="24"/>
  <c r="I8" i="24" s="1"/>
  <c r="G9" i="24"/>
  <c r="G10" i="24"/>
  <c r="I10" i="24" s="1"/>
  <c r="G11" i="24"/>
  <c r="G12" i="24"/>
  <c r="G13" i="24"/>
  <c r="I13" i="24" s="1"/>
  <c r="G14" i="24"/>
  <c r="H14" i="24" s="1"/>
  <c r="G15" i="24"/>
  <c r="G16" i="24"/>
  <c r="H16" i="24" s="1"/>
  <c r="G17" i="24"/>
  <c r="I17" i="24" s="1"/>
  <c r="G18" i="24"/>
  <c r="H18" i="24" s="1"/>
  <c r="G19" i="24"/>
  <c r="G20" i="24"/>
  <c r="H20" i="24" s="1"/>
  <c r="G21" i="24"/>
  <c r="H21" i="24" s="1"/>
  <c r="G22" i="24"/>
  <c r="H22" i="24"/>
  <c r="G23" i="24"/>
  <c r="I23" i="24" s="1"/>
  <c r="G24" i="24"/>
  <c r="G25" i="24"/>
  <c r="G26" i="24"/>
  <c r="H26" i="24"/>
  <c r="G27" i="24"/>
  <c r="I27" i="24" s="1"/>
  <c r="G28" i="24"/>
  <c r="G29" i="24"/>
  <c r="G30" i="24"/>
  <c r="I30" i="24" s="1"/>
  <c r="G31" i="24"/>
  <c r="I31" i="24" s="1"/>
  <c r="G32" i="24"/>
  <c r="H32" i="24" s="1"/>
  <c r="G33" i="24"/>
  <c r="I33" i="24" s="1"/>
  <c r="G34" i="24"/>
  <c r="H34" i="24" s="1"/>
  <c r="G5" i="24"/>
  <c r="H37" i="24" s="1"/>
  <c r="K7" i="24"/>
  <c r="L7" i="24" s="1"/>
  <c r="K8" i="24"/>
  <c r="L8" i="24"/>
  <c r="K9" i="24"/>
  <c r="L9" i="24"/>
  <c r="K10" i="24"/>
  <c r="L10" i="24" s="1"/>
  <c r="K11" i="24"/>
  <c r="K12" i="24"/>
  <c r="L12" i="24"/>
  <c r="K13" i="24"/>
  <c r="L13" i="24"/>
  <c r="K14" i="24"/>
  <c r="K15" i="24"/>
  <c r="L15" i="24" s="1"/>
  <c r="K16" i="24"/>
  <c r="L16" i="24" s="1"/>
  <c r="K17" i="24"/>
  <c r="L17" i="24"/>
  <c r="K18" i="24"/>
  <c r="K19" i="24"/>
  <c r="K20" i="24"/>
  <c r="L20" i="24"/>
  <c r="K21" i="24"/>
  <c r="L21" i="24" s="1"/>
  <c r="K22" i="24"/>
  <c r="K23" i="24"/>
  <c r="L23" i="24" s="1"/>
  <c r="K24" i="24"/>
  <c r="L24" i="24"/>
  <c r="K25" i="24"/>
  <c r="L25" i="24"/>
  <c r="K26" i="24"/>
  <c r="L26" i="24" s="1"/>
  <c r="K27" i="24"/>
  <c r="K28" i="24"/>
  <c r="L28" i="24"/>
  <c r="K29" i="24"/>
  <c r="L29" i="24" s="1"/>
  <c r="K30" i="24"/>
  <c r="K31" i="24"/>
  <c r="L31" i="24" s="1"/>
  <c r="K32" i="24"/>
  <c r="L32" i="24" s="1"/>
  <c r="K33" i="24"/>
  <c r="L33" i="24"/>
  <c r="K34" i="24"/>
  <c r="K6" i="24"/>
  <c r="K5" i="24"/>
  <c r="L5" i="24"/>
  <c r="H40" i="24"/>
  <c r="I5" i="24" s="1"/>
  <c r="H8" i="24"/>
  <c r="H9" i="24"/>
  <c r="H11" i="24"/>
  <c r="H12" i="24"/>
  <c r="H13" i="24"/>
  <c r="H15" i="24"/>
  <c r="H19" i="24"/>
  <c r="H23" i="24"/>
  <c r="H24" i="24"/>
  <c r="H25" i="24"/>
  <c r="H28" i="24"/>
  <c r="H29" i="24"/>
  <c r="H31" i="24"/>
  <c r="H5" i="24"/>
  <c r="L6" i="24"/>
  <c r="L11" i="24"/>
  <c r="L14" i="24"/>
  <c r="L18" i="24"/>
  <c r="L19" i="24"/>
  <c r="L22" i="24"/>
  <c r="L27" i="24"/>
  <c r="L30" i="24"/>
  <c r="L34" i="24"/>
  <c r="P5" i="24"/>
  <c r="P6" i="24"/>
  <c r="P7" i="24"/>
  <c r="P8" i="24"/>
  <c r="P9" i="24"/>
  <c r="P10" i="24"/>
  <c r="P11" i="24"/>
  <c r="P12" i="24"/>
  <c r="P13" i="24"/>
  <c r="P14" i="24"/>
  <c r="I26" i="24" l="1"/>
  <c r="I14" i="24"/>
  <c r="I24" i="24"/>
  <c r="H30" i="24"/>
  <c r="H10" i="24"/>
  <c r="I18" i="24"/>
  <c r="I15" i="24"/>
  <c r="I29" i="24"/>
  <c r="I11" i="24"/>
  <c r="I7" i="24"/>
  <c r="I21" i="24"/>
  <c r="I16" i="24"/>
  <c r="H41" i="24"/>
  <c r="H38" i="24"/>
  <c r="M38" i="24" s="1"/>
  <c r="I25" i="24"/>
  <c r="H17" i="24"/>
  <c r="H7" i="24"/>
  <c r="I37" i="24" s="1"/>
  <c r="I9" i="24"/>
  <c r="I34" i="24"/>
  <c r="H27" i="24"/>
  <c r="I22" i="24"/>
  <c r="I28" i="24"/>
  <c r="H42" i="24"/>
  <c r="I20" i="24"/>
  <c r="I19" i="24"/>
  <c r="I6" i="24"/>
  <c r="J37" i="24" s="1"/>
  <c r="H39" i="24" s="1"/>
  <c r="I12" i="24"/>
  <c r="I32" i="24"/>
  <c r="H33" i="24"/>
  <c r="H43" i="24" l="1"/>
  <c r="H44" i="24" s="1"/>
  <c r="J16" i="24" l="1"/>
  <c r="M16" i="24" s="1"/>
  <c r="J12" i="24"/>
  <c r="M12" i="24" s="1"/>
  <c r="J30" i="24"/>
  <c r="M30" i="24" s="1"/>
  <c r="J22" i="24"/>
  <c r="M22" i="24" s="1"/>
  <c r="J5" i="24"/>
  <c r="M5" i="24" s="1"/>
  <c r="J29" i="24"/>
  <c r="M29" i="24" s="1"/>
  <c r="J6" i="24"/>
  <c r="M6" i="24" s="1"/>
  <c r="J18" i="24"/>
  <c r="M18" i="24" s="1"/>
  <c r="J19" i="24"/>
  <c r="M19" i="24" s="1"/>
  <c r="J31" i="24"/>
  <c r="M31" i="24" s="1"/>
  <c r="J28" i="24"/>
  <c r="M28" i="24" s="1"/>
  <c r="J21" i="24"/>
  <c r="M21" i="24" s="1"/>
  <c r="J25" i="24"/>
  <c r="M25" i="24" s="1"/>
  <c r="J15" i="24"/>
  <c r="M15" i="24" s="1"/>
  <c r="J33" i="24"/>
  <c r="M33" i="24" s="1"/>
  <c r="J32" i="24"/>
  <c r="M32" i="24" s="1"/>
  <c r="J24" i="24"/>
  <c r="M24" i="24" s="1"/>
  <c r="J23" i="24"/>
  <c r="M23" i="24" s="1"/>
  <c r="J17" i="24"/>
  <c r="M17" i="24" s="1"/>
  <c r="J26" i="24"/>
  <c r="M26" i="24" s="1"/>
  <c r="J13" i="24"/>
  <c r="M13" i="24" s="1"/>
  <c r="Q10" i="24"/>
  <c r="H45" i="24"/>
  <c r="Q8" i="24" s="1"/>
  <c r="J7" i="24"/>
  <c r="M7" i="24" s="1"/>
  <c r="Q13" i="24"/>
  <c r="J34" i="24"/>
  <c r="M34" i="24" s="1"/>
  <c r="Q14" i="24"/>
  <c r="J10" i="24"/>
  <c r="M10" i="24" s="1"/>
  <c r="Q5" i="24"/>
  <c r="J9" i="24" l="1"/>
  <c r="M9" i="24" s="1"/>
  <c r="J8" i="24"/>
  <c r="M8" i="24" s="1"/>
  <c r="Q11" i="24"/>
  <c r="Q7" i="24"/>
  <c r="J27" i="24"/>
  <c r="M27" i="24" s="1"/>
  <c r="J20" i="24"/>
  <c r="M20" i="24" s="1"/>
  <c r="M37" i="24" s="1"/>
  <c r="J14" i="24"/>
  <c r="M14" i="24" s="1"/>
  <c r="Q6" i="24"/>
  <c r="Q12" i="24"/>
  <c r="J11" i="24"/>
  <c r="M11" i="24" s="1"/>
  <c r="Q9" i="24"/>
</calcChain>
</file>

<file path=xl/sharedStrings.xml><?xml version="1.0" encoding="utf-8"?>
<sst xmlns="http://schemas.openxmlformats.org/spreadsheetml/2006/main" count="27" uniqueCount="23">
  <si>
    <t>Año</t>
  </si>
  <si>
    <t>Σ</t>
  </si>
  <si>
    <t>T (años)</t>
  </si>
  <si>
    <t xml:space="preserve">N </t>
  </si>
  <si>
    <t>P (mm)</t>
  </si>
  <si>
    <r>
      <t>(x-x</t>
    </r>
    <r>
      <rPr>
        <b/>
        <vertAlign val="subscript"/>
        <sz val="11"/>
        <rFont val="Calibri"/>
        <family val="2"/>
      </rPr>
      <t>m</t>
    </r>
    <r>
      <rPr>
        <b/>
        <sz val="11"/>
        <rFont val="Calibri"/>
        <family val="2"/>
      </rPr>
      <t>)</t>
    </r>
    <r>
      <rPr>
        <b/>
        <vertAlign val="superscript"/>
        <sz val="11"/>
        <rFont val="Calibri"/>
        <family val="2"/>
      </rPr>
      <t>2</t>
    </r>
  </si>
  <si>
    <t>P(X)</t>
  </si>
  <si>
    <t>m</t>
  </si>
  <si>
    <r>
      <rPr>
        <b/>
        <sz val="10"/>
        <rFont val="Calibri"/>
        <family val="2"/>
      </rPr>
      <t>Δ (max)</t>
    </r>
    <r>
      <rPr>
        <b/>
        <sz val="8"/>
        <rFont val="Arial"/>
        <family val="2"/>
      </rPr>
      <t xml:space="preserve"> =</t>
    </r>
  </si>
  <si>
    <r>
      <rPr>
        <b/>
        <sz val="10"/>
        <rFont val="Calibri"/>
        <family val="2"/>
      </rPr>
      <t>Δo</t>
    </r>
    <r>
      <rPr>
        <b/>
        <sz val="8"/>
        <rFont val="Arial"/>
        <family val="2"/>
      </rPr>
      <t xml:space="preserve"> =</t>
    </r>
  </si>
  <si>
    <t>s</t>
  </si>
  <si>
    <t>Ordenar P</t>
  </si>
  <si>
    <t>LN (P)</t>
  </si>
  <si>
    <r>
      <rPr>
        <b/>
        <sz val="11"/>
        <color indexed="8"/>
        <rFont val="Calibri"/>
        <family val="2"/>
      </rPr>
      <t>μ</t>
    </r>
    <r>
      <rPr>
        <b/>
        <sz val="11"/>
        <color indexed="8"/>
        <rFont val="Calibri"/>
        <family val="2"/>
      </rPr>
      <t xml:space="preserve"> =</t>
    </r>
  </si>
  <si>
    <r>
      <rPr>
        <b/>
        <sz val="11"/>
        <color indexed="8"/>
        <rFont val="Symbol"/>
        <family val="1"/>
        <charset val="2"/>
      </rPr>
      <t>S</t>
    </r>
    <r>
      <rPr>
        <b/>
        <sz val="11"/>
        <color indexed="8"/>
        <rFont val="Calibri"/>
        <family val="2"/>
      </rPr>
      <t xml:space="preserve">LN(X) </t>
    </r>
    <r>
      <rPr>
        <b/>
        <sz val="11"/>
        <color indexed="8"/>
        <rFont val="Calibri"/>
        <family val="2"/>
      </rPr>
      <t>=</t>
    </r>
  </si>
  <si>
    <r>
      <rPr>
        <b/>
        <sz val="11"/>
        <color indexed="8"/>
        <rFont val="Calibri"/>
        <family val="2"/>
      </rPr>
      <t xml:space="preserve">LN(Xm) </t>
    </r>
    <r>
      <rPr>
        <b/>
        <sz val="11"/>
        <color indexed="8"/>
        <rFont val="Calibri"/>
        <family val="2"/>
      </rPr>
      <t>=</t>
    </r>
  </si>
  <si>
    <t>A =</t>
  </si>
  <si>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 xml:space="preserve"> =</t>
    </r>
  </si>
  <si>
    <r>
      <rPr>
        <b/>
        <sz val="11"/>
        <color indexed="8"/>
        <rFont val="Symbol"/>
        <family val="1"/>
        <charset val="2"/>
      </rPr>
      <t>b</t>
    </r>
    <r>
      <rPr>
        <b/>
        <sz val="11"/>
        <color indexed="8"/>
        <rFont val="Calibri"/>
        <family val="2"/>
      </rPr>
      <t xml:space="preserve"> =</t>
    </r>
  </si>
  <si>
    <t>g(x)</t>
  </si>
  <si>
    <r>
      <t>Δ</t>
    </r>
    <r>
      <rPr>
        <b/>
        <sz val="8.8000000000000007"/>
        <rFont val="Calibri"/>
        <family val="2"/>
      </rPr>
      <t xml:space="preserve"> = </t>
    </r>
    <r>
      <rPr>
        <b/>
        <sz val="11"/>
        <rFont val="Calibri"/>
        <family val="2"/>
      </rPr>
      <t>ABS[g(x)-P(x)]</t>
    </r>
  </si>
  <si>
    <t>g(x) = P(%)</t>
  </si>
  <si>
    <r>
      <t xml:space="preserve">Ordenar </t>
    </r>
    <r>
      <rPr>
        <b/>
        <i/>
        <sz val="10"/>
        <color indexed="12"/>
        <rFont val="Arial"/>
        <family val="2"/>
      </rPr>
      <t>P</t>
    </r>
    <r>
      <rPr>
        <b/>
        <sz val="10"/>
        <color indexed="10"/>
        <rFont val="Arial"/>
        <family val="2"/>
      </rPr>
      <t xml:space="preserve"> Ascendente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</si>
</sst>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8" formatCode="0.000"/>
    <numFmt numFmtId="189" formatCode="0.0"/>
    <numFmt numFmtId="190" formatCode="0.0000"/>
  </numFmts>
  <fonts count="19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6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vertAlign val="superscript"/>
      <sz val="11"/>
      <name val="Calibri"/>
      <family val="2"/>
    </font>
    <font>
      <b/>
      <sz val="8.8000000000000007"/>
      <name val="Calibri"/>
      <family val="2"/>
    </font>
    <font>
      <b/>
      <sz val="10"/>
      <name val="Calibri"/>
      <family val="2"/>
    </font>
    <font>
      <b/>
      <sz val="8"/>
      <name val="Arial"/>
      <family val="2"/>
    </font>
    <font>
      <b/>
      <sz val="11"/>
      <color indexed="8"/>
      <name val="Calibri"/>
      <family val="2"/>
    </font>
    <font>
      <b/>
      <sz val="10"/>
      <name val="Symbol"/>
      <family val="1"/>
      <charset val="2"/>
    </font>
    <font>
      <b/>
      <sz val="10"/>
      <color indexed="10"/>
      <name val="Arial"/>
      <family val="2"/>
    </font>
    <font>
      <b/>
      <sz val="11"/>
      <color indexed="8"/>
      <name val="Symbol"/>
      <family val="1"/>
      <charset val="2"/>
    </font>
    <font>
      <b/>
      <i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CC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88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88" fontId="4" fillId="0" borderId="0" xfId="0" applyNumberFormat="1" applyFont="1" applyFill="1" applyBorder="1" applyAlignment="1">
      <alignment horizontal="center"/>
    </xf>
    <xf numFmtId="188" fontId="0" fillId="2" borderId="1" xfId="0" applyNumberFormat="1" applyFill="1" applyBorder="1" applyAlignment="1">
      <alignment horizontal="center"/>
    </xf>
    <xf numFmtId="0" fontId="0" fillId="0" borderId="0" xfId="0" applyFill="1"/>
    <xf numFmtId="0" fontId="1" fillId="4" borderId="2" xfId="0" applyFont="1" applyFill="1" applyBorder="1" applyAlignment="1">
      <alignment horizontal="center"/>
    </xf>
    <xf numFmtId="188" fontId="0" fillId="0" borderId="0" xfId="0" applyNumberFormat="1" applyAlignment="1">
      <alignment horizontal="center"/>
    </xf>
    <xf numFmtId="0" fontId="16" fillId="0" borderId="0" xfId="0" applyFont="1" applyFill="1" applyBorder="1" applyAlignment="1">
      <alignment horizontal="center"/>
    </xf>
    <xf numFmtId="188" fontId="0" fillId="0" borderId="0" xfId="0" applyNumberForma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2" fontId="18" fillId="0" borderId="0" xfId="0" applyNumberFormat="1" applyFont="1" applyFill="1" applyBorder="1" applyAlignment="1">
      <alignment horizontal="center"/>
    </xf>
    <xf numFmtId="190" fontId="0" fillId="0" borderId="0" xfId="0" applyNumberFormat="1" applyAlignment="1">
      <alignment horizontal="center"/>
    </xf>
    <xf numFmtId="2" fontId="1" fillId="5" borderId="3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88" fontId="1" fillId="5" borderId="5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88" fontId="0" fillId="0" borderId="0" xfId="0" applyNumberFormat="1" applyBorder="1" applyAlignment="1">
      <alignment horizontal="center"/>
    </xf>
    <xf numFmtId="0" fontId="0" fillId="2" borderId="6" xfId="0" applyFill="1" applyBorder="1"/>
    <xf numFmtId="0" fontId="1" fillId="3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6" fillId="7" borderId="7" xfId="0" applyFont="1" applyFill="1" applyBorder="1" applyAlignment="1">
      <alignment horizontal="center"/>
    </xf>
    <xf numFmtId="188" fontId="0" fillId="7" borderId="8" xfId="0" applyNumberFormat="1" applyFill="1" applyBorder="1" applyAlignment="1">
      <alignment horizontal="center"/>
    </xf>
    <xf numFmtId="0" fontId="16" fillId="7" borderId="4" xfId="0" applyFont="1" applyFill="1" applyBorder="1" applyAlignment="1">
      <alignment horizontal="center"/>
    </xf>
    <xf numFmtId="188" fontId="0" fillId="7" borderId="5" xfId="0" applyNumberFormat="1" applyFill="1" applyBorder="1" applyAlignment="1">
      <alignment horizontal="center"/>
    </xf>
    <xf numFmtId="188" fontId="18" fillId="5" borderId="9" xfId="0" applyNumberFormat="1" applyFont="1" applyFill="1" applyBorder="1" applyAlignment="1">
      <alignment horizontal="center"/>
    </xf>
    <xf numFmtId="18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73840769903763"/>
          <c:y val="6.0765319779129481E-2"/>
          <c:w val="0.72758792650918636"/>
          <c:h val="0.69953188625482343"/>
        </c:manualLayout>
      </c:layout>
      <c:scatterChart>
        <c:scatterStyle val="smoothMarker"/>
        <c:varyColors val="0"/>
        <c:ser>
          <c:idx val="0"/>
          <c:order val="0"/>
          <c:trendline>
            <c:trendlineType val="log"/>
            <c:dispRSqr val="1"/>
            <c:dispEq val="1"/>
            <c:trendlineLbl>
              <c:layout>
                <c:manualLayout>
                  <c:x val="-0.16772900262467191"/>
                  <c:y val="0.25459705664216487"/>
                </c:manualLayout>
              </c:layout>
              <c:numFmt formatCode="General" sourceLinked="0"/>
            </c:trendlineLbl>
          </c:trendline>
          <c:xVal>
            <c:numRef>
              <c:f>'Funcion Normal'!$O$5:$O$14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22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'Funcion Normal'!$Q$5:$Q$14</c:f>
              <c:numCache>
                <c:formatCode>0.0</c:formatCode>
                <c:ptCount val="10"/>
                <c:pt idx="0">
                  <c:v>1312.6121709710937</c:v>
                </c:pt>
                <c:pt idx="1">
                  <c:v>1606.4323928550846</c:v>
                </c:pt>
                <c:pt idx="2">
                  <c:v>1775.8983944680699</c:v>
                </c:pt>
                <c:pt idx="3">
                  <c:v>1943.5506469300558</c:v>
                </c:pt>
                <c:pt idx="4">
                  <c:v>2100.6643310772647</c:v>
                </c:pt>
                <c:pt idx="5">
                  <c:v>2223.8123726622366</c:v>
                </c:pt>
                <c:pt idx="6">
                  <c:v>2340.4758033193857</c:v>
                </c:pt>
                <c:pt idx="7">
                  <c:v>2406.2713258132467</c:v>
                </c:pt>
                <c:pt idx="8">
                  <c:v>2452.0041119176026</c:v>
                </c:pt>
                <c:pt idx="9">
                  <c:v>2486.9795549075757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1-4BD0-9CD2-968194DF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36656"/>
        <c:axId val="1"/>
      </c:scatterChart>
      <c:valAx>
        <c:axId val="448136656"/>
        <c:scaling>
          <c:orientation val="minMax"/>
          <c:max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 (años)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 (mm)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8136656"/>
        <c:crosses val="autoZero"/>
        <c:crossBetween val="midCat"/>
      </c:valAx>
      <c:spPr>
        <a:ln>
          <a:solidFill>
            <a:schemeClr val="bg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chart" Target="../charts/chart1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2</xdr:row>
      <xdr:rowOff>209550</xdr:rowOff>
    </xdr:from>
    <xdr:to>
      <xdr:col>24</xdr:col>
      <xdr:colOff>476250</xdr:colOff>
      <xdr:row>18</xdr:row>
      <xdr:rowOff>152400</xdr:rowOff>
    </xdr:to>
    <xdr:graphicFrame macro="">
      <xdr:nvGraphicFramePr>
        <xdr:cNvPr id="327082" name="2 Gráfico">
          <a:extLst>
            <a:ext uri="{FF2B5EF4-FFF2-40B4-BE49-F238E27FC236}">
              <a16:creationId xmlns:a16="http://schemas.microsoft.com/office/drawing/2014/main" id="{D891B8C3-06B0-4361-BB0B-6CD7ABE3D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504825</xdr:colOff>
      <xdr:row>53</xdr:row>
      <xdr:rowOff>57150</xdr:rowOff>
    </xdr:from>
    <xdr:to>
      <xdr:col>12</xdr:col>
      <xdr:colOff>666750</xdr:colOff>
      <xdr:row>58</xdr:row>
      <xdr:rowOff>47625</xdr:rowOff>
    </xdr:to>
    <xdr:pic>
      <xdr:nvPicPr>
        <xdr:cNvPr id="327083" name="Picture 1">
          <a:extLst>
            <a:ext uri="{FF2B5EF4-FFF2-40B4-BE49-F238E27FC236}">
              <a16:creationId xmlns:a16="http://schemas.microsoft.com/office/drawing/2014/main" id="{31ABE3DC-D7B6-4E17-85BD-798B2AD92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941" t="39323" r="33971" b="52344"/>
        <a:stretch>
          <a:fillRect/>
        </a:stretch>
      </xdr:blipFill>
      <xdr:spPr bwMode="auto">
        <a:xfrm>
          <a:off x="5181600" y="9010650"/>
          <a:ext cx="48863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466725</xdr:colOff>
      <xdr:row>66</xdr:row>
      <xdr:rowOff>114300</xdr:rowOff>
    </xdr:from>
    <xdr:to>
      <xdr:col>9</xdr:col>
      <xdr:colOff>19050</xdr:colOff>
      <xdr:row>72</xdr:row>
      <xdr:rowOff>0</xdr:rowOff>
    </xdr:to>
    <xdr:pic>
      <xdr:nvPicPr>
        <xdr:cNvPr id="327084" name="Picture 315">
          <a:extLst>
            <a:ext uri="{FF2B5EF4-FFF2-40B4-BE49-F238E27FC236}">
              <a16:creationId xmlns:a16="http://schemas.microsoft.com/office/drawing/2014/main" id="{A3187792-17D3-48BB-B3DB-9B10C6A5F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11172825"/>
          <a:ext cx="21240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571500</xdr:colOff>
      <xdr:row>60</xdr:row>
      <xdr:rowOff>57150</xdr:rowOff>
    </xdr:from>
    <xdr:to>
      <xdr:col>9</xdr:col>
      <xdr:colOff>381000</xdr:colOff>
      <xdr:row>64</xdr:row>
      <xdr:rowOff>142875</xdr:rowOff>
    </xdr:to>
    <xdr:pic>
      <xdr:nvPicPr>
        <xdr:cNvPr id="327085" name="8 Imagen">
          <a:extLst>
            <a:ext uri="{FF2B5EF4-FFF2-40B4-BE49-F238E27FC236}">
              <a16:creationId xmlns:a16="http://schemas.microsoft.com/office/drawing/2014/main" id="{5E9AE34D-B708-4254-A66D-F397C0A9E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05" t="45888" r="69102" b="46875"/>
        <a:stretch>
          <a:fillRect/>
        </a:stretch>
      </xdr:blipFill>
      <xdr:spPr bwMode="auto">
        <a:xfrm>
          <a:off x="5248275" y="10144125"/>
          <a:ext cx="23812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552450</xdr:colOff>
      <xdr:row>73</xdr:row>
      <xdr:rowOff>95250</xdr:rowOff>
    </xdr:from>
    <xdr:to>
      <xdr:col>7</xdr:col>
      <xdr:colOff>228600</xdr:colOff>
      <xdr:row>77</xdr:row>
      <xdr:rowOff>47625</xdr:rowOff>
    </xdr:to>
    <xdr:pic>
      <xdr:nvPicPr>
        <xdr:cNvPr id="327086" name="Picture 317">
          <a:extLst>
            <a:ext uri="{FF2B5EF4-FFF2-40B4-BE49-F238E27FC236}">
              <a16:creationId xmlns:a16="http://schemas.microsoft.com/office/drawing/2014/main" id="{A9939358-8204-4FF0-8979-48016143F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2287250"/>
          <a:ext cx="89535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55</xdr:row>
      <xdr:rowOff>0</xdr:rowOff>
    </xdr:from>
    <xdr:to>
      <xdr:col>22</xdr:col>
      <xdr:colOff>219075</xdr:colOff>
      <xdr:row>60</xdr:row>
      <xdr:rowOff>133350</xdr:rowOff>
    </xdr:to>
    <xdr:pic>
      <xdr:nvPicPr>
        <xdr:cNvPr id="327087" name="10 Imagen">
          <a:extLst>
            <a:ext uri="{FF2B5EF4-FFF2-40B4-BE49-F238E27FC236}">
              <a16:creationId xmlns:a16="http://schemas.microsoft.com/office/drawing/2014/main" id="{CBE8D307-1F97-49E5-8138-EE2F64D7F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38" t="51334" r="65961" b="39996"/>
        <a:stretch>
          <a:fillRect/>
        </a:stretch>
      </xdr:blipFill>
      <xdr:spPr bwMode="auto">
        <a:xfrm>
          <a:off x="14249400" y="9277350"/>
          <a:ext cx="32575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39</xdr:row>
      <xdr:rowOff>152400</xdr:rowOff>
    </xdr:from>
    <xdr:to>
      <xdr:col>10</xdr:col>
      <xdr:colOff>438150</xdr:colOff>
      <xdr:row>41</xdr:row>
      <xdr:rowOff>114300</xdr:rowOff>
    </xdr:to>
    <xdr:pic>
      <xdr:nvPicPr>
        <xdr:cNvPr id="327088" name="11 Imagen">
          <a:extLst>
            <a:ext uri="{FF2B5EF4-FFF2-40B4-BE49-F238E27FC236}">
              <a16:creationId xmlns:a16="http://schemas.microsoft.com/office/drawing/2014/main" id="{2D9D7272-C310-4AFE-9F56-30D633329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97" t="58125" r="49911" b="37500"/>
        <a:stretch>
          <a:fillRect/>
        </a:stretch>
      </xdr:blipFill>
      <xdr:spPr bwMode="auto">
        <a:xfrm>
          <a:off x="6686550" y="6657975"/>
          <a:ext cx="17621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485775</xdr:colOff>
      <xdr:row>17</xdr:row>
      <xdr:rowOff>28575</xdr:rowOff>
    </xdr:from>
    <xdr:to>
      <xdr:col>17</xdr:col>
      <xdr:colOff>666750</xdr:colOff>
      <xdr:row>19</xdr:row>
      <xdr:rowOff>152400</xdr:rowOff>
    </xdr:to>
    <xdr:pic>
      <xdr:nvPicPr>
        <xdr:cNvPr id="327089" name="12 Imagen">
          <a:extLst>
            <a:ext uri="{FF2B5EF4-FFF2-40B4-BE49-F238E27FC236}">
              <a16:creationId xmlns:a16="http://schemas.microsoft.com/office/drawing/2014/main" id="{C46C70DD-A4FA-439C-A933-F83214C1F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15" t="26563" r="38448" b="67500"/>
        <a:stretch>
          <a:fillRect/>
        </a:stretch>
      </xdr:blipFill>
      <xdr:spPr bwMode="auto">
        <a:xfrm>
          <a:off x="11077575" y="2924175"/>
          <a:ext cx="3076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57150</xdr:colOff>
      <xdr:row>19</xdr:row>
      <xdr:rowOff>142875</xdr:rowOff>
    </xdr:from>
    <xdr:to>
      <xdr:col>17</xdr:col>
      <xdr:colOff>200025</xdr:colOff>
      <xdr:row>22</xdr:row>
      <xdr:rowOff>0</xdr:rowOff>
    </xdr:to>
    <xdr:pic>
      <xdr:nvPicPr>
        <xdr:cNvPr id="327090" name="13 Imagen">
          <a:extLst>
            <a:ext uri="{FF2B5EF4-FFF2-40B4-BE49-F238E27FC236}">
              <a16:creationId xmlns:a16="http://schemas.microsoft.com/office/drawing/2014/main" id="{95E1978F-3EED-4ABA-8050-6B79CA5D5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74" t="64375" r="46208" b="30000"/>
        <a:stretch>
          <a:fillRect/>
        </a:stretch>
      </xdr:blipFill>
      <xdr:spPr bwMode="auto">
        <a:xfrm>
          <a:off x="11191875" y="3362325"/>
          <a:ext cx="24955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76200</xdr:colOff>
          <xdr:row>46</xdr:row>
          <xdr:rowOff>28575</xdr:rowOff>
        </xdr:from>
        <xdr:to>
          <xdr:col>12</xdr:col>
          <xdr:colOff>171450</xdr:colOff>
          <xdr:row>48</xdr:row>
          <xdr:rowOff>85725</xdr:rowOff>
        </xdr:to>
        <xdr:sp macro="" textlink="">
          <xdr:nvSpPr>
            <xdr:cNvPr id="326933" name="Object 277" hidden="1">
              <a:extLst>
                <a:ext uri="{63B3BB69-23CF-44E3-9099-C40C66FF867C}">
                  <a14:compatExt spid="_x0000_s326933"/>
                </a:ext>
                <a:ext uri="{FF2B5EF4-FFF2-40B4-BE49-F238E27FC236}">
                  <a16:creationId xmlns:a16="http://schemas.microsoft.com/office/drawing/2014/main" id="{6887B1B9-BF16-4592-A805-5DEF876592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39</xdr:row>
          <xdr:rowOff>28575</xdr:rowOff>
        </xdr:from>
        <xdr:to>
          <xdr:col>14</xdr:col>
          <xdr:colOff>962025</xdr:colOff>
          <xdr:row>40</xdr:row>
          <xdr:rowOff>104775</xdr:rowOff>
        </xdr:to>
        <xdr:sp macro="" textlink="">
          <xdr:nvSpPr>
            <xdr:cNvPr id="326935" name="Object 279" hidden="1">
              <a:extLst>
                <a:ext uri="{63B3BB69-23CF-44E3-9099-C40C66FF867C}">
                  <a14:compatExt spid="_x0000_s326935"/>
                </a:ext>
                <a:ext uri="{FF2B5EF4-FFF2-40B4-BE49-F238E27FC236}">
                  <a16:creationId xmlns:a16="http://schemas.microsoft.com/office/drawing/2014/main" id="{4B3D1BCB-FF69-463D-83B6-17F6FE7A42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40</xdr:row>
          <xdr:rowOff>190500</xdr:rowOff>
        </xdr:from>
        <xdr:to>
          <xdr:col>14</xdr:col>
          <xdr:colOff>142875</xdr:colOff>
          <xdr:row>43</xdr:row>
          <xdr:rowOff>47625</xdr:rowOff>
        </xdr:to>
        <xdr:sp macro="" textlink="">
          <xdr:nvSpPr>
            <xdr:cNvPr id="326936" name="Object 280" hidden="1">
              <a:extLst>
                <a:ext uri="{63B3BB69-23CF-44E3-9099-C40C66FF867C}">
                  <a14:compatExt spid="_x0000_s326936"/>
                </a:ext>
                <a:ext uri="{FF2B5EF4-FFF2-40B4-BE49-F238E27FC236}">
                  <a16:creationId xmlns:a16="http://schemas.microsoft.com/office/drawing/2014/main" id="{AF319E73-EDD1-419C-A914-2F555CB64D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28575</xdr:colOff>
          <xdr:row>44</xdr:row>
          <xdr:rowOff>9525</xdr:rowOff>
        </xdr:from>
        <xdr:to>
          <xdr:col>14</xdr:col>
          <xdr:colOff>161925</xdr:colOff>
          <xdr:row>46</xdr:row>
          <xdr:rowOff>38100</xdr:rowOff>
        </xdr:to>
        <xdr:sp macro="" textlink="">
          <xdr:nvSpPr>
            <xdr:cNvPr id="326937" name="Object 281" hidden="1">
              <a:extLst>
                <a:ext uri="{63B3BB69-23CF-44E3-9099-C40C66FF867C}">
                  <a14:compatExt spid="_x0000_s326937"/>
                </a:ext>
                <a:ext uri="{FF2B5EF4-FFF2-40B4-BE49-F238E27FC236}">
                  <a16:creationId xmlns:a16="http://schemas.microsoft.com/office/drawing/2014/main" id="{DB8EFB96-CAAA-4A6F-8BD6-25F1EBF47E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59"/>
  <sheetViews>
    <sheetView tabSelected="1" zoomScale="80" zoomScaleNormal="80" workbookViewId="0">
      <selection activeCell="C5" sqref="C5:C34"/>
    </sheetView>
  </sheetViews>
  <sheetFormatPr baseColWidth="10" defaultRowHeight="12.75" x14ac:dyDescent="0.2"/>
  <cols>
    <col min="4" max="4" width="24.42578125" bestFit="1" customWidth="1"/>
    <col min="6" max="6" width="8.85546875" customWidth="1"/>
    <col min="7" max="7" width="9.42578125" customWidth="1"/>
    <col min="8" max="9" width="10.140625" customWidth="1"/>
    <col min="11" max="11" width="12.140625" customWidth="1"/>
    <col min="12" max="12" width="8.7109375" customWidth="1"/>
    <col min="13" max="13" width="17.85546875" bestFit="1" customWidth="1"/>
    <col min="14" max="14" width="8.140625" customWidth="1"/>
    <col min="15" max="15" width="15" customWidth="1"/>
    <col min="16" max="16" width="11" bestFit="1" customWidth="1"/>
    <col min="17" max="17" width="9.28515625" customWidth="1"/>
    <col min="19" max="19" width="11.28515625" customWidth="1"/>
  </cols>
  <sheetData>
    <row r="2" spans="2:22" ht="13.5" thickBot="1" x14ac:dyDescent="0.25"/>
    <row r="3" spans="2:22" ht="16.5" thickBot="1" x14ac:dyDescent="0.3">
      <c r="D3" s="37" t="s">
        <v>22</v>
      </c>
      <c r="G3" s="5"/>
      <c r="H3" s="5"/>
      <c r="I3" s="5"/>
      <c r="K3" s="37" t="s">
        <v>11</v>
      </c>
    </row>
    <row r="4" spans="2:22" ht="19.5" thickBot="1" x14ac:dyDescent="0.4">
      <c r="B4" s="22" t="s">
        <v>0</v>
      </c>
      <c r="C4" s="22" t="s">
        <v>4</v>
      </c>
      <c r="D4" s="22" t="s">
        <v>4</v>
      </c>
      <c r="F4" s="22" t="s">
        <v>7</v>
      </c>
      <c r="G4" s="22" t="s">
        <v>4</v>
      </c>
      <c r="H4" s="22" t="s">
        <v>12</v>
      </c>
      <c r="I4" s="27" t="s">
        <v>5</v>
      </c>
      <c r="J4" s="27" t="s">
        <v>19</v>
      </c>
      <c r="K4" s="27" t="s">
        <v>6</v>
      </c>
      <c r="L4" s="27" t="s">
        <v>2</v>
      </c>
      <c r="M4" s="27" t="s">
        <v>20</v>
      </c>
      <c r="O4" s="18" t="s">
        <v>2</v>
      </c>
      <c r="P4" s="26" t="s">
        <v>21</v>
      </c>
      <c r="Q4" s="26" t="s">
        <v>4</v>
      </c>
      <c r="U4" s="3"/>
      <c r="V4" s="3"/>
    </row>
    <row r="5" spans="2:22" x14ac:dyDescent="0.2">
      <c r="B5" s="4">
        <v>1977</v>
      </c>
      <c r="C5" s="11">
        <v>1413.3000000000002</v>
      </c>
      <c r="D5" s="31">
        <v>617.70000000000005</v>
      </c>
      <c r="F5" s="7">
        <v>1</v>
      </c>
      <c r="G5" s="15">
        <f>D5</f>
        <v>617.70000000000005</v>
      </c>
      <c r="H5" s="15">
        <f>LN(G5)</f>
        <v>6.4260029027018533</v>
      </c>
      <c r="I5" s="1">
        <f t="shared" ref="I5:I34" si="0">(G5-$H$40)^2</f>
        <v>521125.17210000014</v>
      </c>
      <c r="J5" s="23">
        <f>GAMMADIST(G5,$H$44,$H$45,TRUE)</f>
        <v>3.48068964946533E-3</v>
      </c>
      <c r="K5" s="23">
        <f t="shared" ref="K5:K34" si="1">F5/($F$34+1)</f>
        <v>3.2258064516129031E-2</v>
      </c>
      <c r="L5" s="1">
        <f>1/K5</f>
        <v>31</v>
      </c>
      <c r="M5" s="32">
        <f>ABS(J5-K5)</f>
        <v>2.8777374866663701E-2</v>
      </c>
      <c r="O5" s="16">
        <v>2</v>
      </c>
      <c r="P5" s="17">
        <f t="shared" ref="P5:P14" si="2">1-(1/O5)</f>
        <v>0.5</v>
      </c>
      <c r="Q5" s="48">
        <f t="shared" ref="Q5:Q14" si="3">GAMMAINV(P5,$H$44,$H$45)</f>
        <v>1312.6121709710937</v>
      </c>
      <c r="U5" s="8"/>
      <c r="V5" s="8"/>
    </row>
    <row r="6" spans="2:22" x14ac:dyDescent="0.2">
      <c r="B6" s="4">
        <v>1978</v>
      </c>
      <c r="C6" s="11">
        <v>2256.4000000000005</v>
      </c>
      <c r="D6" s="31">
        <v>922.19999999999982</v>
      </c>
      <c r="F6" s="7">
        <v>2</v>
      </c>
      <c r="G6" s="15">
        <f t="shared" ref="G6:G34" si="4">D6</f>
        <v>922.19999999999982</v>
      </c>
      <c r="H6" s="15">
        <f t="shared" ref="H6:H34" si="5">LN(G6)</f>
        <v>6.8267621197726047</v>
      </c>
      <c r="I6" s="1">
        <f t="shared" si="0"/>
        <v>174214.41210000028</v>
      </c>
      <c r="J6" s="23">
        <f t="shared" ref="J6:J34" si="6">GAMMADIST(G6,$H$44,$H$45,TRUE)</f>
        <v>8.965917691783358E-2</v>
      </c>
      <c r="K6" s="23">
        <f t="shared" si="1"/>
        <v>6.4516129032258063E-2</v>
      </c>
      <c r="L6" s="1">
        <f>1/K6</f>
        <v>15.5</v>
      </c>
      <c r="M6" s="32">
        <f t="shared" ref="M6:M34" si="7">ABS(J6-K6)</f>
        <v>2.5143047885575517E-2</v>
      </c>
      <c r="O6" s="16">
        <v>5</v>
      </c>
      <c r="P6" s="17">
        <f t="shared" si="2"/>
        <v>0.8</v>
      </c>
      <c r="Q6" s="48">
        <f t="shared" si="3"/>
        <v>1606.4323928550846</v>
      </c>
      <c r="U6" s="10"/>
      <c r="V6" s="10"/>
    </row>
    <row r="7" spans="2:22" x14ac:dyDescent="0.2">
      <c r="B7" s="4">
        <v>1979</v>
      </c>
      <c r="C7" s="11">
        <v>1396.5</v>
      </c>
      <c r="D7" s="31">
        <v>933.39999999999986</v>
      </c>
      <c r="F7" s="7">
        <v>3</v>
      </c>
      <c r="G7" s="15">
        <f t="shared" si="4"/>
        <v>933.39999999999986</v>
      </c>
      <c r="H7" s="15">
        <f t="shared" si="5"/>
        <v>6.8388338335157153</v>
      </c>
      <c r="I7" s="1">
        <f t="shared" si="0"/>
        <v>164990.31610000023</v>
      </c>
      <c r="J7" s="23">
        <f t="shared" si="6"/>
        <v>9.6904981478506486E-2</v>
      </c>
      <c r="K7" s="23">
        <f t="shared" si="1"/>
        <v>9.6774193548387094E-2</v>
      </c>
      <c r="L7" s="1">
        <f t="shared" ref="L7:L34" si="8">1/K7</f>
        <v>10.333333333333334</v>
      </c>
      <c r="M7" s="32">
        <f t="shared" si="7"/>
        <v>1.3078793011939149E-4</v>
      </c>
      <c r="O7" s="16">
        <v>10</v>
      </c>
      <c r="P7" s="17">
        <f t="shared" si="2"/>
        <v>0.9</v>
      </c>
      <c r="Q7" s="48">
        <f t="shared" si="3"/>
        <v>1775.8983944680699</v>
      </c>
      <c r="U7" s="10"/>
      <c r="V7" s="10"/>
    </row>
    <row r="8" spans="2:22" x14ac:dyDescent="0.2">
      <c r="B8" s="4">
        <v>1980</v>
      </c>
      <c r="C8" s="11">
        <v>1945.8</v>
      </c>
      <c r="D8" s="31">
        <v>1034.2</v>
      </c>
      <c r="F8" s="7">
        <v>4</v>
      </c>
      <c r="G8" s="15">
        <f t="shared" si="4"/>
        <v>1034.2</v>
      </c>
      <c r="H8" s="15">
        <f t="shared" si="5"/>
        <v>6.9413834599621209</v>
      </c>
      <c r="I8" s="1">
        <f t="shared" si="0"/>
        <v>93263.052100000059</v>
      </c>
      <c r="J8" s="23">
        <f t="shared" si="6"/>
        <v>0.17789701848894218</v>
      </c>
      <c r="K8" s="23">
        <f t="shared" si="1"/>
        <v>0.12903225806451613</v>
      </c>
      <c r="L8" s="1">
        <f t="shared" si="8"/>
        <v>7.75</v>
      </c>
      <c r="M8" s="32">
        <f t="shared" si="7"/>
        <v>4.8864760424426057E-2</v>
      </c>
      <c r="O8" s="16">
        <v>22</v>
      </c>
      <c r="P8" s="17">
        <f t="shared" si="2"/>
        <v>0.95454545454545459</v>
      </c>
      <c r="Q8" s="48">
        <f t="shared" si="3"/>
        <v>1943.5506469300558</v>
      </c>
      <c r="U8" s="10"/>
      <c r="V8" s="10"/>
    </row>
    <row r="9" spans="2:22" x14ac:dyDescent="0.2">
      <c r="B9" s="4">
        <v>1981</v>
      </c>
      <c r="C9" s="11">
        <v>1300</v>
      </c>
      <c r="D9" s="31">
        <v>1105.8</v>
      </c>
      <c r="F9" s="7">
        <v>5</v>
      </c>
      <c r="G9" s="15">
        <f t="shared" si="4"/>
        <v>1105.8</v>
      </c>
      <c r="H9" s="15">
        <f t="shared" si="5"/>
        <v>7.0083243339038326</v>
      </c>
      <c r="I9" s="1">
        <f t="shared" si="0"/>
        <v>54657.764100000088</v>
      </c>
      <c r="J9" s="23">
        <f t="shared" si="6"/>
        <v>0.25101993626749614</v>
      </c>
      <c r="K9" s="23">
        <f t="shared" si="1"/>
        <v>0.16129032258064516</v>
      </c>
      <c r="L9" s="1">
        <f t="shared" si="8"/>
        <v>6.2</v>
      </c>
      <c r="M9" s="32">
        <f t="shared" si="7"/>
        <v>8.9729613686850979E-2</v>
      </c>
      <c r="O9" s="16">
        <v>50</v>
      </c>
      <c r="P9" s="17">
        <f t="shared" si="2"/>
        <v>0.98</v>
      </c>
      <c r="Q9" s="48">
        <f t="shared" si="3"/>
        <v>2100.6643310772647</v>
      </c>
      <c r="U9" s="10"/>
      <c r="V9" s="10"/>
    </row>
    <row r="10" spans="2:22" x14ac:dyDescent="0.2">
      <c r="B10" s="4">
        <v>1982</v>
      </c>
      <c r="C10" s="11">
        <v>1146.7</v>
      </c>
      <c r="D10" s="31">
        <v>1110.0000000000002</v>
      </c>
      <c r="F10" s="7">
        <v>6</v>
      </c>
      <c r="G10" s="15">
        <f t="shared" si="4"/>
        <v>1110.0000000000002</v>
      </c>
      <c r="H10" s="15">
        <f t="shared" si="5"/>
        <v>7.0121152943063798</v>
      </c>
      <c r="I10" s="1">
        <f t="shared" si="0"/>
        <v>52711.56809999996</v>
      </c>
      <c r="J10" s="23">
        <f t="shared" si="6"/>
        <v>0.25564109906608379</v>
      </c>
      <c r="K10" s="23">
        <f t="shared" si="1"/>
        <v>0.19354838709677419</v>
      </c>
      <c r="L10" s="1">
        <f t="shared" si="8"/>
        <v>5.166666666666667</v>
      </c>
      <c r="M10" s="32">
        <f t="shared" si="7"/>
        <v>6.20927119693096E-2</v>
      </c>
      <c r="O10" s="16">
        <v>100</v>
      </c>
      <c r="P10" s="17">
        <f t="shared" si="2"/>
        <v>0.99</v>
      </c>
      <c r="Q10" s="48">
        <f t="shared" si="3"/>
        <v>2223.8123726622366</v>
      </c>
      <c r="U10" s="10"/>
      <c r="V10" s="10"/>
    </row>
    <row r="11" spans="2:22" x14ac:dyDescent="0.2">
      <c r="B11" s="4">
        <v>1983</v>
      </c>
      <c r="C11" s="11">
        <v>1479</v>
      </c>
      <c r="D11" s="31">
        <v>1139.5999999999999</v>
      </c>
      <c r="F11" s="7">
        <v>7</v>
      </c>
      <c r="G11" s="15">
        <f t="shared" si="4"/>
        <v>1139.5999999999999</v>
      </c>
      <c r="H11" s="15">
        <f t="shared" si="5"/>
        <v>7.0384326026237529</v>
      </c>
      <c r="I11" s="1">
        <f t="shared" si="0"/>
        <v>39996.000100000092</v>
      </c>
      <c r="J11" s="23">
        <f t="shared" si="6"/>
        <v>0.2890707765688863</v>
      </c>
      <c r="K11" s="23">
        <f t="shared" si="1"/>
        <v>0.22580645161290322</v>
      </c>
      <c r="L11" s="1">
        <f t="shared" si="8"/>
        <v>4.4285714285714288</v>
      </c>
      <c r="M11" s="32">
        <f t="shared" si="7"/>
        <v>6.3264324955983081E-2</v>
      </c>
      <c r="O11" s="16">
        <v>200</v>
      </c>
      <c r="P11" s="17">
        <f t="shared" si="2"/>
        <v>0.995</v>
      </c>
      <c r="Q11" s="48">
        <f t="shared" si="3"/>
        <v>2340.4758033193857</v>
      </c>
      <c r="U11" s="10"/>
      <c r="V11" s="10"/>
    </row>
    <row r="12" spans="2:22" x14ac:dyDescent="0.2">
      <c r="B12" s="4">
        <v>1984</v>
      </c>
      <c r="C12" s="11">
        <v>1160.2</v>
      </c>
      <c r="D12" s="31">
        <v>1146.7</v>
      </c>
      <c r="F12" s="7">
        <v>8</v>
      </c>
      <c r="G12" s="15">
        <f t="shared" si="4"/>
        <v>1146.7</v>
      </c>
      <c r="H12" s="15">
        <f t="shared" si="5"/>
        <v>7.044643531044259</v>
      </c>
      <c r="I12" s="1">
        <f t="shared" si="0"/>
        <v>37206.552100000037</v>
      </c>
      <c r="J12" s="23">
        <f t="shared" si="6"/>
        <v>0.29729344894850424</v>
      </c>
      <c r="K12" s="23">
        <f t="shared" si="1"/>
        <v>0.25806451612903225</v>
      </c>
      <c r="L12" s="1">
        <f t="shared" si="8"/>
        <v>3.875</v>
      </c>
      <c r="M12" s="32">
        <f t="shared" si="7"/>
        <v>3.9228932819471984E-2</v>
      </c>
      <c r="O12" s="16">
        <v>300</v>
      </c>
      <c r="P12" s="17">
        <f t="shared" si="2"/>
        <v>0.9966666666666667</v>
      </c>
      <c r="Q12" s="48">
        <f t="shared" si="3"/>
        <v>2406.2713258132467</v>
      </c>
      <c r="U12" s="10"/>
      <c r="V12" s="10"/>
    </row>
    <row r="13" spans="2:22" x14ac:dyDescent="0.2">
      <c r="B13" s="4">
        <v>1985</v>
      </c>
      <c r="C13" s="11">
        <v>1443.3</v>
      </c>
      <c r="D13" s="31">
        <v>1160.2</v>
      </c>
      <c r="F13" s="7">
        <v>9</v>
      </c>
      <c r="G13" s="15">
        <f t="shared" si="4"/>
        <v>1160.2</v>
      </c>
      <c r="H13" s="15">
        <f t="shared" si="5"/>
        <v>7.056347683031964</v>
      </c>
      <c r="I13" s="1">
        <f t="shared" si="0"/>
        <v>32180.772100000035</v>
      </c>
      <c r="J13" s="23">
        <f t="shared" si="6"/>
        <v>0.31311838136371944</v>
      </c>
      <c r="K13" s="23">
        <f t="shared" si="1"/>
        <v>0.29032258064516131</v>
      </c>
      <c r="L13" s="1">
        <f t="shared" si="8"/>
        <v>3.4444444444444442</v>
      </c>
      <c r="M13" s="32">
        <f t="shared" si="7"/>
        <v>2.2795800718558135E-2</v>
      </c>
      <c r="O13" s="16">
        <v>400</v>
      </c>
      <c r="P13" s="17">
        <f t="shared" si="2"/>
        <v>0.99750000000000005</v>
      </c>
      <c r="Q13" s="48">
        <f t="shared" si="3"/>
        <v>2452.0041119176026</v>
      </c>
      <c r="U13" s="10"/>
      <c r="V13" s="10"/>
    </row>
    <row r="14" spans="2:22" x14ac:dyDescent="0.2">
      <c r="B14" s="4">
        <v>1986</v>
      </c>
      <c r="C14" s="11">
        <v>922.19999999999982</v>
      </c>
      <c r="D14" s="31">
        <v>1171.0999999999999</v>
      </c>
      <c r="F14" s="7">
        <v>10</v>
      </c>
      <c r="G14" s="15">
        <f t="shared" si="4"/>
        <v>1171.0999999999999</v>
      </c>
      <c r="H14" s="15">
        <f t="shared" si="5"/>
        <v>7.0656987570480911</v>
      </c>
      <c r="I14" s="1">
        <f t="shared" si="0"/>
        <v>28388.880100000079</v>
      </c>
      <c r="J14" s="23">
        <f t="shared" si="6"/>
        <v>0.32606049141121168</v>
      </c>
      <c r="K14" s="23">
        <f t="shared" si="1"/>
        <v>0.32258064516129031</v>
      </c>
      <c r="L14" s="1">
        <f t="shared" si="8"/>
        <v>3.1</v>
      </c>
      <c r="M14" s="32">
        <f t="shared" si="7"/>
        <v>3.47984624992137E-3</v>
      </c>
      <c r="O14" s="16">
        <v>500</v>
      </c>
      <c r="P14" s="17">
        <f t="shared" si="2"/>
        <v>0.998</v>
      </c>
      <c r="Q14" s="48">
        <f t="shared" si="3"/>
        <v>2486.9795549075757</v>
      </c>
      <c r="U14" s="10"/>
      <c r="V14" s="10"/>
    </row>
    <row r="15" spans="2:22" x14ac:dyDescent="0.2">
      <c r="B15" s="4">
        <v>1987</v>
      </c>
      <c r="C15" s="11">
        <v>1105.8</v>
      </c>
      <c r="D15" s="31">
        <v>1192.5</v>
      </c>
      <c r="F15" s="7">
        <v>11</v>
      </c>
      <c r="G15" s="15">
        <f t="shared" si="4"/>
        <v>1192.5</v>
      </c>
      <c r="H15" s="15">
        <f t="shared" si="5"/>
        <v>7.0838072227624966</v>
      </c>
      <c r="I15" s="1">
        <f t="shared" si="0"/>
        <v>21635.468100000042</v>
      </c>
      <c r="J15" s="23">
        <f t="shared" si="6"/>
        <v>0.35183293318282627</v>
      </c>
      <c r="K15" s="23">
        <f t="shared" si="1"/>
        <v>0.35483870967741937</v>
      </c>
      <c r="L15" s="1">
        <f t="shared" si="8"/>
        <v>2.8181818181818179</v>
      </c>
      <c r="M15" s="32">
        <f t="shared" si="7"/>
        <v>3.0057764945931043E-3</v>
      </c>
      <c r="P15" s="1"/>
      <c r="Q15" s="38"/>
      <c r="R15" s="39"/>
      <c r="S15" s="39"/>
      <c r="T15" s="39"/>
      <c r="U15" s="10"/>
      <c r="V15" s="10"/>
    </row>
    <row r="16" spans="2:22" x14ac:dyDescent="0.2">
      <c r="B16" s="4">
        <v>1988</v>
      </c>
      <c r="C16" s="11">
        <v>1897.5</v>
      </c>
      <c r="D16" s="31">
        <v>1233.3</v>
      </c>
      <c r="F16" s="7">
        <v>12</v>
      </c>
      <c r="G16" s="15">
        <f t="shared" si="4"/>
        <v>1233.3</v>
      </c>
      <c r="H16" s="15">
        <f t="shared" si="5"/>
        <v>7.1174487825719428</v>
      </c>
      <c r="I16" s="1">
        <f t="shared" si="0"/>
        <v>11297.564100000041</v>
      </c>
      <c r="J16" s="23">
        <f t="shared" si="6"/>
        <v>0.40191240025250968</v>
      </c>
      <c r="K16" s="23">
        <f t="shared" si="1"/>
        <v>0.38709677419354838</v>
      </c>
      <c r="L16" s="1">
        <f t="shared" si="8"/>
        <v>2.5833333333333335</v>
      </c>
      <c r="M16" s="32">
        <f t="shared" si="7"/>
        <v>1.4815626058961306E-2</v>
      </c>
      <c r="P16" s="1"/>
      <c r="Q16" s="38"/>
      <c r="R16" s="39"/>
      <c r="S16" s="39"/>
      <c r="T16" s="39"/>
      <c r="U16" s="10"/>
      <c r="V16" s="10"/>
    </row>
    <row r="17" spans="2:22" x14ac:dyDescent="0.2">
      <c r="B17" s="4">
        <v>1989</v>
      </c>
      <c r="C17" s="11">
        <v>933.39999999999986</v>
      </c>
      <c r="D17" s="31">
        <v>1236.7</v>
      </c>
      <c r="F17" s="7">
        <v>13</v>
      </c>
      <c r="G17" s="15">
        <f t="shared" si="4"/>
        <v>1236.7</v>
      </c>
      <c r="H17" s="15">
        <f t="shared" si="5"/>
        <v>7.1202018207480116</v>
      </c>
      <c r="I17" s="1">
        <f t="shared" si="0"/>
        <v>10586.35210000002</v>
      </c>
      <c r="J17" s="23">
        <f t="shared" si="6"/>
        <v>0.40612075107039203</v>
      </c>
      <c r="K17" s="23">
        <f t="shared" si="1"/>
        <v>0.41935483870967744</v>
      </c>
      <c r="L17" s="1">
        <f t="shared" si="8"/>
        <v>2.3846153846153846</v>
      </c>
      <c r="M17" s="32">
        <f t="shared" si="7"/>
        <v>1.3234087639285408E-2</v>
      </c>
      <c r="P17" s="1"/>
      <c r="Q17" s="38"/>
      <c r="R17" s="39"/>
      <c r="S17" s="39"/>
      <c r="T17" s="39"/>
    </row>
    <row r="18" spans="2:22" x14ac:dyDescent="0.2">
      <c r="B18" s="4">
        <v>1990</v>
      </c>
      <c r="C18" s="11">
        <v>1110.0000000000002</v>
      </c>
      <c r="D18" s="31">
        <v>1249.7</v>
      </c>
      <c r="F18" s="7">
        <v>14</v>
      </c>
      <c r="G18" s="15">
        <f t="shared" si="4"/>
        <v>1249.7</v>
      </c>
      <c r="H18" s="15">
        <f t="shared" si="5"/>
        <v>7.1306588014917383</v>
      </c>
      <c r="I18" s="1">
        <f t="shared" si="0"/>
        <v>8080.2121000000179</v>
      </c>
      <c r="J18" s="23">
        <f t="shared" si="6"/>
        <v>0.42223571839059665</v>
      </c>
      <c r="K18" s="23">
        <f t="shared" si="1"/>
        <v>0.45161290322580644</v>
      </c>
      <c r="L18" s="1">
        <f t="shared" si="8"/>
        <v>2.2142857142857144</v>
      </c>
      <c r="M18" s="32">
        <f t="shared" si="7"/>
        <v>2.9377184835209791E-2</v>
      </c>
      <c r="P18" s="1"/>
      <c r="Q18" s="38"/>
      <c r="R18" s="39"/>
      <c r="S18" s="39"/>
      <c r="T18" s="39"/>
    </row>
    <row r="19" spans="2:22" x14ac:dyDescent="0.2">
      <c r="B19" s="4">
        <v>1991</v>
      </c>
      <c r="C19" s="11">
        <v>1326.9</v>
      </c>
      <c r="D19" s="31">
        <v>1300</v>
      </c>
      <c r="F19" s="7">
        <v>15</v>
      </c>
      <c r="G19" s="15">
        <f t="shared" si="4"/>
        <v>1300</v>
      </c>
      <c r="H19" s="15">
        <f t="shared" si="5"/>
        <v>7.1701195434496281</v>
      </c>
      <c r="I19" s="1">
        <f t="shared" si="0"/>
        <v>1567.3681000000115</v>
      </c>
      <c r="J19" s="23">
        <f t="shared" si="6"/>
        <v>0.48451861608400731</v>
      </c>
      <c r="K19" s="23">
        <f t="shared" si="1"/>
        <v>0.4838709677419355</v>
      </c>
      <c r="L19" s="1">
        <f t="shared" si="8"/>
        <v>2.0666666666666664</v>
      </c>
      <c r="M19" s="32">
        <f t="shared" si="7"/>
        <v>6.4764834207181599E-4</v>
      </c>
      <c r="P19" s="1"/>
      <c r="Q19" s="38"/>
      <c r="R19" s="39"/>
      <c r="S19" s="39"/>
      <c r="T19" s="39"/>
    </row>
    <row r="20" spans="2:22" x14ac:dyDescent="0.2">
      <c r="B20" s="4">
        <v>1992</v>
      </c>
      <c r="C20" s="11">
        <v>1347.9999999999998</v>
      </c>
      <c r="D20" s="31">
        <v>1300.5000000000002</v>
      </c>
      <c r="F20" s="7">
        <v>16</v>
      </c>
      <c r="G20" s="15">
        <f t="shared" si="4"/>
        <v>1300.5000000000002</v>
      </c>
      <c r="H20" s="15">
        <f t="shared" si="5"/>
        <v>7.1705040848887061</v>
      </c>
      <c r="I20" s="1">
        <f t="shared" si="0"/>
        <v>1528.0280999999936</v>
      </c>
      <c r="J20" s="23">
        <f t="shared" si="6"/>
        <v>0.48513397903985134</v>
      </c>
      <c r="K20" s="23">
        <f t="shared" si="1"/>
        <v>0.5161290322580645</v>
      </c>
      <c r="L20" s="1">
        <f t="shared" si="8"/>
        <v>1.9375</v>
      </c>
      <c r="M20" s="32">
        <f t="shared" si="7"/>
        <v>3.0995053218213164E-2</v>
      </c>
      <c r="P20" s="1"/>
      <c r="Q20" s="38"/>
      <c r="R20" s="39"/>
      <c r="S20" s="39"/>
      <c r="T20" s="39"/>
    </row>
    <row r="21" spans="2:22" x14ac:dyDescent="0.2">
      <c r="B21" s="4">
        <v>1993</v>
      </c>
      <c r="C21" s="11">
        <v>1362.1</v>
      </c>
      <c r="D21" s="31">
        <v>1326.9</v>
      </c>
      <c r="F21" s="7">
        <v>17</v>
      </c>
      <c r="G21" s="15">
        <f t="shared" si="4"/>
        <v>1326.9</v>
      </c>
      <c r="H21" s="15">
        <f t="shared" si="5"/>
        <v>7.1906006735423906</v>
      </c>
      <c r="I21" s="1">
        <f t="shared" si="0"/>
        <v>161.0361000000014</v>
      </c>
      <c r="J21" s="23">
        <f t="shared" si="6"/>
        <v>0.51741752727576606</v>
      </c>
      <c r="K21" s="23">
        <f t="shared" si="1"/>
        <v>0.54838709677419351</v>
      </c>
      <c r="L21" s="1">
        <f t="shared" si="8"/>
        <v>1.8235294117647061</v>
      </c>
      <c r="M21" s="32">
        <f t="shared" si="7"/>
        <v>3.0969569498427441E-2</v>
      </c>
      <c r="P21" s="1"/>
      <c r="Q21" s="38"/>
      <c r="R21" s="39"/>
      <c r="S21" s="39"/>
      <c r="T21" s="39"/>
    </row>
    <row r="22" spans="2:22" x14ac:dyDescent="0.2">
      <c r="B22" s="4">
        <v>1994</v>
      </c>
      <c r="C22" s="11">
        <v>1236.7</v>
      </c>
      <c r="D22" s="31">
        <v>1347.9999999999998</v>
      </c>
      <c r="F22" s="7">
        <v>18</v>
      </c>
      <c r="G22" s="15">
        <f t="shared" si="4"/>
        <v>1347.9999999999998</v>
      </c>
      <c r="H22" s="15">
        <f t="shared" si="5"/>
        <v>7.2063772914722524</v>
      </c>
      <c r="I22" s="1">
        <f t="shared" si="0"/>
        <v>70.728099999993731</v>
      </c>
      <c r="J22" s="23">
        <f t="shared" si="6"/>
        <v>0.54284297828203598</v>
      </c>
      <c r="K22" s="23">
        <f t="shared" si="1"/>
        <v>0.58064516129032262</v>
      </c>
      <c r="L22" s="1">
        <f t="shared" si="8"/>
        <v>1.7222222222222221</v>
      </c>
      <c r="M22" s="32">
        <f t="shared" si="7"/>
        <v>3.7802183008286638E-2</v>
      </c>
      <c r="P22" s="1"/>
      <c r="Q22" s="38"/>
      <c r="R22" s="39"/>
      <c r="S22" s="39"/>
      <c r="T22" s="39"/>
    </row>
    <row r="23" spans="2:22" x14ac:dyDescent="0.2">
      <c r="B23" s="4">
        <v>1995</v>
      </c>
      <c r="C23" s="11">
        <v>1717.8999999999999</v>
      </c>
      <c r="D23" s="31">
        <v>1362.1</v>
      </c>
      <c r="F23" s="7">
        <v>19</v>
      </c>
      <c r="G23" s="15">
        <f t="shared" si="4"/>
        <v>1362.1</v>
      </c>
      <c r="H23" s="15">
        <f t="shared" si="5"/>
        <v>7.2167829054532957</v>
      </c>
      <c r="I23" s="1">
        <f t="shared" si="0"/>
        <v>506.70009999998933</v>
      </c>
      <c r="J23" s="23">
        <f t="shared" si="6"/>
        <v>0.55959631488967065</v>
      </c>
      <c r="K23" s="23">
        <f t="shared" si="1"/>
        <v>0.61290322580645162</v>
      </c>
      <c r="L23" s="1">
        <f t="shared" si="8"/>
        <v>1.631578947368421</v>
      </c>
      <c r="M23" s="32">
        <f t="shared" si="7"/>
        <v>5.330691091678097E-2</v>
      </c>
      <c r="P23" s="1"/>
      <c r="Q23" s="38"/>
      <c r="R23" s="39"/>
      <c r="S23" s="39"/>
      <c r="T23" s="39"/>
    </row>
    <row r="24" spans="2:22" x14ac:dyDescent="0.2">
      <c r="B24" s="4">
        <v>1996</v>
      </c>
      <c r="C24" s="11">
        <v>1300.5000000000002</v>
      </c>
      <c r="D24" s="31">
        <v>1371.9</v>
      </c>
      <c r="F24" s="7">
        <v>20</v>
      </c>
      <c r="G24" s="15">
        <f t="shared" si="4"/>
        <v>1371.9</v>
      </c>
      <c r="H24" s="15">
        <f t="shared" si="5"/>
        <v>7.2239519193321193</v>
      </c>
      <c r="I24" s="1">
        <f t="shared" si="0"/>
        <v>1043.9360999999965</v>
      </c>
      <c r="J24" s="23">
        <f t="shared" si="6"/>
        <v>0.57111238028219236</v>
      </c>
      <c r="K24" s="23">
        <f t="shared" si="1"/>
        <v>0.64516129032258063</v>
      </c>
      <c r="L24" s="1">
        <f t="shared" si="8"/>
        <v>1.55</v>
      </c>
      <c r="M24" s="32">
        <f t="shared" si="7"/>
        <v>7.4048910040388272E-2</v>
      </c>
      <c r="P24" s="1"/>
      <c r="Q24" s="38"/>
      <c r="R24" s="39"/>
      <c r="S24" s="39"/>
      <c r="T24" s="39"/>
    </row>
    <row r="25" spans="2:22" x14ac:dyDescent="0.2">
      <c r="B25" s="4">
        <v>1997</v>
      </c>
      <c r="C25" s="11">
        <v>1139.5999999999999</v>
      </c>
      <c r="D25" s="31">
        <v>1396.5</v>
      </c>
      <c r="F25" s="7">
        <v>21</v>
      </c>
      <c r="G25" s="15">
        <f t="shared" si="4"/>
        <v>1396.5</v>
      </c>
      <c r="H25" s="15">
        <f t="shared" si="5"/>
        <v>7.2417243853852318</v>
      </c>
      <c r="I25" s="1">
        <f t="shared" si="0"/>
        <v>3238.7480999999834</v>
      </c>
      <c r="J25" s="23">
        <f t="shared" si="6"/>
        <v>0.59949906562428623</v>
      </c>
      <c r="K25" s="23">
        <f t="shared" si="1"/>
        <v>0.67741935483870963</v>
      </c>
      <c r="L25" s="1">
        <f t="shared" si="8"/>
        <v>1.4761904761904763</v>
      </c>
      <c r="M25" s="32">
        <f t="shared" si="7"/>
        <v>7.7920289214423399E-2</v>
      </c>
      <c r="P25" s="1"/>
      <c r="Q25" s="38"/>
      <c r="R25" s="39"/>
      <c r="S25" s="39"/>
      <c r="T25" s="39"/>
    </row>
    <row r="26" spans="2:22" x14ac:dyDescent="0.2">
      <c r="B26" s="4">
        <v>1998</v>
      </c>
      <c r="C26" s="11">
        <v>1233.3</v>
      </c>
      <c r="D26" s="31">
        <v>1408.0999999999997</v>
      </c>
      <c r="F26" s="7">
        <v>22</v>
      </c>
      <c r="G26" s="15">
        <f t="shared" si="4"/>
        <v>1408.0999999999997</v>
      </c>
      <c r="H26" s="15">
        <f t="shared" si="5"/>
        <v>7.2499965569232661</v>
      </c>
      <c r="I26" s="1">
        <f t="shared" si="0"/>
        <v>4693.6200999999364</v>
      </c>
      <c r="J26" s="23">
        <f t="shared" si="6"/>
        <v>0.61260081614496675</v>
      </c>
      <c r="K26" s="23">
        <f t="shared" si="1"/>
        <v>0.70967741935483875</v>
      </c>
      <c r="L26" s="1">
        <f t="shared" si="8"/>
        <v>1.4090909090909089</v>
      </c>
      <c r="M26" s="32">
        <f t="shared" si="7"/>
        <v>9.7076603209871992E-2</v>
      </c>
      <c r="P26" s="1"/>
      <c r="Q26" s="13"/>
      <c r="R26" s="10"/>
    </row>
    <row r="27" spans="2:22" x14ac:dyDescent="0.2">
      <c r="B27" s="4">
        <v>1999</v>
      </c>
      <c r="C27" s="11">
        <v>1192.5</v>
      </c>
      <c r="D27" s="31">
        <v>1413.3000000000002</v>
      </c>
      <c r="F27" s="7">
        <v>23</v>
      </c>
      <c r="G27" s="15">
        <f t="shared" si="4"/>
        <v>1413.3000000000002</v>
      </c>
      <c r="H27" s="15">
        <f t="shared" si="5"/>
        <v>7.2536826743741054</v>
      </c>
      <c r="I27" s="1">
        <f t="shared" si="0"/>
        <v>5433.1641000000054</v>
      </c>
      <c r="J27" s="23">
        <f t="shared" si="6"/>
        <v>0.61841056014155804</v>
      </c>
      <c r="K27" s="23">
        <f t="shared" si="1"/>
        <v>0.74193548387096775</v>
      </c>
      <c r="L27" s="1">
        <f t="shared" si="8"/>
        <v>1.3478260869565217</v>
      </c>
      <c r="M27" s="32">
        <f t="shared" si="7"/>
        <v>0.12352492372940971</v>
      </c>
      <c r="P27" s="1"/>
      <c r="Q27" s="13"/>
      <c r="R27" s="10"/>
    </row>
    <row r="28" spans="2:22" ht="15" x14ac:dyDescent="0.25">
      <c r="B28" s="4">
        <v>2000</v>
      </c>
      <c r="C28" s="11">
        <v>1171.0999999999999</v>
      </c>
      <c r="D28" s="31">
        <v>1443.3</v>
      </c>
      <c r="F28" s="7">
        <v>24</v>
      </c>
      <c r="G28" s="15">
        <f t="shared" si="4"/>
        <v>1443.3</v>
      </c>
      <c r="H28" s="15">
        <f t="shared" si="5"/>
        <v>7.274687437373518</v>
      </c>
      <c r="I28" s="1">
        <f t="shared" si="0"/>
        <v>10755.76409999996</v>
      </c>
      <c r="J28" s="23">
        <f t="shared" si="6"/>
        <v>0.65110759767785442</v>
      </c>
      <c r="K28" s="23">
        <f t="shared" si="1"/>
        <v>0.77419354838709675</v>
      </c>
      <c r="L28" s="1">
        <f t="shared" si="8"/>
        <v>1.2916666666666667</v>
      </c>
      <c r="M28" s="32">
        <f t="shared" si="7"/>
        <v>0.12308595070924233</v>
      </c>
      <c r="P28" s="1"/>
      <c r="Q28" s="3"/>
      <c r="R28" s="3"/>
      <c r="S28" s="24"/>
      <c r="T28" s="24"/>
      <c r="U28" s="24"/>
      <c r="V28" s="2"/>
    </row>
    <row r="29" spans="2:22" x14ac:dyDescent="0.2">
      <c r="B29" s="4">
        <v>2001</v>
      </c>
      <c r="C29" s="11">
        <v>1249.7</v>
      </c>
      <c r="D29" s="31">
        <v>1479</v>
      </c>
      <c r="F29" s="7">
        <v>25</v>
      </c>
      <c r="G29" s="15">
        <f t="shared" si="4"/>
        <v>1479</v>
      </c>
      <c r="H29" s="15">
        <f t="shared" si="5"/>
        <v>7.2991214627107999</v>
      </c>
      <c r="I29" s="1">
        <f t="shared" si="0"/>
        <v>19435.148099999959</v>
      </c>
      <c r="J29" s="23">
        <f t="shared" si="6"/>
        <v>0.68803893128382332</v>
      </c>
      <c r="K29" s="23">
        <f t="shared" si="1"/>
        <v>0.80645161290322576</v>
      </c>
      <c r="L29" s="1">
        <f t="shared" si="8"/>
        <v>1.24</v>
      </c>
      <c r="M29" s="32">
        <f t="shared" si="7"/>
        <v>0.11841268161940244</v>
      </c>
      <c r="P29" s="1"/>
      <c r="Q29" s="14"/>
      <c r="R29" s="14"/>
      <c r="S29" s="25"/>
      <c r="T29" s="25"/>
      <c r="U29" s="25"/>
      <c r="V29" s="2"/>
    </row>
    <row r="30" spans="2:22" ht="12.75" customHeight="1" x14ac:dyDescent="0.2">
      <c r="B30" s="4">
        <v>2002</v>
      </c>
      <c r="C30" s="11">
        <v>1967.3999999999996</v>
      </c>
      <c r="D30" s="31">
        <v>1717.8999999999999</v>
      </c>
      <c r="F30" s="7">
        <v>26</v>
      </c>
      <c r="G30" s="15">
        <f t="shared" si="4"/>
        <v>1717.8999999999999</v>
      </c>
      <c r="H30" s="15">
        <f t="shared" si="5"/>
        <v>7.4488578936323995</v>
      </c>
      <c r="I30" s="1">
        <f t="shared" si="0"/>
        <v>143118.45609999978</v>
      </c>
      <c r="J30" s="23">
        <f t="shared" si="6"/>
        <v>0.8716458206168376</v>
      </c>
      <c r="K30" s="23">
        <f t="shared" si="1"/>
        <v>0.83870967741935487</v>
      </c>
      <c r="L30" s="1">
        <f t="shared" si="8"/>
        <v>1.1923076923076923</v>
      </c>
      <c r="M30" s="32">
        <f t="shared" si="7"/>
        <v>3.2936143197482726E-2</v>
      </c>
      <c r="P30" s="1"/>
      <c r="Q30" s="14"/>
      <c r="R30" s="14"/>
      <c r="S30" s="25"/>
      <c r="T30" s="25"/>
      <c r="U30" s="25"/>
      <c r="V30" s="2"/>
    </row>
    <row r="31" spans="2:22" ht="12.75" customHeight="1" x14ac:dyDescent="0.2">
      <c r="B31" s="4">
        <v>2003</v>
      </c>
      <c r="C31" s="11">
        <v>1408.0999999999997</v>
      </c>
      <c r="D31" s="31">
        <v>1897.5</v>
      </c>
      <c r="F31" s="7">
        <v>27</v>
      </c>
      <c r="G31" s="15">
        <f t="shared" si="4"/>
        <v>1897.5</v>
      </c>
      <c r="H31" s="15">
        <f t="shared" si="5"/>
        <v>7.5482925092697846</v>
      </c>
      <c r="I31" s="1">
        <f t="shared" si="0"/>
        <v>311263.56809999986</v>
      </c>
      <c r="J31" s="23">
        <f t="shared" si="6"/>
        <v>0.94301692202619436</v>
      </c>
      <c r="K31" s="23">
        <f t="shared" si="1"/>
        <v>0.87096774193548387</v>
      </c>
      <c r="L31" s="1">
        <f t="shared" si="8"/>
        <v>1.1481481481481481</v>
      </c>
      <c r="M31" s="32">
        <f t="shared" si="7"/>
        <v>7.2049180090710485E-2</v>
      </c>
      <c r="P31" s="1"/>
      <c r="Q31" s="14"/>
      <c r="R31" s="14"/>
      <c r="S31" s="25"/>
      <c r="T31" s="25"/>
      <c r="U31" s="25"/>
      <c r="V31" s="2"/>
    </row>
    <row r="32" spans="2:22" x14ac:dyDescent="0.2">
      <c r="B32" s="4">
        <v>2004</v>
      </c>
      <c r="C32" s="11">
        <v>617.70000000000005</v>
      </c>
      <c r="D32" s="31">
        <v>1945.8</v>
      </c>
      <c r="F32" s="7">
        <v>28</v>
      </c>
      <c r="G32" s="15">
        <f t="shared" si="4"/>
        <v>1945.8</v>
      </c>
      <c r="H32" s="15">
        <f t="shared" si="5"/>
        <v>7.5734284825413276</v>
      </c>
      <c r="I32" s="1">
        <f t="shared" si="0"/>
        <v>367490.56409999978</v>
      </c>
      <c r="J32" s="23">
        <f t="shared" si="6"/>
        <v>0.95505247264183213</v>
      </c>
      <c r="K32" s="23">
        <f t="shared" si="1"/>
        <v>0.90322580645161288</v>
      </c>
      <c r="L32" s="1">
        <f t="shared" si="8"/>
        <v>1.1071428571428572</v>
      </c>
      <c r="M32" s="32">
        <f t="shared" si="7"/>
        <v>5.182666619021925E-2</v>
      </c>
      <c r="P32" s="1"/>
      <c r="Q32" s="14"/>
      <c r="R32" s="14"/>
      <c r="S32" s="25"/>
      <c r="T32" s="25"/>
      <c r="U32" s="25"/>
      <c r="V32" s="2"/>
    </row>
    <row r="33" spans="2:25" x14ac:dyDescent="0.2">
      <c r="B33" s="4">
        <v>2005</v>
      </c>
      <c r="C33" s="11">
        <v>1034.2</v>
      </c>
      <c r="D33" s="31">
        <v>1967.3999999999996</v>
      </c>
      <c r="F33" s="7">
        <v>29</v>
      </c>
      <c r="G33" s="15">
        <f t="shared" si="4"/>
        <v>1967.3999999999996</v>
      </c>
      <c r="H33" s="15">
        <f t="shared" si="5"/>
        <v>7.5844681530786575</v>
      </c>
      <c r="I33" s="1">
        <f t="shared" si="0"/>
        <v>394145.39609999937</v>
      </c>
      <c r="J33" s="23">
        <f t="shared" si="6"/>
        <v>0.95967544218800227</v>
      </c>
      <c r="K33" s="23">
        <f t="shared" si="1"/>
        <v>0.93548387096774188</v>
      </c>
      <c r="L33" s="1">
        <f t="shared" si="8"/>
        <v>1.0689655172413794</v>
      </c>
      <c r="M33" s="32">
        <f t="shared" si="7"/>
        <v>2.4191571220260388E-2</v>
      </c>
      <c r="P33" s="1"/>
      <c r="Q33" s="14"/>
      <c r="R33" s="14"/>
      <c r="S33" s="25"/>
      <c r="T33" s="25"/>
      <c r="U33" s="25"/>
      <c r="V33" s="2"/>
    </row>
    <row r="34" spans="2:25" x14ac:dyDescent="0.2">
      <c r="B34" s="4">
        <v>2006</v>
      </c>
      <c r="C34" s="11">
        <v>1371.9</v>
      </c>
      <c r="D34" s="31">
        <v>2256.4000000000005</v>
      </c>
      <c r="F34" s="7">
        <v>30</v>
      </c>
      <c r="G34" s="15">
        <f t="shared" si="4"/>
        <v>2256.4000000000005</v>
      </c>
      <c r="H34" s="15">
        <f t="shared" si="5"/>
        <v>7.7215259018658209</v>
      </c>
      <c r="I34" s="1">
        <f t="shared" si="0"/>
        <v>840540.57610000076</v>
      </c>
      <c r="J34" s="23">
        <f t="shared" si="6"/>
        <v>0.99173187079949932</v>
      </c>
      <c r="K34" s="23">
        <f t="shared" si="1"/>
        <v>0.967741935483871</v>
      </c>
      <c r="L34" s="1">
        <f t="shared" si="8"/>
        <v>1.0333333333333332</v>
      </c>
      <c r="M34" s="32">
        <f t="shared" si="7"/>
        <v>2.3989935315628319E-2</v>
      </c>
      <c r="P34" s="1"/>
      <c r="Q34" s="14"/>
      <c r="R34" s="14"/>
      <c r="S34" s="25"/>
      <c r="T34" s="25"/>
      <c r="U34" s="25"/>
      <c r="V34" s="2"/>
    </row>
    <row r="35" spans="2:25" x14ac:dyDescent="0.2">
      <c r="F35" s="7"/>
      <c r="G35" s="4"/>
      <c r="H35" s="11"/>
      <c r="I35" s="15"/>
      <c r="J35" s="1"/>
      <c r="K35" s="31"/>
      <c r="L35" s="23"/>
      <c r="M35" s="23"/>
      <c r="N35" s="1"/>
      <c r="O35" s="32"/>
      <c r="P35" s="1"/>
      <c r="Q35" s="14"/>
      <c r="R35" s="14"/>
      <c r="S35" s="25"/>
      <c r="T35" s="25"/>
      <c r="U35" s="25"/>
      <c r="V35" s="2"/>
    </row>
    <row r="36" spans="2:25" ht="13.5" thickBot="1" x14ac:dyDescent="0.25">
      <c r="F36" s="7"/>
      <c r="G36" s="4"/>
      <c r="H36" s="11"/>
      <c r="I36" s="15"/>
      <c r="J36" s="1"/>
      <c r="K36" s="31"/>
      <c r="L36" s="23"/>
      <c r="M36" s="23"/>
      <c r="N36" s="1"/>
      <c r="O36" s="32"/>
      <c r="P36" s="1"/>
      <c r="Q36" s="14"/>
      <c r="R36" s="14"/>
      <c r="S36" s="25"/>
      <c r="T36" s="25"/>
      <c r="U36" s="25"/>
      <c r="V36" s="2"/>
    </row>
    <row r="37" spans="2:25" x14ac:dyDescent="0.2">
      <c r="G37" s="28" t="s">
        <v>1</v>
      </c>
      <c r="H37" s="29">
        <f>SUM(G5:G34)</f>
        <v>40187.700000000004</v>
      </c>
      <c r="I37" s="29">
        <f>SUM(H5:H34)</f>
        <v>215.08478302077805</v>
      </c>
      <c r="J37" s="29">
        <f>SUM(I5:I34)</f>
        <v>3355326.8870000006</v>
      </c>
      <c r="K37" s="9"/>
      <c r="L37" s="33" t="s">
        <v>8</v>
      </c>
      <c r="M37" s="47">
        <f>MAX(M5:M34)</f>
        <v>0.12352492372940971</v>
      </c>
      <c r="P37" s="9"/>
      <c r="Q37" s="14"/>
      <c r="R37" s="14"/>
      <c r="S37" s="25"/>
      <c r="T37" s="25"/>
      <c r="U37" s="25"/>
      <c r="V37" s="2"/>
    </row>
    <row r="38" spans="2:25" ht="13.5" thickBot="1" x14ac:dyDescent="0.25">
      <c r="G38" s="41" t="s">
        <v>3</v>
      </c>
      <c r="H38" s="42">
        <f>COUNT(G5:G34)</f>
        <v>30</v>
      </c>
      <c r="I38" s="42"/>
      <c r="J38" s="40"/>
      <c r="K38" s="2"/>
      <c r="L38" s="34" t="s">
        <v>9</v>
      </c>
      <c r="M38" s="35">
        <f>(1.36)/(H38^0.5)</f>
        <v>0.24830089273567532</v>
      </c>
      <c r="P38" s="2"/>
      <c r="Q38" s="14"/>
      <c r="R38" s="14"/>
      <c r="S38" s="25"/>
      <c r="T38" s="25"/>
      <c r="U38" s="25"/>
      <c r="V38" s="2"/>
    </row>
    <row r="39" spans="2:25" x14ac:dyDescent="0.2">
      <c r="G39" s="36" t="s">
        <v>10</v>
      </c>
      <c r="H39" s="20">
        <f>((J37)/(H38-1))^(1/2)</f>
        <v>340.14838987996262</v>
      </c>
      <c r="I39" s="20"/>
      <c r="J39" s="30"/>
      <c r="K39" s="2"/>
      <c r="L39" s="2"/>
      <c r="M39" s="2"/>
      <c r="N39" s="2"/>
      <c r="O39" s="2"/>
      <c r="P39" s="2"/>
      <c r="Q39" s="14"/>
      <c r="R39" s="14"/>
      <c r="S39" s="25"/>
      <c r="T39" s="25"/>
      <c r="U39" s="25"/>
      <c r="V39" s="2"/>
      <c r="Y39">
        <v>2</v>
      </c>
    </row>
    <row r="40" spans="2:25" ht="15" x14ac:dyDescent="0.25">
      <c r="G40" s="43" t="s">
        <v>13</v>
      </c>
      <c r="H40" s="44">
        <f>AVERAGEIF(G5:G34,"&gt;0")</f>
        <v>1339.5900000000001</v>
      </c>
      <c r="I40" s="25"/>
      <c r="J40" s="2"/>
      <c r="K40" s="2"/>
      <c r="L40" s="2"/>
      <c r="M40" s="2"/>
      <c r="N40" s="2"/>
      <c r="O40" s="2"/>
      <c r="P40" s="2"/>
      <c r="Q40" s="14"/>
      <c r="R40" s="14"/>
      <c r="S40" s="25"/>
      <c r="T40" s="25"/>
      <c r="U40" s="25"/>
      <c r="V40" s="2"/>
    </row>
    <row r="41" spans="2:25" ht="15" x14ac:dyDescent="0.25">
      <c r="G41" s="43" t="s">
        <v>14</v>
      </c>
      <c r="H41" s="44">
        <f>SUM(H5:H34)</f>
        <v>215.08478302077805</v>
      </c>
      <c r="I41" s="2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5" ht="15" x14ac:dyDescent="0.25">
      <c r="G42" s="43" t="s">
        <v>15</v>
      </c>
      <c r="H42" s="44">
        <f>LN(H40)</f>
        <v>7.2001188759772869</v>
      </c>
      <c r="K42" s="2"/>
      <c r="L42" s="2"/>
      <c r="M42" s="2"/>
      <c r="N42" s="2"/>
      <c r="O42" s="2"/>
      <c r="P42" s="2"/>
    </row>
    <row r="43" spans="2:25" ht="15" x14ac:dyDescent="0.25">
      <c r="G43" s="43" t="s">
        <v>16</v>
      </c>
      <c r="H43" s="44">
        <f>H42-(H41/H38)</f>
        <v>3.0626108618018399E-2</v>
      </c>
      <c r="L43" s="21"/>
      <c r="M43" s="21"/>
      <c r="N43" s="21"/>
      <c r="O43" s="21"/>
      <c r="P43" s="21"/>
      <c r="Q43" s="14"/>
      <c r="R43" s="25"/>
      <c r="S43" s="25"/>
      <c r="T43" s="25"/>
    </row>
    <row r="44" spans="2:25" ht="15" x14ac:dyDescent="0.25">
      <c r="G44" s="43" t="s">
        <v>17</v>
      </c>
      <c r="H44" s="44">
        <f>(1/(4*H43))*(1+((1+(4*H43/(3))))^0.5)</f>
        <v>16.490938710330724</v>
      </c>
      <c r="Q44" s="14"/>
      <c r="R44" s="25"/>
      <c r="S44" s="25"/>
      <c r="T44" s="25"/>
    </row>
    <row r="45" spans="2:25" ht="15.75" thickBot="1" x14ac:dyDescent="0.3">
      <c r="G45" s="45" t="s">
        <v>18</v>
      </c>
      <c r="H45" s="46">
        <f>H40/H44</f>
        <v>81.231882764855342</v>
      </c>
      <c r="Q45" s="14"/>
      <c r="R45" s="25"/>
      <c r="S45" s="25"/>
      <c r="T45" s="25"/>
    </row>
    <row r="46" spans="2:25" x14ac:dyDescent="0.2">
      <c r="Q46" s="14"/>
      <c r="R46" s="25"/>
      <c r="S46" s="25"/>
      <c r="T46" s="25"/>
    </row>
    <row r="47" spans="2:25" x14ac:dyDescent="0.2">
      <c r="Q47" s="14"/>
      <c r="R47" s="25"/>
      <c r="S47" s="25"/>
      <c r="T47" s="25"/>
    </row>
    <row r="48" spans="2:25" x14ac:dyDescent="0.2">
      <c r="Q48" s="19"/>
      <c r="R48" s="15"/>
      <c r="S48" s="12"/>
    </row>
    <row r="49" spans="7:19" x14ac:dyDescent="0.2">
      <c r="Q49" s="19"/>
      <c r="R49" s="15"/>
      <c r="S49" s="12"/>
    </row>
    <row r="50" spans="7:19" x14ac:dyDescent="0.2">
      <c r="Q50" s="19"/>
      <c r="R50" s="15"/>
      <c r="S50" s="12"/>
    </row>
    <row r="51" spans="7:19" x14ac:dyDescent="0.2">
      <c r="Q51" s="19"/>
      <c r="R51" s="15"/>
      <c r="S51" s="12"/>
    </row>
    <row r="52" spans="7:19" x14ac:dyDescent="0.2">
      <c r="Q52" s="19"/>
      <c r="R52" s="15"/>
      <c r="S52" s="12"/>
    </row>
    <row r="53" spans="7:19" x14ac:dyDescent="0.2">
      <c r="Q53" s="19"/>
      <c r="R53" s="15"/>
      <c r="S53" s="12"/>
    </row>
    <row r="54" spans="7:19" x14ac:dyDescent="0.2">
      <c r="G54" s="7"/>
      <c r="H54" s="7"/>
      <c r="I54" s="7"/>
      <c r="J54" s="7"/>
      <c r="K54" s="7"/>
      <c r="L54" s="7"/>
      <c r="M54" s="7"/>
      <c r="N54" s="7"/>
      <c r="O54" s="7"/>
      <c r="P54" s="7"/>
      <c r="Q54" s="10"/>
      <c r="R54" s="6"/>
      <c r="S54" s="12"/>
    </row>
    <row r="55" spans="7:19" x14ac:dyDescent="0.2">
      <c r="G55" s="7"/>
      <c r="H55" s="7"/>
      <c r="I55" s="7"/>
      <c r="J55" s="7"/>
      <c r="K55" s="7"/>
      <c r="L55" s="7"/>
      <c r="M55" s="7"/>
      <c r="N55" s="7"/>
      <c r="O55" s="7"/>
      <c r="P55" s="7"/>
      <c r="Q55" s="1"/>
    </row>
    <row r="56" spans="7:19" x14ac:dyDescent="0.2"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7:19" x14ac:dyDescent="0.2"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7:19" x14ac:dyDescent="0.2"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7:19" x14ac:dyDescent="0.2"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7:19" x14ac:dyDescent="0.2"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7:19" x14ac:dyDescent="0.2"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7:19" x14ac:dyDescent="0.2"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7:19" x14ac:dyDescent="0.2"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7:19" x14ac:dyDescent="0.2"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7:16" x14ac:dyDescent="0.2"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7:16" x14ac:dyDescent="0.2"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7:16" x14ac:dyDescent="0.2"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7:16" x14ac:dyDescent="0.2"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7:16" x14ac:dyDescent="0.2"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7:16" x14ac:dyDescent="0.2"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7:16" x14ac:dyDescent="0.2"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7:16" x14ac:dyDescent="0.2"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7:16" x14ac:dyDescent="0.2"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7:16" x14ac:dyDescent="0.2"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7:16" x14ac:dyDescent="0.2"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7:16" x14ac:dyDescent="0.2"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7:16" x14ac:dyDescent="0.2"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7:16" x14ac:dyDescent="0.2"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7:16" x14ac:dyDescent="0.2"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7:16" x14ac:dyDescent="0.2"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7:16" x14ac:dyDescent="0.2"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7:16" x14ac:dyDescent="0.2"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7:16" x14ac:dyDescent="0.2"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7:16" x14ac:dyDescent="0.2"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7:16" x14ac:dyDescent="0.2"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7:16" x14ac:dyDescent="0.2"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7:16" x14ac:dyDescent="0.2"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7:16" x14ac:dyDescent="0.2"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7:16" x14ac:dyDescent="0.2"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7:16" x14ac:dyDescent="0.2"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7:16" x14ac:dyDescent="0.2"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7:16" x14ac:dyDescent="0.2"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7:16" x14ac:dyDescent="0.2"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7:16" x14ac:dyDescent="0.2"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7:16" x14ac:dyDescent="0.2"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7:16" x14ac:dyDescent="0.2"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7:16" x14ac:dyDescent="0.2"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7:16" x14ac:dyDescent="0.2"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7:16" x14ac:dyDescent="0.2"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7:16" x14ac:dyDescent="0.2"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7:16" x14ac:dyDescent="0.2"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7:16" x14ac:dyDescent="0.2"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7:16" x14ac:dyDescent="0.2"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7:16" x14ac:dyDescent="0.2"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7:16" x14ac:dyDescent="0.2"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7:16" x14ac:dyDescent="0.2"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7:16" x14ac:dyDescent="0.2"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7:16" x14ac:dyDescent="0.2"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7:16" x14ac:dyDescent="0.2"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7:16" x14ac:dyDescent="0.2"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7:16" x14ac:dyDescent="0.2"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7:16" x14ac:dyDescent="0.2"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7:16" x14ac:dyDescent="0.2"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7:16" x14ac:dyDescent="0.2"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7:16" x14ac:dyDescent="0.2"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7:16" x14ac:dyDescent="0.2"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7:16" x14ac:dyDescent="0.2"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7:16" x14ac:dyDescent="0.2"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7:16" x14ac:dyDescent="0.2"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7:16" x14ac:dyDescent="0.2"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7:16" x14ac:dyDescent="0.2"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7:16" x14ac:dyDescent="0.2"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7:16" x14ac:dyDescent="0.2"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7:16" x14ac:dyDescent="0.2"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7:16" x14ac:dyDescent="0.2"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7:16" x14ac:dyDescent="0.2"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7:16" x14ac:dyDescent="0.2"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7:16" x14ac:dyDescent="0.2"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7:16" x14ac:dyDescent="0.2"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7:16" x14ac:dyDescent="0.2"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7:16" x14ac:dyDescent="0.2"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7:16" x14ac:dyDescent="0.2"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7:16" x14ac:dyDescent="0.2"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7:16" x14ac:dyDescent="0.2"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7:16" x14ac:dyDescent="0.2"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7:16" x14ac:dyDescent="0.2"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7:16" x14ac:dyDescent="0.2"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7:16" x14ac:dyDescent="0.2"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7:16" x14ac:dyDescent="0.2"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7:16" x14ac:dyDescent="0.2"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7:16" x14ac:dyDescent="0.2"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7:16" x14ac:dyDescent="0.2"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7:16" x14ac:dyDescent="0.2"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7:16" x14ac:dyDescent="0.2"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7:16" x14ac:dyDescent="0.2"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7:16" x14ac:dyDescent="0.2"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7:16" x14ac:dyDescent="0.2"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7:16" x14ac:dyDescent="0.2"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7:16" x14ac:dyDescent="0.2"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7:16" x14ac:dyDescent="0.2"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7:16" x14ac:dyDescent="0.2"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7:16" x14ac:dyDescent="0.2"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7:16" x14ac:dyDescent="0.2"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7:16" x14ac:dyDescent="0.2"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7:16" x14ac:dyDescent="0.2"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7:16" x14ac:dyDescent="0.2"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7:16" x14ac:dyDescent="0.2"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7:16" x14ac:dyDescent="0.2"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7:16" x14ac:dyDescent="0.2">
      <c r="G159" s="7"/>
      <c r="H159" s="7"/>
      <c r="I159" s="7"/>
      <c r="J159" s="7"/>
      <c r="K159" s="7"/>
      <c r="L159" s="7"/>
      <c r="M159" s="7"/>
      <c r="N159" s="7"/>
      <c r="O159" s="7"/>
      <c r="P159" s="7"/>
    </row>
  </sheetData>
  <pageMargins left="0.7" right="0.7" top="0.75" bottom="0.75" header="0.3" footer="0.3"/>
  <pageSetup paperSize="9" orientation="portrait" horizontalDpi="300" r:id="rId1"/>
  <drawing r:id="rId2"/>
  <legacyDrawing r:id="rId3"/>
  <oleObjects>
    <mc:AlternateContent xmlns:mc="http://schemas.openxmlformats.org/markup-compatibility/2006">
      <mc:Choice Requires="x14">
        <oleObject progId="Equation.3" shapeId="326933" r:id="rId4">
          <objectPr defaultSize="0" autoPict="0" r:id="rId5">
            <anchor moveWithCells="1" sizeWithCells="1">
              <from>
                <xdr:col>11</xdr:col>
                <xdr:colOff>76200</xdr:colOff>
                <xdr:row>46</xdr:row>
                <xdr:rowOff>28575</xdr:rowOff>
              </from>
              <to>
                <xdr:col>12</xdr:col>
                <xdr:colOff>171450</xdr:colOff>
                <xdr:row>48</xdr:row>
                <xdr:rowOff>85725</xdr:rowOff>
              </to>
            </anchor>
          </objectPr>
        </oleObject>
      </mc:Choice>
      <mc:Fallback>
        <oleObject progId="Equation.3" shapeId="326933" r:id="rId4"/>
      </mc:Fallback>
    </mc:AlternateContent>
    <mc:AlternateContent xmlns:mc="http://schemas.openxmlformats.org/markup-compatibility/2006">
      <mc:Choice Requires="x14">
        <oleObject progId="Equation.3" shapeId="326935" r:id="rId6">
          <objectPr defaultSize="0" autoPict="0" r:id="rId7">
            <anchor moveWithCells="1" sizeWithCells="1">
              <from>
                <xdr:col>13</xdr:col>
                <xdr:colOff>38100</xdr:colOff>
                <xdr:row>39</xdr:row>
                <xdr:rowOff>28575</xdr:rowOff>
              </from>
              <to>
                <xdr:col>14</xdr:col>
                <xdr:colOff>962025</xdr:colOff>
                <xdr:row>40</xdr:row>
                <xdr:rowOff>104775</xdr:rowOff>
              </to>
            </anchor>
          </objectPr>
        </oleObject>
      </mc:Choice>
      <mc:Fallback>
        <oleObject progId="Equation.3" shapeId="326935" r:id="rId6"/>
      </mc:Fallback>
    </mc:AlternateContent>
    <mc:AlternateContent xmlns:mc="http://schemas.openxmlformats.org/markup-compatibility/2006">
      <mc:Choice Requires="x14">
        <oleObject progId="Equation.3" shapeId="326936" r:id="rId8">
          <objectPr defaultSize="0" autoPict="0" r:id="rId9">
            <anchor moveWithCells="1" sizeWithCells="1">
              <from>
                <xdr:col>13</xdr:col>
                <xdr:colOff>38100</xdr:colOff>
                <xdr:row>40</xdr:row>
                <xdr:rowOff>190500</xdr:rowOff>
              </from>
              <to>
                <xdr:col>14</xdr:col>
                <xdr:colOff>142875</xdr:colOff>
                <xdr:row>43</xdr:row>
                <xdr:rowOff>47625</xdr:rowOff>
              </to>
            </anchor>
          </objectPr>
        </oleObject>
      </mc:Choice>
      <mc:Fallback>
        <oleObject progId="Equation.3" shapeId="326936" r:id="rId8"/>
      </mc:Fallback>
    </mc:AlternateContent>
    <mc:AlternateContent xmlns:mc="http://schemas.openxmlformats.org/markup-compatibility/2006">
      <mc:Choice Requires="x14">
        <oleObject progId="Equation.3" shapeId="326937" r:id="rId10">
          <objectPr defaultSize="0" autoPict="0" r:id="rId11">
            <anchor moveWithCells="1" sizeWithCells="1">
              <from>
                <xdr:col>13</xdr:col>
                <xdr:colOff>28575</xdr:colOff>
                <xdr:row>44</xdr:row>
                <xdr:rowOff>9525</xdr:rowOff>
              </from>
              <to>
                <xdr:col>14</xdr:col>
                <xdr:colOff>161925</xdr:colOff>
                <xdr:row>46</xdr:row>
                <xdr:rowOff>38100</xdr:rowOff>
              </to>
            </anchor>
          </objectPr>
        </oleObject>
      </mc:Choice>
      <mc:Fallback>
        <oleObject progId="Equation.3" shapeId="326937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Funcion Normal</vt:lpstr>
      <vt:lpstr>Hoja1</vt:lpstr>
    </vt:vector>
  </TitlesOfParts>
  <Company>The houze!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Enrique</cp:lastModifiedBy>
  <dcterms:created xsi:type="dcterms:W3CDTF">2011-02-14T14:25:58Z</dcterms:created>
  <dcterms:modified xsi:type="dcterms:W3CDTF">2021-10-14T20:50:46Z</dcterms:modified>
</cp:coreProperties>
</file>